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P:\31-Investissement\0 Panorama\Edition 2020\_2020 Livrable\Annexes\"/>
    </mc:Choice>
  </mc:AlternateContent>
  <xr:revisionPtr revIDLastSave="0" documentId="13_ncr:1_{A64E5541-AB96-4AB5-8F40-24CFEE33C214}" xr6:coauthVersionLast="45" xr6:coauthVersionMax="45" xr10:uidLastSave="{00000000-0000-0000-0000-000000000000}"/>
  <bookViews>
    <workbookView xWindow="0" yWindow="0" windowWidth="20490" windowHeight="10920" xr2:uid="{BD721124-1A98-43F2-B650-C888C0CA295A}"/>
  </bookViews>
  <sheets>
    <sheet name="Annexe 6" sheetId="1" r:id="rId1"/>
  </sheets>
  <definedNames>
    <definedName name="currentYear">#REF!</definedName>
    <definedName name="currentYear3">#REF!</definedName>
    <definedName name="currentYearBis">#REF!</definedName>
    <definedName name="_xlnm.Print_Titles" localSheetId="0">'Annexe 6'!$B:$B,'Annexe 6'!$5:$8</definedName>
    <definedName name="_xlnm.Print_Area" localSheetId="0">'Annexe 6'!$B$4:$K$63</definedName>
  </definedNames>
  <calcPr calcId="191029"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8" i="1" l="1"/>
  <c r="I58" i="1"/>
  <c r="H58" i="1"/>
  <c r="G58" i="1"/>
  <c r="N58" i="1" s="1"/>
  <c r="E58" i="1"/>
  <c r="D58" i="1"/>
  <c r="Q58" i="1" s="1"/>
  <c r="Q63" i="1"/>
  <c r="P63" i="1"/>
  <c r="O63" i="1"/>
  <c r="N63" i="1"/>
  <c r="Q62" i="1"/>
  <c r="P62" i="1"/>
  <c r="O62" i="1"/>
  <c r="N62" i="1"/>
  <c r="Q61" i="1"/>
  <c r="P61" i="1"/>
  <c r="O61" i="1"/>
  <c r="N61" i="1"/>
  <c r="Q60" i="1"/>
  <c r="P60" i="1"/>
  <c r="O60" i="1"/>
  <c r="N60" i="1"/>
  <c r="Q59" i="1"/>
  <c r="P59" i="1"/>
  <c r="O59" i="1"/>
  <c r="N59" i="1"/>
  <c r="Q54" i="1"/>
  <c r="P54" i="1"/>
  <c r="O54" i="1"/>
  <c r="N54" i="1"/>
  <c r="Q52" i="1"/>
  <c r="P52" i="1"/>
  <c r="O52" i="1"/>
  <c r="N52" i="1"/>
  <c r="Q51" i="1"/>
  <c r="P51" i="1"/>
  <c r="O51" i="1"/>
  <c r="N51" i="1"/>
  <c r="Q50" i="1"/>
  <c r="P50" i="1"/>
  <c r="O50" i="1"/>
  <c r="N50" i="1"/>
  <c r="Q49" i="1"/>
  <c r="P49" i="1"/>
  <c r="O49" i="1"/>
  <c r="N49" i="1"/>
  <c r="Q45" i="1"/>
  <c r="P45" i="1"/>
  <c r="O45" i="1"/>
  <c r="N45" i="1"/>
  <c r="Q44" i="1"/>
  <c r="P44" i="1"/>
  <c r="O44" i="1"/>
  <c r="N44" i="1"/>
  <c r="Q43" i="1"/>
  <c r="P43" i="1"/>
  <c r="O43" i="1"/>
  <c r="N43" i="1"/>
  <c r="Q42" i="1"/>
  <c r="P42" i="1"/>
  <c r="O42" i="1"/>
  <c r="N42" i="1"/>
  <c r="Q41" i="1"/>
  <c r="P41" i="1"/>
  <c r="O41" i="1"/>
  <c r="N41" i="1"/>
  <c r="Q40" i="1"/>
  <c r="P40" i="1"/>
  <c r="O40" i="1"/>
  <c r="N40" i="1"/>
  <c r="Q39" i="1"/>
  <c r="P39" i="1"/>
  <c r="O39" i="1"/>
  <c r="N39" i="1"/>
  <c r="Q38" i="1"/>
  <c r="P38" i="1"/>
  <c r="O38" i="1"/>
  <c r="N38" i="1"/>
  <c r="Q37" i="1"/>
  <c r="P37" i="1"/>
  <c r="O37" i="1"/>
  <c r="N37" i="1"/>
  <c r="Q36" i="1"/>
  <c r="P36" i="1"/>
  <c r="O36" i="1"/>
  <c r="N36" i="1"/>
  <c r="Q35" i="1"/>
  <c r="P35" i="1"/>
  <c r="O35" i="1"/>
  <c r="N35" i="1"/>
  <c r="Q30" i="1"/>
  <c r="P30" i="1"/>
  <c r="O30" i="1"/>
  <c r="N30" i="1"/>
  <c r="Q29" i="1"/>
  <c r="P29" i="1"/>
  <c r="O29" i="1"/>
  <c r="N29" i="1"/>
  <c r="Q28" i="1"/>
  <c r="P28" i="1"/>
  <c r="O28" i="1"/>
  <c r="N28" i="1"/>
  <c r="Q27" i="1"/>
  <c r="P27" i="1"/>
  <c r="O27" i="1"/>
  <c r="N27" i="1"/>
  <c r="Q26" i="1"/>
  <c r="P26" i="1"/>
  <c r="O26" i="1"/>
  <c r="N26" i="1"/>
  <c r="Q25" i="1"/>
  <c r="P25" i="1"/>
  <c r="O25" i="1"/>
  <c r="N25" i="1"/>
  <c r="Q24" i="1"/>
  <c r="P24" i="1"/>
  <c r="O24" i="1"/>
  <c r="N24" i="1"/>
  <c r="Q23" i="1"/>
  <c r="P23" i="1"/>
  <c r="O23" i="1"/>
  <c r="N23" i="1"/>
  <c r="Q22" i="1"/>
  <c r="P22" i="1"/>
  <c r="O22" i="1"/>
  <c r="N22" i="1"/>
  <c r="Q21" i="1"/>
  <c r="P21" i="1"/>
  <c r="O21" i="1"/>
  <c r="N21" i="1"/>
  <c r="Q20" i="1"/>
  <c r="P20" i="1"/>
  <c r="O20" i="1"/>
  <c r="N20" i="1"/>
  <c r="Q17" i="1"/>
  <c r="P17" i="1"/>
  <c r="O17" i="1"/>
  <c r="N17" i="1"/>
  <c r="Q16" i="1"/>
  <c r="P16" i="1"/>
  <c r="O16" i="1"/>
  <c r="N16" i="1"/>
  <c r="Q15" i="1"/>
  <c r="P15" i="1"/>
  <c r="O15" i="1"/>
  <c r="N15" i="1"/>
  <c r="Q14" i="1"/>
  <c r="P14" i="1"/>
  <c r="O14" i="1"/>
  <c r="N14" i="1"/>
  <c r="Q12" i="1"/>
  <c r="P12" i="1"/>
  <c r="O12" i="1"/>
  <c r="N12" i="1"/>
  <c r="Q11" i="1"/>
  <c r="P11" i="1"/>
  <c r="O11" i="1"/>
  <c r="N11" i="1"/>
  <c r="Q9" i="1"/>
  <c r="P9" i="1"/>
  <c r="O9" i="1"/>
  <c r="N9" i="1"/>
  <c r="Q10" i="1"/>
  <c r="P10" i="1"/>
  <c r="O10" i="1"/>
  <c r="N10" i="1"/>
  <c r="M61" i="1"/>
  <c r="L61" i="1"/>
  <c r="M60" i="1"/>
  <c r="L60" i="1"/>
  <c r="M59" i="1"/>
  <c r="L59" i="1"/>
  <c r="M54" i="1"/>
  <c r="L54" i="1"/>
  <c r="M52" i="1"/>
  <c r="L52" i="1"/>
  <c r="M51" i="1"/>
  <c r="L51" i="1"/>
  <c r="M50" i="1"/>
  <c r="L50" i="1"/>
  <c r="M45" i="1"/>
  <c r="L45" i="1"/>
  <c r="M44" i="1"/>
  <c r="L44" i="1"/>
  <c r="M43" i="1"/>
  <c r="L43" i="1"/>
  <c r="M42" i="1"/>
  <c r="L42" i="1"/>
  <c r="M41" i="1"/>
  <c r="L41" i="1"/>
  <c r="M40" i="1"/>
  <c r="L40" i="1"/>
  <c r="M39" i="1"/>
  <c r="L39" i="1"/>
  <c r="M38" i="1"/>
  <c r="L38" i="1"/>
  <c r="M37" i="1"/>
  <c r="L37" i="1"/>
  <c r="M30" i="1"/>
  <c r="L30" i="1"/>
  <c r="M29" i="1"/>
  <c r="L29" i="1"/>
  <c r="M28" i="1"/>
  <c r="L28" i="1"/>
  <c r="M27" i="1"/>
  <c r="L27" i="1"/>
  <c r="M26" i="1"/>
  <c r="L26" i="1"/>
  <c r="M25" i="1"/>
  <c r="L25" i="1"/>
  <c r="M24" i="1"/>
  <c r="L24" i="1"/>
  <c r="M23" i="1"/>
  <c r="L23" i="1"/>
  <c r="M22" i="1"/>
  <c r="L22" i="1"/>
  <c r="M21" i="1"/>
  <c r="L21" i="1"/>
  <c r="M20" i="1"/>
  <c r="L20" i="1"/>
  <c r="M17" i="1"/>
  <c r="L17" i="1"/>
  <c r="M16" i="1"/>
  <c r="L16" i="1"/>
  <c r="M15" i="1"/>
  <c r="L15" i="1"/>
  <c r="M14" i="1"/>
  <c r="L14" i="1"/>
  <c r="M12" i="1"/>
  <c r="L12" i="1"/>
  <c r="M11" i="1"/>
  <c r="L11" i="1"/>
  <c r="M10" i="1"/>
  <c r="L10" i="1"/>
  <c r="M9" i="1"/>
  <c r="L9" i="1"/>
  <c r="O58" i="1" l="1"/>
  <c r="P58" i="1"/>
  <c r="I49" i="1"/>
  <c r="J49" i="1"/>
  <c r="H49" i="1"/>
  <c r="G49" i="1"/>
  <c r="J36" i="1"/>
  <c r="I36" i="1"/>
  <c r="H36" i="1"/>
  <c r="J37" i="1"/>
  <c r="H37" i="1"/>
  <c r="G37" i="1"/>
  <c r="G36" i="1"/>
  <c r="G27" i="1"/>
  <c r="G24" i="1" s="1"/>
  <c r="G21" i="1" s="1"/>
  <c r="G61" i="1" s="1"/>
  <c r="J27" i="1"/>
  <c r="J24" i="1" s="1"/>
  <c r="J20" i="1" s="1"/>
  <c r="J60" i="1" s="1"/>
  <c r="I27" i="1"/>
  <c r="I24" i="1" s="1"/>
  <c r="I20" i="1" s="1"/>
  <c r="I60" i="1" s="1"/>
  <c r="H27" i="1"/>
  <c r="H24" i="1"/>
  <c r="H21" i="1" s="1"/>
  <c r="H61" i="1" s="1"/>
  <c r="H14" i="1"/>
  <c r="G14" i="1"/>
  <c r="J14" i="1"/>
  <c r="I10" i="1"/>
  <c r="J10" i="1"/>
  <c r="J9" i="1" s="1"/>
  <c r="J59" i="1" s="1"/>
  <c r="H10" i="1"/>
  <c r="G10" i="1"/>
  <c r="I63" i="1" l="1"/>
  <c r="J63" i="1"/>
  <c r="G63" i="1"/>
  <c r="H63" i="1"/>
  <c r="J35" i="1"/>
  <c r="H20" i="1"/>
  <c r="H60" i="1" s="1"/>
  <c r="I21" i="1"/>
  <c r="I61" i="1" s="1"/>
  <c r="H35" i="1"/>
  <c r="H62" i="1" s="1"/>
  <c r="J62" i="1"/>
  <c r="H9" i="1"/>
  <c r="G9" i="1"/>
  <c r="G59" i="1" s="1"/>
  <c r="I14" i="1"/>
  <c r="I9" i="1" s="1"/>
  <c r="I59" i="1" s="1"/>
  <c r="J21" i="1"/>
  <c r="J61" i="1" s="1"/>
  <c r="G35" i="1"/>
  <c r="G20" i="1"/>
  <c r="G60" i="1" s="1"/>
  <c r="I37" i="1"/>
  <c r="I35" i="1" s="1"/>
  <c r="I62" i="1" l="1"/>
  <c r="G62" i="1"/>
  <c r="H59" i="1"/>
  <c r="E37" i="1" l="1"/>
  <c r="E49" i="1"/>
  <c r="E10" i="1"/>
  <c r="D10" i="1"/>
  <c r="E28" i="1"/>
  <c r="E24" i="1"/>
  <c r="E21" i="1" s="1"/>
  <c r="E61" i="1" s="1"/>
  <c r="C49" i="1"/>
  <c r="D49" i="1"/>
  <c r="M49" i="1" l="1"/>
  <c r="L49" i="1"/>
  <c r="E35" i="1"/>
  <c r="E62" i="1" s="1"/>
  <c r="E36" i="1"/>
  <c r="D14" i="1"/>
  <c r="D9" i="1" s="1"/>
  <c r="D59" i="1" s="1"/>
  <c r="C14" i="1"/>
  <c r="D37" i="1"/>
  <c r="D35" i="1" s="1"/>
  <c r="C37" i="1"/>
  <c r="C35" i="1" s="1"/>
  <c r="E14" i="1"/>
  <c r="E9" i="1" s="1"/>
  <c r="E59" i="1" s="1"/>
  <c r="D24" i="1"/>
  <c r="D21" i="1" s="1"/>
  <c r="D61" i="1" s="1"/>
  <c r="C24" i="1"/>
  <c r="C21" i="1" s="1"/>
  <c r="C61" i="1" s="1"/>
  <c r="D28" i="1"/>
  <c r="C28" i="1"/>
  <c r="C10" i="1"/>
  <c r="E20" i="1"/>
  <c r="E60" i="1" s="1"/>
  <c r="L35" i="1" l="1"/>
  <c r="M35" i="1"/>
  <c r="E63" i="1"/>
  <c r="C36" i="1"/>
  <c r="C62" i="1"/>
  <c r="D62" i="1"/>
  <c r="D36" i="1"/>
  <c r="C9" i="1"/>
  <c r="C59" i="1" s="1"/>
  <c r="D20" i="1"/>
  <c r="D60" i="1" s="1"/>
  <c r="C20" i="1"/>
  <c r="C60" i="1" s="1"/>
  <c r="M36" i="1" l="1"/>
  <c r="L36" i="1"/>
  <c r="L62" i="1"/>
  <c r="M62" i="1"/>
  <c r="D63" i="1"/>
  <c r="C58" i="1"/>
  <c r="C63" i="1"/>
  <c r="L58" i="1" l="1"/>
  <c r="M58" i="1"/>
  <c r="M63" i="1"/>
  <c r="L63" i="1"/>
</calcChain>
</file>

<file path=xl/sharedStrings.xml><?xml version="1.0" encoding="utf-8"?>
<sst xmlns="http://schemas.openxmlformats.org/spreadsheetml/2006/main" count="324" uniqueCount="142">
  <si>
    <t xml:space="preserve">en milliards d'euros </t>
  </si>
  <si>
    <r>
      <rPr>
        <b/>
        <sz val="11"/>
        <color theme="1"/>
        <rFont val="Helvetica"/>
        <family val="2"/>
        <scheme val="minor"/>
      </rPr>
      <t>Panorama des financements climat (I4CE)</t>
    </r>
    <r>
      <rPr>
        <sz val="11"/>
        <color theme="1"/>
        <rFont val="Helvetica"/>
        <family val="2"/>
        <scheme val="minor"/>
      </rPr>
      <t>, Edition 2020</t>
    </r>
  </si>
  <si>
    <t>Investissements</t>
  </si>
  <si>
    <t>2019 complet</t>
  </si>
  <si>
    <t>2nd budget
2019-2023</t>
  </si>
  <si>
    <t>3ème budget
2024-2028</t>
  </si>
  <si>
    <t>2016-2018</t>
  </si>
  <si>
    <t>-</t>
  </si>
  <si>
    <t>bas</t>
  </si>
  <si>
    <t>haut</t>
  </si>
  <si>
    <t>Bâtiments</t>
  </si>
  <si>
    <t>construction</t>
  </si>
  <si>
    <t xml:space="preserve">Comprend le coût associé à la performance énergétique des logements neufs (niveaux BBC, RT2012 et au-delà de la RT2012) ainsi que la construction bois. Seule la performance énergétique est comparée aux projections issues de la SNBC et de la PPE. </t>
  </si>
  <si>
    <r>
      <rPr>
        <sz val="11"/>
        <color theme="1"/>
        <rFont val="Calibri"/>
        <family val="2"/>
      </rPr>
      <t>—</t>
    </r>
    <r>
      <rPr>
        <sz val="9.35"/>
        <color theme="1"/>
        <rFont val="Arial"/>
        <family val="2"/>
      </rPr>
      <t xml:space="preserve"> </t>
    </r>
    <r>
      <rPr>
        <sz val="11"/>
        <color theme="1"/>
        <rFont val="Helvetica"/>
        <family val="2"/>
        <scheme val="minor"/>
      </rPr>
      <t>dont performance énergétique de logements</t>
    </r>
  </si>
  <si>
    <t xml:space="preserve">Sur base d'un rythme de construction neuve qui passe de 325 000 logements/an en 2015 à 205 000 logements/an en 2050. Le coût de la performance énergétique est mesuré par rapport au coût de référence des logements RT 2005 (comme dans le Panorama). Le surcoût retenu pour les logements construits à partir de 2021 est de +3%//RT2012 pour la trajectoire basse et +10 à +16%//RT2005 pour la trajectoire haute, soit +82 à 100€/m² et +109 à +140€/m² respectivement. </t>
  </si>
  <si>
    <r>
      <rPr>
        <sz val="11"/>
        <color theme="1"/>
        <rFont val="Calibri"/>
        <family val="2"/>
      </rPr>
      <t>—</t>
    </r>
    <r>
      <rPr>
        <sz val="9.35"/>
        <color theme="1"/>
        <rFont val="Arial"/>
        <family val="2"/>
      </rPr>
      <t xml:space="preserve"> </t>
    </r>
    <r>
      <rPr>
        <sz val="11"/>
        <color theme="1"/>
        <rFont val="Helvetica"/>
        <family val="2"/>
        <scheme val="minor"/>
      </rPr>
      <t>dont performance énergétique des bâtiments tertiaires</t>
    </r>
  </si>
  <si>
    <t>Sur la base d'un rythme de construction d'environ 10 millions de m² tertiaires/an en 2015 et qui diminue jusqu'à 7 millions de m² en 2050. Le coût de la performance énergétique identique à celui des logements collectifs.</t>
  </si>
  <si>
    <r>
      <rPr>
        <sz val="11"/>
        <color theme="1"/>
        <rFont val="Calibri"/>
        <family val="2"/>
      </rPr>
      <t>—</t>
    </r>
    <r>
      <rPr>
        <sz val="9.35"/>
        <color theme="1"/>
        <rFont val="Arial"/>
        <family val="2"/>
      </rPr>
      <t xml:space="preserve"> </t>
    </r>
    <r>
      <rPr>
        <sz val="11"/>
        <color theme="1"/>
        <rFont val="Helvetica"/>
        <family val="2"/>
        <scheme val="minor"/>
      </rPr>
      <t>dont construction bois (logements et tertiaire)</t>
    </r>
  </si>
  <si>
    <t>n.e.</t>
  </si>
  <si>
    <t>rénovation</t>
  </si>
  <si>
    <r>
      <rPr>
        <sz val="11"/>
        <color theme="1"/>
        <rFont val="Calibri"/>
        <family val="2"/>
      </rPr>
      <t>—</t>
    </r>
    <r>
      <rPr>
        <sz val="9.35"/>
        <color theme="1"/>
        <rFont val="Arial"/>
        <family val="2"/>
      </rPr>
      <t xml:space="preserve"> </t>
    </r>
    <r>
      <rPr>
        <sz val="11"/>
        <color theme="1"/>
        <rFont val="Helvetica"/>
        <family val="2"/>
        <scheme val="minor"/>
      </rPr>
      <t>dont rénovation des logements, scénario n°1</t>
    </r>
  </si>
  <si>
    <t xml:space="preserve">Investissements dans les gestes performants sur l'isolation des murs, toitures, façades, ouvertures, les chaudières à gaz à condensation, les apapreils de chauffage au bois, les pompes à chaleur et CET, le solaire thermique. Logements privés et logements sociaux. </t>
  </si>
  <si>
    <t xml:space="preserve">Dans ce scénario, on considère entre 300 000 à 900 000 rénovations complètes équivalentes par an de 2015 à 2050, trajectoire basée sur celle produite par le modèle MENFIS utilisé pour définir le scénario de référence de la SNBC. Une rénovation complète équivalente correspond à la réalisation d’un geste performant sur chacun des 7 postes TREMI. Selon l’enquête TREMI, ces six gestes coûtent collectivement 49 150 euros TTC dans une maison individuelle. Nous retenons 24 500 euros TTC pour des opérations équivalentes dans un logement collectif. </t>
  </si>
  <si>
    <r>
      <rPr>
        <sz val="11"/>
        <color theme="1"/>
        <rFont val="Calibri"/>
        <family val="2"/>
      </rPr>
      <t>—</t>
    </r>
    <r>
      <rPr>
        <sz val="9.35"/>
        <color theme="1"/>
        <rFont val="Arial"/>
        <family val="2"/>
      </rPr>
      <t xml:space="preserve"> </t>
    </r>
    <r>
      <rPr>
        <sz val="11"/>
        <color theme="1"/>
        <rFont val="Helvetica"/>
        <family val="2"/>
        <scheme val="minor"/>
      </rPr>
      <t>dont rénovation des logements, scénario n°2</t>
    </r>
  </si>
  <si>
    <t xml:space="preserve">Il s'agit du nombre d'opérations BBC certifiées par l'Observatoire BBC, et du coût d'une rénovation identifié dans les projections 2015-2050, soit 47 200 euros pour une maison individuelle et 16 600 pour un immeuble collectif. 
Note : il s'agit d'une approche alternative à celle du scénario n°1, les deux scénarios ne peuvent pas être additionnés. </t>
  </si>
  <si>
    <t xml:space="preserve">Dans ce scénario, tous les logements existants sont amenés au niveau BBC en une seule rénovation. Le rythme de rénovation atteint 500 000 rénovations en 2018 et 1 million de logements par an entre 2022 et 2050. Le coût moyen d'une rénovation est de 50 000 euros pour un logement individuel et 16 000 euros pour un logement collectif en 2015, et diminue pour atteindre 35 000 et 13 000 euros respectivement en 2022. Ce scénario se démarque de la trajectoire "par étapes" du scénario de référence de la SNBC, les investissements sont plus importants en début de période (2020-2030) mais restent stables ensuite. </t>
  </si>
  <si>
    <r>
      <rPr>
        <sz val="11"/>
        <color theme="1"/>
        <rFont val="Calibri"/>
        <family val="2"/>
      </rPr>
      <t>—</t>
    </r>
    <r>
      <rPr>
        <sz val="9.35"/>
        <color theme="1"/>
        <rFont val="Arial"/>
        <family val="2"/>
      </rPr>
      <t xml:space="preserve"> </t>
    </r>
    <r>
      <rPr>
        <sz val="11"/>
        <color theme="1"/>
        <rFont val="Helvetica"/>
        <family val="2"/>
        <scheme val="minor"/>
      </rPr>
      <t>dont rénovation des bâtiments tertiaires</t>
    </r>
  </si>
  <si>
    <t xml:space="preserve">Il s'agit principalement des travaux de rénovation des bâtiments tertiaires recevant le label "BBC rénovation" d'Effinergie. </t>
  </si>
  <si>
    <t xml:space="preserve">Pour un rythme de rénovation annuel moyen du parc situé entre 3% (référence SNBC) et 4,5% (variante haute PPE d'ici 2030) et un coût de rénovation moyen de 100 euros par m² (d'après commentaires de Bruno Vermont sur les sorties du modèle employé par le CGDD). </t>
  </si>
  <si>
    <t xml:space="preserve">grandes ENR bâtiments </t>
  </si>
  <si>
    <r>
      <t xml:space="preserve">Il s'agit de projets solaire PV qui n'ont pas pu être attribués à la construction ou à la rénovation. </t>
    </r>
    <r>
      <rPr>
        <sz val="11"/>
        <rFont val="Helvetica"/>
        <family val="2"/>
        <scheme val="minor"/>
      </rPr>
      <t>Les projets biomasse et géothermie sont désormais comptabilisés avec les réseaux de chaleur.</t>
    </r>
  </si>
  <si>
    <t>réseaux de chaleur</t>
  </si>
  <si>
    <t>(ces projets sont désormais comptabilisés dans le secteur de la production d'énergie)</t>
  </si>
  <si>
    <t>Le chiffrage des réseaux de chaleur est basculé dans le secteur de la production d'énergie et des réseaux, en concordance avec les totaux du Panorama</t>
  </si>
  <si>
    <t>Transports</t>
  </si>
  <si>
    <t>total méthode surcoût</t>
  </si>
  <si>
    <t>véhicules bas-carbone</t>
  </si>
  <si>
    <t>Il s'agit du coût d'acquisition des VP électriques, hybrides rechargeables et GNV, des VUL, PL, autobus et BOM électriques et GNV, des scooters électriques.</t>
  </si>
  <si>
    <t>PPE : la part des véhicules électriques dans les ventes de VP est citée p.37
Nous envisageons de reprendre les paramètres du chiffrage réalisé en 2018 à partir des données de parc fournies par la DGEC (nb d'immatriculations, coûts unitaires). Les parts d'immatriculation figurent dans la synthèse du scénario de référence de la SNBC. Le montant pour la SNBC 2 porte sur les véhicules particuliers, PL, autobus, autocars et VUL, électriques et hybrides, hors bornes de recharge.</t>
  </si>
  <si>
    <r>
      <rPr>
        <sz val="11"/>
        <color theme="1"/>
        <rFont val="Calibri"/>
        <family val="2"/>
      </rPr>
      <t>—</t>
    </r>
    <r>
      <rPr>
        <sz val="11"/>
        <color theme="1"/>
        <rFont val="Arial"/>
        <family val="2"/>
      </rPr>
      <t xml:space="preserve"> </t>
    </r>
    <r>
      <rPr>
        <sz val="11"/>
        <color theme="1"/>
        <rFont val="Helvetica"/>
        <family val="2"/>
        <scheme val="minor"/>
      </rPr>
      <t>dont TCU</t>
    </r>
  </si>
  <si>
    <t>Surcoût des véhicules bas-carbone</t>
  </si>
  <si>
    <t>Il s'agit du surcoût à l'achat des véhicules bas-carbone, calculé en comparaison d'un véhicule thermique équivalent de la même année.</t>
  </si>
  <si>
    <t xml:space="preserve">Le surcoût à l'achat correspond à la différence entre les dépenses d'acquisition des véhicules bas-carbone (y.c. batteries, hors bornes de recharge) et les dépenses d'acquisition d'un même nombre de véhicules thermiques équivalents. </t>
  </si>
  <si>
    <t>infrastructures</t>
  </si>
  <si>
    <r>
      <rPr>
        <sz val="11"/>
        <color theme="1"/>
        <rFont val="Calibri"/>
        <family val="2"/>
      </rPr>
      <t>—</t>
    </r>
    <r>
      <rPr>
        <sz val="8.8000000000000007"/>
        <color theme="1"/>
        <rFont val="Arial"/>
        <family val="2"/>
      </rPr>
      <t xml:space="preserve"> </t>
    </r>
    <r>
      <rPr>
        <sz val="11"/>
        <color theme="1"/>
        <rFont val="Helvetica"/>
        <family val="2"/>
        <scheme val="minor"/>
      </rPr>
      <t>dont bornes de recharge</t>
    </r>
  </si>
  <si>
    <t>Le Panorama recense les dépenses d'installation des bornes de recharge électriques, GNV et hydrogène</t>
  </si>
  <si>
    <t>Bornes électriques : la SDMP, présentée dans la PPE, propose un chiffrage du nombre de bornes à partir d’une enquête réalisée en 2008 sur les modes de déplacements et de stationnements de 10177 véhicules. Le scénario central prend en compte des coûts d’investissements de 4 000 et 6 000 €. Stations GNV : A partir du parc de VUL et PL GNV, le nombre de tonnes de GNV requis a été estimé dans la SDMP. Nous reprenons les coûts d’investissements pour les stations RTE-T et Aire Urbaine respectives de 500K€ et de 1M€.
Stations hydrogène : La PPE prévoit le nombre de stations hydrogène à horizon 2023 (100 stations) et 2028 (400 à 1 000 stations). Nous reprenons des coûts donnés par l’AFHYPAC.</t>
  </si>
  <si>
    <r>
      <rPr>
        <sz val="11"/>
        <color theme="1"/>
        <rFont val="Calibri"/>
        <family val="2"/>
      </rPr>
      <t>—</t>
    </r>
    <r>
      <rPr>
        <sz val="11"/>
        <color theme="1"/>
        <rFont val="Arial"/>
        <family val="2"/>
      </rPr>
      <t xml:space="preserve"> </t>
    </r>
    <r>
      <rPr>
        <sz val="11"/>
        <color theme="1"/>
        <rFont val="Helvetica"/>
        <family val="2"/>
        <scheme val="minor"/>
      </rPr>
      <t>dont ferroviaires</t>
    </r>
  </si>
  <si>
    <t>Il s'agit du total des investissements en infrastructures ferroviaires, y compris les investissements de SNCF Réseau en Ile de France.</t>
  </si>
  <si>
    <t>Comprend la réalisation des projets du scénario n°2 du COI et la poursuite, jusqu'en 2030, des investissements d'entretien et de regénération du réseau existant, évalués entre 3,5 et 4,5 milliards d'euros par an d'après la commission des finances du Sénat</t>
  </si>
  <si>
    <t>Il s'agit du total des investissements en infrastructures de transports en commun urbains, hors réseau ferré IDF comptabilisé avec les investissements ferroviaires</t>
  </si>
  <si>
    <t xml:space="preserve">La SNBC indique que la mise en œuvre du scénario n°2 du COI correspond à la trajectoire du scénario de référence de la SNBC. </t>
  </si>
  <si>
    <t>Ile de France</t>
  </si>
  <si>
    <t>Regroupe les réalisations de la RATP et de la Société du Grand Paris</t>
  </si>
  <si>
    <t>D'après le scénario n°2 du COI, l'Etat consacre 200M€/an au CPER d'IDF sur toute la période étudiée. L'Etat contribuant typiquement 20% des coûts d'investissement, les investissements totaux sont évalués à 1000M€/an.</t>
  </si>
  <si>
    <t>Hors Ile de France</t>
  </si>
  <si>
    <t>Projets recensés par le MTES et rassemblés dans les Comptes des transports</t>
  </si>
  <si>
    <r>
      <t xml:space="preserve">D'après le scénario n°2 du COI, l'Etat consacre 700M€ au soutien des projets TCU des collectivités hors IDF d'ici 2022. L'Etat contribuant typiquement 20% des coûts d'investissement, les investissements totaux sont évalués à 3500 M€. </t>
    </r>
    <r>
      <rPr>
        <b/>
        <sz val="11"/>
        <color theme="1"/>
        <rFont val="Helvetica"/>
        <family val="2"/>
        <scheme val="minor"/>
      </rPr>
      <t>Il n'y a pas d'investissements au-delà de 2022 dans le scénario du COI ?</t>
    </r>
  </si>
  <si>
    <r>
      <rPr>
        <sz val="11"/>
        <color theme="1"/>
        <rFont val="Calibri"/>
        <family val="2"/>
      </rPr>
      <t>—</t>
    </r>
    <r>
      <rPr>
        <sz val="11"/>
        <color theme="1"/>
        <rFont val="Arial"/>
        <family val="2"/>
      </rPr>
      <t xml:space="preserve"> </t>
    </r>
    <r>
      <rPr>
        <sz val="11"/>
        <color theme="1"/>
        <rFont val="Helvetica"/>
        <family val="2"/>
        <scheme val="minor"/>
      </rPr>
      <t>dont modes doux et aménagements cyclables</t>
    </r>
  </si>
  <si>
    <t>Comprend les achats de vélos de mobilité, de vélos à assistance électrique et de vélos pliables, ainsi que les dépenses de construction des aménagements cyclables rencensés par Géovélo et dont les coûts sont décrits par le Club des villes cyclables (forte incertitude sur les coûts unitaires). Seuls les aménagements cyclables sont retenus pour la comparaison avec les trajectoires SNBC et PPE</t>
  </si>
  <si>
    <t xml:space="preserve">La SNBC ne décrit par l'évolution du parc d'infrastructures vélo. D'après le rapport du Shift Project sur la décarbonation des zones de moyenne densité (2017), il serait nécessaire d'équiper 100% du réseau primaire et secondaire en pistes cyclables en ville-centre et banlieue d'ici 2050 (soit 44 000km, contre 25 000km aujourd'hui). Le réseau tertiaire et la desserte locales sont convertis en bandes cyclables à 100% dans les villes et banlieues et à 20% dans les zones rurales les villes isolées (pour un total de 390 000km). Les coûts sont dérivés du rapport du Club des villes cyclables et considèrent 1000€/ml pour une piste cyclable (part vélo) et 700€/ml pour une bande cyclable.  </t>
  </si>
  <si>
    <r>
      <rPr>
        <sz val="11"/>
        <color theme="1"/>
        <rFont val="Calibri"/>
        <family val="2"/>
      </rPr>
      <t>—</t>
    </r>
    <r>
      <rPr>
        <sz val="11"/>
        <color theme="1"/>
        <rFont val="Arial"/>
        <family val="2"/>
      </rPr>
      <t xml:space="preserve"> </t>
    </r>
    <r>
      <rPr>
        <sz val="11"/>
        <color theme="1"/>
        <rFont val="Helvetica"/>
        <family val="2"/>
        <scheme val="minor"/>
      </rPr>
      <t>dont fluvial</t>
    </r>
  </si>
  <si>
    <t xml:space="preserve">(une exploitation détaillée du rapport du COI et des projets en cours à VNF permettrait de reconstituer une trajectoire cohérente avec le périmètre actuel des investissements considérés dans le Panorama). </t>
  </si>
  <si>
    <r>
      <rPr>
        <sz val="11"/>
        <color theme="1"/>
        <rFont val="Calibri"/>
        <family val="2"/>
      </rPr>
      <t>—</t>
    </r>
    <r>
      <rPr>
        <sz val="11"/>
        <color theme="1"/>
        <rFont val="Arial"/>
        <family val="2"/>
      </rPr>
      <t xml:space="preserve"> </t>
    </r>
    <r>
      <rPr>
        <sz val="11"/>
        <color theme="1"/>
        <rFont val="Helvetica"/>
        <family val="2"/>
        <scheme val="minor"/>
      </rPr>
      <t>dont maritime</t>
    </r>
  </si>
  <si>
    <t>(Pas de piste identifiée pour traiter ce volet des besoins d'investissement)</t>
  </si>
  <si>
    <t>Agriculture</t>
  </si>
  <si>
    <t xml:space="preserve">Les dépenses enregistrées correspondent aux réalisations liées à l'efficacité énergétique dans les programmes FEDER/FEADER, à la méthanisation à la ferme et à l'amont forestier. </t>
  </si>
  <si>
    <t>Industrie</t>
  </si>
  <si>
    <t xml:space="preserve">Le Panorama recense les investissements liés aux CEE, aux projets financés par BPI France dans l'efficacité énergétique, aux projets ENR du Fonds Chaleur (biomasse, solaire thermique). </t>
  </si>
  <si>
    <t>Energie</t>
  </si>
  <si>
    <r>
      <t xml:space="preserve">total </t>
    </r>
    <r>
      <rPr>
        <sz val="11"/>
        <color theme="1"/>
        <rFont val="Helvetica"/>
        <family val="2"/>
        <scheme val="minor"/>
      </rPr>
      <t>hors PV décentralisé</t>
    </r>
  </si>
  <si>
    <t>ENR électriques</t>
  </si>
  <si>
    <r>
      <rPr>
        <sz val="11"/>
        <color theme="1"/>
        <rFont val="Calibri"/>
        <family val="2"/>
      </rPr>
      <t>—</t>
    </r>
    <r>
      <rPr>
        <sz val="11"/>
        <color theme="1"/>
        <rFont val="Arial"/>
        <family val="2"/>
      </rPr>
      <t xml:space="preserve"> </t>
    </r>
    <r>
      <rPr>
        <sz val="11"/>
        <color theme="1"/>
        <rFont val="Helvetica"/>
        <family val="2"/>
        <scheme val="minor"/>
      </rPr>
      <t>Hydraulique</t>
    </r>
  </si>
  <si>
    <t>Le Panorama évalue à la fois les investissements dans la maintenance (grande hydraulique) et dans l'extension du parc (petite hydraulique).</t>
  </si>
  <si>
    <t xml:space="preserve">Des besoins d'investissement dans la nouvelle hydro pourraient être chiffrés à partir de la PPE p.102 + ADEME étude M&amp;E sur les coûts de la petite hydro. </t>
  </si>
  <si>
    <r>
      <rPr>
        <sz val="11"/>
        <color theme="1"/>
        <rFont val="Calibri"/>
        <family val="2"/>
      </rPr>
      <t>—</t>
    </r>
    <r>
      <rPr>
        <sz val="11"/>
        <color theme="1"/>
        <rFont val="Arial"/>
        <family val="2"/>
      </rPr>
      <t xml:space="preserve"> </t>
    </r>
    <r>
      <rPr>
        <sz val="11"/>
        <color theme="1"/>
        <rFont val="Helvetica"/>
        <family val="2"/>
        <scheme val="minor"/>
      </rPr>
      <t>Eolien terrestre</t>
    </r>
  </si>
  <si>
    <t>Calculé à partir des capacités installées annuellement d'après le CGDD et le coût CAPEX moyen identifié dans l'étude ADEME "Marchés et emplois", édition 2018</t>
  </si>
  <si>
    <t>PPE p.102 fixe objectif 34 à 36 GW à 2028. 
La SNBC ne décrit pas le parc éolien en 2050. 
Projection I4CE tient compte du renouvellement du parc historique à partir de 2021 (durée de vie historique 20 ans, parc futur allongement durée de vie jusqu'à 30 ans en 2030 ; +/- 1 an).</t>
  </si>
  <si>
    <r>
      <rPr>
        <sz val="11"/>
        <color theme="1"/>
        <rFont val="Calibri"/>
        <family val="2"/>
      </rPr>
      <t>—</t>
    </r>
    <r>
      <rPr>
        <sz val="11"/>
        <color theme="1"/>
        <rFont val="Arial"/>
        <family val="2"/>
      </rPr>
      <t xml:space="preserve"> </t>
    </r>
    <r>
      <rPr>
        <sz val="11"/>
        <color theme="1"/>
        <rFont val="Helvetica"/>
        <family val="2"/>
        <scheme val="minor"/>
      </rPr>
      <t>Eolien en mer</t>
    </r>
  </si>
  <si>
    <t>Démarrage des premiers chantiers en 2018</t>
  </si>
  <si>
    <t xml:space="preserve">La PPE p.119 fixe les objectifs à 2,4GW en 2023, et 4,7-5,3 MW en 2028. Ces cibles incluent à la fois l'éolien en mer ancré et l'éolien flottant. I4CE considère des coûts décroissants d'après ADEME, répartition des coûts sur les 4 années précédant la mise en service. </t>
  </si>
  <si>
    <r>
      <rPr>
        <sz val="11"/>
        <color theme="1"/>
        <rFont val="Calibri"/>
        <family val="2"/>
      </rPr>
      <t>—</t>
    </r>
    <r>
      <rPr>
        <sz val="11"/>
        <color theme="1"/>
        <rFont val="Arial"/>
        <family val="2"/>
      </rPr>
      <t xml:space="preserve"> Solaire PV</t>
    </r>
  </si>
  <si>
    <t xml:space="preserve">Dans le Panorama, il s'agit des investissements dans le PV sur tout le territoire français. Les investissements en métropole continentale représentent près de 90% des investissements. </t>
  </si>
  <si>
    <t>La PPE P.111 fixe les objectifs de déploiement des panneaux solaires jusqu'à 2028. I4CE prolonge le rythme d'installation 2023-2028 à 2030. On ne considère pas de renouvellement des panneaux historiques avant 2030. Les CAPEX unitaires retenus sont ceux identifiés par l'ADEME (études M&amp;E) et ENERPLAN (étude compétivitié de la filière solaire) jusqu'en 2017. I4CE considère une baisse annuelle des coûts unitaires telle que décrite p.109 dans la PPE.</t>
  </si>
  <si>
    <r>
      <rPr>
        <i/>
        <sz val="11"/>
        <color theme="1"/>
        <rFont val="Calibri"/>
        <family val="2"/>
      </rPr>
      <t>—</t>
    </r>
    <r>
      <rPr>
        <i/>
        <sz val="11"/>
        <color theme="1"/>
        <rFont val="Arial"/>
        <family val="2"/>
      </rPr>
      <t xml:space="preserve"> </t>
    </r>
    <r>
      <rPr>
        <i/>
        <sz val="11"/>
        <color theme="1"/>
        <rFont val="Helvetica"/>
        <family val="2"/>
        <scheme val="minor"/>
      </rPr>
      <t>dont centrales au sol</t>
    </r>
  </si>
  <si>
    <r>
      <rPr>
        <i/>
        <sz val="11"/>
        <color theme="1"/>
        <rFont val="Calibri"/>
        <family val="2"/>
      </rPr>
      <t>—</t>
    </r>
    <r>
      <rPr>
        <i/>
        <sz val="11"/>
        <color theme="1"/>
        <rFont val="Arial"/>
        <family val="2"/>
      </rPr>
      <t xml:space="preserve"> </t>
    </r>
    <r>
      <rPr>
        <i/>
        <sz val="11"/>
        <color theme="1"/>
        <rFont val="Helvetica"/>
        <family val="2"/>
        <scheme val="minor"/>
      </rPr>
      <t>dont toitures</t>
    </r>
  </si>
  <si>
    <t>(réparti entre bâtiment, industrie et agriculture)</t>
  </si>
  <si>
    <r>
      <rPr>
        <sz val="11"/>
        <color theme="1"/>
        <rFont val="Calibri"/>
        <family val="2"/>
      </rPr>
      <t>—</t>
    </r>
    <r>
      <rPr>
        <sz val="11"/>
        <color theme="1"/>
        <rFont val="Arial"/>
        <family val="2"/>
      </rPr>
      <t xml:space="preserve"> Biomasse (électricité)</t>
    </r>
  </si>
  <si>
    <t>On considère les réalisations liées aux chantiers en cours et aux mises en service anticipées d'après Observ'ER. Le coût unitaire est de 3280 €/kWe, d'après ADEME M&amp;E.</t>
  </si>
  <si>
    <t xml:space="preserve">La PPE p.115 fixe les objectifs pour le déploiement des capacités en cogénération biomasse à 800 MW pour 2023 et n'augmente plus les capacités par la suite. I4CE considère un rythme de déploiement linéaire de 2016 à 2023 et un coût unitaire compris entre 2500 et 6000 €/kWe, d'après l'ADEME. </t>
  </si>
  <si>
    <r>
      <rPr>
        <sz val="11"/>
        <color theme="1"/>
        <rFont val="Calibri"/>
        <family val="2"/>
      </rPr>
      <t>—</t>
    </r>
    <r>
      <rPr>
        <sz val="11"/>
        <color theme="1"/>
        <rFont val="Arial"/>
        <family val="2"/>
      </rPr>
      <t xml:space="preserve"> Biogaz (électricité cogénération)</t>
    </r>
  </si>
  <si>
    <t>On considère les réalisations associées aux installations de méthanisation avec valorisation électrique du biogaz à la ferme et en unités territoriales + l'encours des projets du Fonds Déchets en attente de mise en service.</t>
  </si>
  <si>
    <t>La PPE p.91 fixe les objectifs de consommation de gaz renouvelable pour la production d'électricité en cogénération. Les installations progressent jusqu'en 2028 pour atteindre entre 340 et 490 MW, puis cessent de progresser. Les coûts sont compris entre 5000 et 8000 €/KW, il s'agit exclusivement de la filière méthanisation (pas de STEP)</t>
  </si>
  <si>
    <r>
      <rPr>
        <sz val="11"/>
        <color theme="1"/>
        <rFont val="Calibri"/>
        <family val="2"/>
      </rPr>
      <t>—</t>
    </r>
    <r>
      <rPr>
        <sz val="11"/>
        <color theme="1"/>
        <rFont val="Arial"/>
        <family val="2"/>
      </rPr>
      <t xml:space="preserve"> U.I.O.M. (électricité cogénération)</t>
    </r>
  </si>
  <si>
    <t>Pas de projets en cours (d'après ADEME)</t>
  </si>
  <si>
    <t>La PPE fixe p.78 des objectifs de croissance de la production de chaleur et d'électricité à partir des UIOM, mais il est difficile de les traduire en investissements (alignement sur meilleures technologies plutôt que nouvelles installations)</t>
  </si>
  <si>
    <r>
      <rPr>
        <sz val="11"/>
        <color theme="1"/>
        <rFont val="Calibri"/>
        <family val="2"/>
      </rPr>
      <t>—</t>
    </r>
    <r>
      <rPr>
        <sz val="11"/>
        <color theme="1"/>
        <rFont val="Arial"/>
        <family val="2"/>
      </rPr>
      <t xml:space="preserve"> géothermie (haute température)</t>
    </r>
  </si>
  <si>
    <t>Quelques projets recensés par Observ'ER</t>
  </si>
  <si>
    <t xml:space="preserve">La PPE ne fixe pas d'objectifs pour cette filière. </t>
  </si>
  <si>
    <r>
      <rPr>
        <sz val="11"/>
        <color theme="1"/>
        <rFont val="Calibri"/>
        <family val="2"/>
      </rPr>
      <t>—</t>
    </r>
    <r>
      <rPr>
        <sz val="11"/>
        <color theme="1"/>
        <rFont val="Arial"/>
        <family val="2"/>
      </rPr>
      <t xml:space="preserve"> Energies marines renouvelables (EMR)</t>
    </r>
  </si>
  <si>
    <t xml:space="preserve">Quelques projets recensés par Observ'ER, regroupant l'éolien flottant, houlomoteur, hydrolien. </t>
  </si>
  <si>
    <t xml:space="preserve">Les besoins sont considérés couverts par la projection concernant l'éolien en mer (ancré et flottant), car la PPE ne distingue plus ces deux technologies après 2023. </t>
  </si>
  <si>
    <t>ENR chaleur et gaz</t>
  </si>
  <si>
    <r>
      <rPr>
        <sz val="11"/>
        <color theme="1"/>
        <rFont val="Calibri"/>
        <family val="2"/>
      </rPr>
      <t>—</t>
    </r>
    <r>
      <rPr>
        <sz val="8.8000000000000007"/>
        <color theme="1"/>
        <rFont val="Arial"/>
        <family val="2"/>
      </rPr>
      <t xml:space="preserve"> </t>
    </r>
    <r>
      <rPr>
        <sz val="11"/>
        <color theme="1"/>
        <rFont val="Arial"/>
        <family val="2"/>
      </rPr>
      <t>biométhane (injection)</t>
    </r>
  </si>
  <si>
    <t>On considère les installations d'injection rapportées par le SDES, et un coût moyen de développement des capacités de 240€/MWh-an sur la base des projets rapportés dans le Panorama du gaz renouvelable et l'étude ADEME "mix 100% gaz renouvelable" (annexe Solagro).</t>
  </si>
  <si>
    <t>La PPE p.91 fixe les objectifs de consommation de gaz renouvelable sous forme d'injection de biométhane. Nous en déduisons les capacités d'injection à développer, en considérant un taux d'utilisation des capacités en hausse de 60% à 95% d'ici 2028 (montée en charge) et un coût de développement des capacités stable (240€/MWh/an) ou en baisse (216€/MWh/an) d'ici 2028, d'après la PPE et les études de baisse de coûts publiées par GRDF et ENEA Consulting. Pour la projection à 2050 nous considérons le scénario de référence de la SNBC (13,4 Mtep injectés en 2050) et sa variante "gaz haut" (17 Mtep)</t>
  </si>
  <si>
    <r>
      <rPr>
        <sz val="11"/>
        <color theme="1"/>
        <rFont val="Calibri"/>
        <family val="2"/>
      </rPr>
      <t>—</t>
    </r>
    <r>
      <rPr>
        <sz val="8.8000000000000007"/>
        <color theme="1"/>
        <rFont val="Arial"/>
        <family val="2"/>
      </rPr>
      <t xml:space="preserve"> </t>
    </r>
    <r>
      <rPr>
        <sz val="11"/>
        <color theme="1"/>
        <rFont val="Arial"/>
        <family val="2"/>
      </rPr>
      <t>pyrogazéification</t>
    </r>
  </si>
  <si>
    <t>Cette filière n'est pas couverte dans le Panorama, nous n'avons pas connaissance de projets en cours ou existants</t>
  </si>
  <si>
    <t>(La variante "gaz haut" du scénario de référence de la SNBC prévoit qu'une partie de la biomasse solide est convertie en gaz par pyrogazéification. Les investissements associés doivent être sortis de la projection biométhane ci-dessus)</t>
  </si>
  <si>
    <r>
      <rPr>
        <sz val="11"/>
        <color theme="1"/>
        <rFont val="Calibri"/>
        <family val="2"/>
      </rPr>
      <t>—</t>
    </r>
    <r>
      <rPr>
        <sz val="8.8000000000000007"/>
        <color theme="1"/>
        <rFont val="Arial"/>
        <family val="2"/>
      </rPr>
      <t xml:space="preserve"> </t>
    </r>
    <r>
      <rPr>
        <sz val="11"/>
        <color theme="1"/>
        <rFont val="Arial"/>
        <family val="2"/>
      </rPr>
      <t>production d'hydrogène</t>
    </r>
  </si>
  <si>
    <t>Les situations propices à la conversion power-to-gas ne sont pas envisagées en France à grande échelle avant 2035 d'après la PPE (p. 94). Cependant, la SNBC envisage un potentiel de conversion de 2,1 Mtep d'électricité en 1,7 Mtep d'hydrogène en 2030 et de 4,3 Mtep d'électricité en 3,4 Mtep d'hydrogène en 2050 (bilans énergétiques du scénario de référence). La PPE conclut à la nécessité d'installer des unités de démonstration PtG en 2023 de 1 à 10 MW chacun, puis des unités de 10MW jusqu'à 100MW en 2028. (p.95)</t>
  </si>
  <si>
    <r>
      <rPr>
        <sz val="11"/>
        <color theme="1"/>
        <rFont val="Calibri"/>
        <family val="2"/>
      </rPr>
      <t>—</t>
    </r>
    <r>
      <rPr>
        <sz val="8.8000000000000007"/>
        <color theme="1"/>
        <rFont val="Arial"/>
        <family val="2"/>
      </rPr>
      <t xml:space="preserve"> </t>
    </r>
    <r>
      <rPr>
        <sz val="11"/>
        <color theme="1"/>
        <rFont val="Arial"/>
        <family val="2"/>
      </rPr>
      <t>biomasse et géothermie avec réseau de chaleur</t>
    </r>
  </si>
  <si>
    <t>Comptabilisé dans les bâtiments dans l'édition 2018 de la comparaison Panorama/SNBC-PPE</t>
  </si>
  <si>
    <r>
      <rPr>
        <sz val="11"/>
        <color theme="1"/>
        <rFont val="Calibri"/>
        <family val="2"/>
      </rPr>
      <t>—</t>
    </r>
    <r>
      <rPr>
        <sz val="8.8000000000000007"/>
        <color theme="1"/>
        <rFont val="Arial"/>
        <family val="2"/>
      </rPr>
      <t xml:space="preserve"> </t>
    </r>
    <r>
      <rPr>
        <sz val="11"/>
        <color theme="1"/>
        <rFont val="Arial"/>
        <family val="2"/>
      </rPr>
      <t>réseaux de chaleur</t>
    </r>
  </si>
  <si>
    <t xml:space="preserve">Nous proposons de reprendre les paramètres du chiffrage établi avec la DGEC à l'été 2018, en communiquant le nombre de logements et m² tertiaires raccordés d'ici 2050 (pour un total de 5 millions d'eqt-lgt) et 1500€/eqt-lgt pour les extensions (d'après ADEME Fonds Chaleur). Les coûts de raccordement devraient être traités dans le segment rénovation. </t>
  </si>
  <si>
    <t>centrales électriques au gaz</t>
  </si>
  <si>
    <t xml:space="preserve">Le Panorama considère le coût d'installation des capacités électriques au gaz quand celles-ci remplacent, dans la même année, des capacités au fioul ou au charbon. </t>
  </si>
  <si>
    <t xml:space="preserve">Peu d'investissements dans le parc de centrales au gaz sont envisagés dans la PPE d'ici 2028. </t>
  </si>
  <si>
    <t>nucléaire</t>
  </si>
  <si>
    <t>Le Panorama considère les investissements dans la construction de l'EPR et dans l'ensemble du Grand carénage</t>
  </si>
  <si>
    <t>La PPE prévoit la réalisation du Grand Carénage et la construction de l'EPR de Flamanville. Entre 2027 et 2035, 14 réacteurs sont fermés avant ou au moment de leur 5ème visite décennale. La construction d'un ou plusieurs nouveaux EPR n'est pas exclue (p.147).</t>
  </si>
  <si>
    <t>Réseaux électriques</t>
  </si>
  <si>
    <t>Coût de raccordement des ENR aux réseaux électriques (d'après quote-part S3RENR)</t>
  </si>
  <si>
    <t xml:space="preserve">Nous n'avons pas connaissance de travaux sur les besoins d'investissement dans les réseaux électriques (raccordement, renforcement, smart grids) en lien avec les objectifs de la SNBC et de la PPE. </t>
  </si>
  <si>
    <t>Ensemble</t>
  </si>
  <si>
    <t>dont bâtiments</t>
  </si>
  <si>
    <t>dont transports (complet)</t>
  </si>
  <si>
    <t>dont transports (surcoûts)</t>
  </si>
  <si>
    <t>dont énergie</t>
  </si>
  <si>
    <t>dont énergie centralisée (= sans PV décentralisé)</t>
  </si>
  <si>
    <t>Panorama des financements climat - Edition 2020</t>
  </si>
  <si>
    <t>www.i4ce.org</t>
  </si>
  <si>
    <t>Commentaires</t>
  </si>
  <si>
    <t>Pas d'évaluation des besoins d'investissement</t>
  </si>
  <si>
    <t>Périmètre comparable avec la projection SNBC-PPE</t>
  </si>
  <si>
    <t>Annexe 6 : Besoins d'investissements en faveur du climat</t>
  </si>
  <si>
    <r>
      <rPr>
        <b/>
        <sz val="11"/>
        <color theme="1"/>
        <rFont val="Helvetica"/>
        <family val="2"/>
        <scheme val="minor"/>
      </rPr>
      <t>Besoins d'investissement en faveur du climat</t>
    </r>
    <r>
      <rPr>
        <sz val="11"/>
        <color theme="1"/>
        <rFont val="Helvetica"/>
        <family val="2"/>
        <scheme val="minor"/>
      </rPr>
      <t>, d'après SNBC et PPE, calcul I4CE, Edition 2019</t>
    </r>
  </si>
  <si>
    <t>Déficit 2019</t>
  </si>
  <si>
    <t>2nd budget
2019</t>
  </si>
  <si>
    <t>2nd budget
2020-2023</t>
  </si>
  <si>
    <t>Ecarts</t>
  </si>
  <si>
    <t>Besoins 2020-2028 
avec rattrapage du déficit d'ici 2023, par rapport à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</si>
</sst>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20" x14ac:knownFonts="1">
    <font>
      <sz val="11"/>
      <color theme="1"/>
      <name val="Helvetica"/>
      <family val="2"/>
      <scheme val="minor"/>
    </font>
    <font>
      <sz val="11"/>
      <color rgb="FFFF0000"/>
      <name val="Helvetica"/>
      <family val="2"/>
      <scheme val="minor"/>
    </font>
    <font>
      <b/>
      <sz val="11"/>
      <color theme="1"/>
      <name val="Helvetica"/>
      <family val="2"/>
      <scheme val="minor"/>
    </font>
    <font>
      <sz val="11"/>
      <color theme="0" tint="-0.499984740745262"/>
      <name val="Helvetica"/>
      <family val="2"/>
      <scheme val="minor"/>
    </font>
    <font>
      <b/>
      <sz val="16"/>
      <color theme="1"/>
      <name val="Helvetica"/>
      <family val="2"/>
      <scheme val="minor"/>
    </font>
    <font>
      <b/>
      <sz val="12"/>
      <color theme="1"/>
      <name val="Helvetica"/>
      <family val="2"/>
      <scheme val="minor"/>
    </font>
    <font>
      <b/>
      <sz val="14"/>
      <color theme="1"/>
      <name val="Helvetica"/>
      <family val="2"/>
      <scheme val="minor"/>
    </font>
    <font>
      <sz val="11"/>
      <color theme="1"/>
      <name val="Calibri"/>
      <family val="2"/>
    </font>
    <font>
      <sz val="9.35"/>
      <color theme="1"/>
      <name val="Arial"/>
      <family val="2"/>
    </font>
    <font>
      <sz val="11"/>
      <color theme="3"/>
      <name val="Helvetica"/>
      <family val="2"/>
      <scheme val="minor"/>
    </font>
    <font>
      <sz val="11"/>
      <name val="Helvetica"/>
      <family val="2"/>
      <scheme val="minor"/>
    </font>
    <font>
      <b/>
      <sz val="12"/>
      <name val="Helvetica"/>
      <family val="2"/>
      <scheme val="minor"/>
    </font>
    <font>
      <sz val="11"/>
      <color theme="1"/>
      <name val="Arial"/>
      <family val="2"/>
    </font>
    <font>
      <i/>
      <sz val="11"/>
      <color theme="1"/>
      <name val="Helvetica"/>
      <family val="2"/>
      <scheme val="minor"/>
    </font>
    <font>
      <sz val="8.8000000000000007"/>
      <color theme="1"/>
      <name val="Arial"/>
      <family val="2"/>
    </font>
    <font>
      <sz val="11"/>
      <color theme="0" tint="-0.34998626667073579"/>
      <name val="Helvetica"/>
      <family val="2"/>
      <scheme val="minor"/>
    </font>
    <font>
      <i/>
      <sz val="11"/>
      <color theme="1"/>
      <name val="Calibri"/>
      <family val="2"/>
    </font>
    <font>
      <i/>
      <sz val="11"/>
      <color theme="1"/>
      <name val="Arial"/>
      <family val="2"/>
    </font>
    <font>
      <b/>
      <sz val="20"/>
      <name val="Helvetica"/>
      <scheme val="minor"/>
    </font>
    <font>
      <u/>
      <sz val="11"/>
      <color theme="10"/>
      <name val="Helvetica"/>
      <family val="2"/>
      <scheme val="minor"/>
    </font>
  </fonts>
  <fills count="5">
    <fill>
      <patternFill patternType="none"/>
    </fill>
    <fill>
      <patternFill patternType="gray125"/>
    </fill>
    <fill>
      <patternFill patternType="solid">
        <fgColor theme="3" tint="0.59999389629810485"/>
        <bgColor indexed="64"/>
      </patternFill>
    </fill>
    <fill>
      <patternFill patternType="solid">
        <fgColor theme="5" tint="0.79998168889431442"/>
        <bgColor indexed="64"/>
      </patternFill>
    </fill>
    <fill>
      <patternFill patternType="solid">
        <fgColor theme="9" tint="0.59999389629810485"/>
        <bgColor indexed="64"/>
      </patternFill>
    </fill>
  </fills>
  <borders count="19">
    <border>
      <left/>
      <right/>
      <top/>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right/>
      <top style="thin">
        <color indexed="64"/>
      </top>
      <bottom style="thin">
        <color indexed="64"/>
      </bottom>
      <diagonal/>
    </border>
    <border>
      <left style="thin">
        <color auto="1"/>
      </left>
      <right style="thin">
        <color auto="1"/>
      </right>
      <top/>
      <bottom/>
      <diagonal/>
    </border>
    <border>
      <left/>
      <right style="thin">
        <color indexed="64"/>
      </right>
      <top style="thin">
        <color indexed="64"/>
      </top>
      <bottom style="thin">
        <color indexed="64"/>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dashed">
        <color auto="1"/>
      </right>
      <top/>
      <bottom style="thin">
        <color auto="1"/>
      </bottom>
      <diagonal/>
    </border>
    <border>
      <left style="thin">
        <color auto="1"/>
      </left>
      <right/>
      <top/>
      <bottom/>
      <diagonal/>
    </border>
    <border>
      <left/>
      <right style="dashed">
        <color auto="1"/>
      </right>
      <top/>
      <bottom/>
      <diagonal/>
    </border>
    <border>
      <left/>
      <right style="dashed">
        <color auto="1"/>
      </right>
      <top style="thin">
        <color auto="1"/>
      </top>
      <bottom/>
      <diagonal/>
    </border>
    <border>
      <left style="thin">
        <color auto="1"/>
      </left>
      <right/>
      <top style="thin">
        <color indexed="64"/>
      </top>
      <bottom style="thin">
        <color indexed="64"/>
      </bottom>
      <diagonal/>
    </border>
    <border>
      <left/>
      <right style="dashed">
        <color auto="1"/>
      </right>
      <top style="thin">
        <color indexed="64"/>
      </top>
      <bottom style="thin">
        <color auto="1"/>
      </bottom>
      <diagonal/>
    </border>
  </borders>
  <cellStyleXfs count="2">
    <xf numFmtId="0" fontId="0" fillId="0" borderId="0"/>
    <xf numFmtId="0" fontId="19" fillId="0" borderId="0" applyNumberFormat="0" applyFill="0" applyBorder="0" applyAlignment="0" applyProtection="0"/>
  </cellStyleXfs>
  <cellXfs count="120">
    <xf numFmtId="0" fontId="0" fillId="0" borderId="0" xfId="0"/>
    <xf numFmtId="0" fontId="0" fillId="0" borderId="0" xfId="0" applyAlignment="1">
      <alignment horizontal="left" indent="1"/>
    </xf>
    <xf numFmtId="0" fontId="3" fillId="0" borderId="0" xfId="0" applyFont="1" applyAlignment="1">
      <alignment horizontal="center" vertical="center"/>
    </xf>
    <xf numFmtId="0" fontId="0" fillId="0" borderId="0" xfId="0" applyAlignment="1">
      <alignment vertical="center"/>
    </xf>
    <xf numFmtId="0" fontId="0" fillId="0" borderId="9" xfId="0" quotePrefix="1" applyBorder="1" applyAlignment="1">
      <alignment horizontal="center" vertical="center"/>
    </xf>
    <xf numFmtId="0" fontId="0" fillId="0" borderId="10" xfId="0" quotePrefix="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4" fillId="0" borderId="6" xfId="0" applyFont="1" applyBorder="1" applyAlignment="1">
      <alignment horizontal="left" vertical="center" wrapText="1"/>
    </xf>
    <xf numFmtId="164" fontId="5" fillId="0" borderId="1" xfId="0" applyNumberFormat="1" applyFont="1" applyBorder="1" applyAlignment="1">
      <alignment horizontal="center" vertical="center"/>
    </xf>
    <xf numFmtId="0" fontId="0" fillId="0" borderId="6" xfId="0" applyBorder="1" applyAlignment="1">
      <alignment horizontal="left" vertical="center" wrapText="1" indent="1"/>
    </xf>
    <xf numFmtId="164" fontId="5" fillId="0" borderId="2" xfId="0" quotePrefix="1" applyNumberFormat="1" applyFont="1" applyBorder="1" applyAlignment="1">
      <alignment horizontal="center" vertical="center"/>
    </xf>
    <xf numFmtId="0" fontId="0" fillId="0" borderId="6" xfId="0" applyBorder="1" applyAlignment="1">
      <alignment horizontal="center" vertical="center"/>
    </xf>
    <xf numFmtId="164" fontId="6" fillId="0" borderId="14" xfId="0" quotePrefix="1" applyNumberFormat="1" applyFont="1" applyBorder="1" applyAlignment="1">
      <alignment horizontal="center" vertical="center"/>
    </xf>
    <xf numFmtId="164" fontId="6" fillId="0" borderId="15" xfId="0" quotePrefix="1" applyNumberFormat="1" applyFont="1" applyBorder="1" applyAlignment="1">
      <alignment horizontal="center" vertical="center"/>
    </xf>
    <xf numFmtId="0" fontId="0" fillId="0" borderId="6" xfId="0" applyBorder="1" applyAlignment="1">
      <alignment vertical="center"/>
    </xf>
    <xf numFmtId="165" fontId="0" fillId="0" borderId="6" xfId="0" applyNumberFormat="1" applyBorder="1" applyAlignment="1">
      <alignment horizontal="center" vertical="center"/>
    </xf>
    <xf numFmtId="164" fontId="0" fillId="0" borderId="14" xfId="0" applyNumberFormat="1" applyBorder="1" applyAlignment="1">
      <alignment horizontal="center" vertical="center"/>
    </xf>
    <xf numFmtId="164" fontId="0" fillId="0" borderId="0" xfId="0" applyNumberFormat="1" applyAlignment="1">
      <alignment horizontal="center" vertical="center"/>
    </xf>
    <xf numFmtId="164" fontId="0" fillId="0" borderId="6" xfId="0" applyNumberFormat="1" applyBorder="1" applyAlignment="1">
      <alignment horizontal="left" vertical="center" wrapText="1" indent="1"/>
    </xf>
    <xf numFmtId="164" fontId="0" fillId="0" borderId="15" xfId="0" applyNumberFormat="1" applyBorder="1" applyAlignment="1">
      <alignment horizontal="center" vertical="center"/>
    </xf>
    <xf numFmtId="0" fontId="0" fillId="0" borderId="6" xfId="0" applyBorder="1" applyAlignment="1">
      <alignment vertical="center" wrapText="1"/>
    </xf>
    <xf numFmtId="165" fontId="0" fillId="0" borderId="6" xfId="0" quotePrefix="1" applyNumberFormat="1" applyBorder="1" applyAlignment="1">
      <alignment horizontal="center" vertical="center"/>
    </xf>
    <xf numFmtId="0" fontId="0" fillId="0" borderId="6" xfId="0" applyBorder="1" applyAlignment="1">
      <alignment horizontal="left" vertical="center" indent="1"/>
    </xf>
    <xf numFmtId="165" fontId="9" fillId="0" borderId="6" xfId="0" applyNumberFormat="1" applyFont="1" applyBorder="1" applyAlignment="1">
      <alignment horizontal="center" vertical="center"/>
    </xf>
    <xf numFmtId="164" fontId="3" fillId="0" borderId="14" xfId="0" quotePrefix="1" applyNumberFormat="1" applyFont="1" applyBorder="1" applyAlignment="1">
      <alignment horizontal="center" vertical="center"/>
    </xf>
    <xf numFmtId="164" fontId="3" fillId="0" borderId="15" xfId="0" quotePrefix="1" applyNumberFormat="1" applyFont="1" applyBorder="1" applyAlignment="1">
      <alignment horizontal="center" vertical="center"/>
    </xf>
    <xf numFmtId="0" fontId="4" fillId="0" borderId="1" xfId="0" applyFont="1" applyBorder="1" applyAlignment="1">
      <alignment horizontal="left" vertical="center" wrapText="1"/>
    </xf>
    <xf numFmtId="165" fontId="11" fillId="0" borderId="1" xfId="0" applyNumberFormat="1" applyFont="1" applyBorder="1" applyAlignment="1">
      <alignment horizontal="center" vertical="center"/>
    </xf>
    <xf numFmtId="0" fontId="0" fillId="0" borderId="1" xfId="0" applyBorder="1" applyAlignment="1">
      <alignment horizontal="left" vertical="center" wrapText="1" indent="1"/>
    </xf>
    <xf numFmtId="0" fontId="0" fillId="0" borderId="1" xfId="0" applyBorder="1" applyAlignment="1">
      <alignment horizontal="center" vertical="center"/>
    </xf>
    <xf numFmtId="164" fontId="5" fillId="0" borderId="16" xfId="0" quotePrefix="1" applyNumberFormat="1" applyFont="1" applyBorder="1" applyAlignment="1">
      <alignment horizontal="center" vertical="center"/>
    </xf>
    <xf numFmtId="0" fontId="2" fillId="0" borderId="6" xfId="0" applyFont="1" applyBorder="1" applyAlignment="1">
      <alignment horizontal="left" vertical="center" wrapText="1"/>
    </xf>
    <xf numFmtId="165" fontId="2" fillId="0" borderId="6" xfId="0" quotePrefix="1" applyNumberFormat="1" applyFont="1" applyBorder="1" applyAlignment="1">
      <alignment horizontal="center" vertical="center" wrapText="1"/>
    </xf>
    <xf numFmtId="0" fontId="1" fillId="0" borderId="6" xfId="0" quotePrefix="1" applyFont="1" applyBorder="1" applyAlignment="1">
      <alignment horizontal="left" vertical="center" wrapText="1" indent="1"/>
    </xf>
    <xf numFmtId="164" fontId="2" fillId="0" borderId="14" xfId="0" applyNumberFormat="1" applyFont="1" applyBorder="1" applyAlignment="1">
      <alignment horizontal="center" vertical="center"/>
    </xf>
    <xf numFmtId="164" fontId="2" fillId="0" borderId="15" xfId="0" applyNumberFormat="1" applyFont="1" applyBorder="1" applyAlignment="1">
      <alignment horizontal="center" vertical="center"/>
    </xf>
    <xf numFmtId="0" fontId="13" fillId="0" borderId="6" xfId="0" applyFont="1" applyBorder="1" applyAlignment="1">
      <alignment horizontal="left" vertical="center" wrapText="1" indent="1"/>
    </xf>
    <xf numFmtId="165" fontId="13" fillId="0" borderId="6" xfId="0" applyNumberFormat="1" applyFont="1" applyBorder="1" applyAlignment="1">
      <alignment horizontal="center" vertical="center"/>
    </xf>
    <xf numFmtId="164" fontId="13" fillId="0" borderId="14" xfId="0" applyNumberFormat="1" applyFont="1" applyBorder="1" applyAlignment="1">
      <alignment horizontal="center" vertical="center"/>
    </xf>
    <xf numFmtId="164" fontId="13" fillId="0" borderId="15" xfId="0" applyNumberFormat="1" applyFont="1" applyBorder="1" applyAlignment="1">
      <alignment horizontal="center" vertical="center"/>
    </xf>
    <xf numFmtId="0" fontId="0" fillId="0" borderId="13" xfId="0" quotePrefix="1" applyBorder="1" applyAlignment="1">
      <alignment horizontal="center" vertical="center"/>
    </xf>
    <xf numFmtId="165" fontId="11" fillId="0" borderId="9" xfId="0" quotePrefix="1" applyNumberFormat="1" applyFont="1" applyBorder="1" applyAlignment="1">
      <alignment horizontal="center" vertical="center"/>
    </xf>
    <xf numFmtId="165" fontId="11" fillId="0" borderId="1" xfId="0" quotePrefix="1" applyNumberFormat="1" applyFont="1" applyBorder="1" applyAlignment="1">
      <alignment horizontal="center" vertical="center"/>
    </xf>
    <xf numFmtId="0" fontId="0" fillId="0" borderId="2" xfId="0" quotePrefix="1" applyBorder="1" applyAlignment="1">
      <alignment horizontal="center" vertical="center"/>
    </xf>
    <xf numFmtId="0" fontId="0" fillId="0" borderId="16" xfId="0" quotePrefix="1" applyBorder="1" applyAlignment="1">
      <alignment horizontal="center" vertical="center"/>
    </xf>
    <xf numFmtId="164" fontId="0" fillId="0" borderId="1" xfId="0" applyNumberFormat="1" applyBorder="1" applyAlignment="1">
      <alignment horizontal="left" vertical="center" wrapText="1" indent="1"/>
    </xf>
    <xf numFmtId="0" fontId="15" fillId="0" borderId="2" xfId="0" quotePrefix="1" applyFont="1" applyBorder="1" applyAlignment="1">
      <alignment horizontal="center" vertical="center"/>
    </xf>
    <xf numFmtId="0" fontId="15" fillId="0" borderId="16" xfId="0" quotePrefix="1" applyFont="1" applyBorder="1" applyAlignment="1">
      <alignment horizontal="center" vertical="center"/>
    </xf>
    <xf numFmtId="165" fontId="5" fillId="0" borderId="1" xfId="0" quotePrefix="1" applyNumberFormat="1" applyFont="1" applyBorder="1" applyAlignment="1">
      <alignment horizontal="center" vertical="center"/>
    </xf>
    <xf numFmtId="164" fontId="6" fillId="0" borderId="2" xfId="0" quotePrefix="1" applyNumberFormat="1" applyFont="1" applyBorder="1" applyAlignment="1">
      <alignment horizontal="center" vertical="center"/>
    </xf>
    <xf numFmtId="164" fontId="6" fillId="0" borderId="16" xfId="0" quotePrefix="1" applyNumberFormat="1" applyFont="1" applyBorder="1" applyAlignment="1">
      <alignment horizontal="center" vertical="center"/>
    </xf>
    <xf numFmtId="0" fontId="3" fillId="0" borderId="1" xfId="0" applyFont="1" applyBorder="1" applyAlignment="1">
      <alignment horizontal="center" vertical="center"/>
    </xf>
    <xf numFmtId="165" fontId="0" fillId="0" borderId="6" xfId="0" quotePrefix="1" applyNumberFormat="1" applyBorder="1" applyAlignment="1">
      <alignment horizontal="center" vertical="center" wrapText="1"/>
    </xf>
    <xf numFmtId="0" fontId="0" fillId="0" borderId="6" xfId="0" quotePrefix="1" applyBorder="1" applyAlignment="1">
      <alignment horizontal="left" vertical="center" wrapText="1" indent="1"/>
    </xf>
    <xf numFmtId="165" fontId="9" fillId="0" borderId="6" xfId="0" quotePrefix="1" applyNumberFormat="1" applyFont="1" applyBorder="1" applyAlignment="1">
      <alignment horizontal="center" vertical="center"/>
    </xf>
    <xf numFmtId="0" fontId="12" fillId="0" borderId="6" xfId="0" applyFont="1" applyBorder="1" applyAlignment="1">
      <alignment vertical="center"/>
    </xf>
    <xf numFmtId="0" fontId="13" fillId="0" borderId="6" xfId="0" applyFont="1" applyBorder="1" applyAlignment="1">
      <alignment vertical="center"/>
    </xf>
    <xf numFmtId="4" fontId="0" fillId="0" borderId="6" xfId="0" applyNumberFormat="1" applyBorder="1" applyAlignment="1">
      <alignment horizontal="center" vertical="center"/>
    </xf>
    <xf numFmtId="0" fontId="12" fillId="0" borderId="6" xfId="0" applyFont="1" applyBorder="1" applyAlignment="1">
      <alignment vertical="center" wrapText="1"/>
    </xf>
    <xf numFmtId="166" fontId="0" fillId="0" borderId="14" xfId="0" applyNumberFormat="1" applyBorder="1" applyAlignment="1">
      <alignment horizontal="center" vertical="center"/>
    </xf>
    <xf numFmtId="164" fontId="3" fillId="0" borderId="6" xfId="0" applyNumberFormat="1" applyFont="1" applyBorder="1" applyAlignment="1">
      <alignment horizontal="left" vertical="center" wrapText="1" indent="1"/>
    </xf>
    <xf numFmtId="0" fontId="6" fillId="0" borderId="1" xfId="0" applyFont="1" applyBorder="1" applyAlignment="1">
      <alignment vertical="center"/>
    </xf>
    <xf numFmtId="165" fontId="5" fillId="0" borderId="1" xfId="0" applyNumberFormat="1" applyFont="1" applyBorder="1" applyAlignment="1">
      <alignment horizontal="center" vertical="center"/>
    </xf>
    <xf numFmtId="164" fontId="5" fillId="0" borderId="2" xfId="0" applyNumberFormat="1" applyFont="1" applyBorder="1" applyAlignment="1">
      <alignment horizontal="center" vertical="center"/>
    </xf>
    <xf numFmtId="164" fontId="5" fillId="0" borderId="16" xfId="0" applyNumberFormat="1" applyFont="1" applyBorder="1" applyAlignment="1">
      <alignment horizontal="center" vertical="center"/>
    </xf>
    <xf numFmtId="0" fontId="13" fillId="0" borderId="6" xfId="0" applyFont="1" applyBorder="1" applyAlignment="1">
      <alignment horizontal="left" vertical="center" indent="1"/>
    </xf>
    <xf numFmtId="164" fontId="13" fillId="0" borderId="6" xfId="0" applyNumberFormat="1" applyFont="1" applyBorder="1" applyAlignment="1">
      <alignment horizontal="left" vertical="center" wrapText="1" indent="1"/>
    </xf>
    <xf numFmtId="0" fontId="13" fillId="0" borderId="0" xfId="0" applyFont="1" applyAlignment="1">
      <alignment vertical="center"/>
    </xf>
    <xf numFmtId="0" fontId="13" fillId="0" borderId="12" xfId="0" applyFont="1" applyBorder="1" applyAlignment="1">
      <alignment vertical="center"/>
    </xf>
    <xf numFmtId="165" fontId="0" fillId="0" borderId="12" xfId="0" applyNumberFormat="1" applyBorder="1" applyAlignment="1">
      <alignment horizontal="center" vertical="center"/>
    </xf>
    <xf numFmtId="0" fontId="0" fillId="0" borderId="12" xfId="0" applyBorder="1" applyAlignment="1">
      <alignment horizontal="left" vertical="center" indent="1"/>
    </xf>
    <xf numFmtId="164" fontId="0" fillId="0" borderId="10" xfId="0" applyNumberFormat="1" applyBorder="1" applyAlignment="1">
      <alignment horizontal="center" vertical="center"/>
    </xf>
    <xf numFmtId="164" fontId="0" fillId="0" borderId="12" xfId="0" applyNumberFormat="1" applyBorder="1" applyAlignment="1">
      <alignment horizontal="left" vertical="center" wrapText="1" indent="1"/>
    </xf>
    <xf numFmtId="164" fontId="0" fillId="0" borderId="13" xfId="0" applyNumberFormat="1" applyBorder="1" applyAlignment="1">
      <alignment horizontal="center" vertical="center"/>
    </xf>
    <xf numFmtId="0" fontId="0" fillId="0" borderId="0" xfId="0" applyAlignment="1">
      <alignment horizontal="left" vertical="center" indent="1"/>
    </xf>
    <xf numFmtId="164" fontId="0" fillId="0" borderId="0" xfId="0" applyNumberFormat="1" applyAlignment="1">
      <alignment horizontal="center"/>
    </xf>
    <xf numFmtId="0" fontId="18" fillId="0" borderId="0" xfId="0" applyFont="1"/>
    <xf numFmtId="0" fontId="0" fillId="0" borderId="9" xfId="0" applyBorder="1" applyAlignment="1">
      <alignment horizontal="center" vertical="center"/>
    </xf>
    <xf numFmtId="0" fontId="18" fillId="0" borderId="0" xfId="0" applyFont="1" applyAlignment="1">
      <alignment horizontal="center"/>
    </xf>
    <xf numFmtId="0" fontId="19" fillId="0" borderId="0" xfId="1"/>
    <xf numFmtId="0" fontId="18" fillId="0" borderId="0" xfId="0" applyFont="1" applyAlignment="1">
      <alignment horizontal="center"/>
    </xf>
    <xf numFmtId="0" fontId="0" fillId="0" borderId="2"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wrapText="1"/>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9" xfId="0" quotePrefix="1" applyBorder="1" applyAlignment="1">
      <alignment horizontal="center" vertical="center"/>
    </xf>
    <xf numFmtId="0" fontId="0" fillId="0" borderId="9" xfId="0" applyBorder="1" applyAlignment="1">
      <alignment horizontal="center" vertical="center" wrapText="1"/>
    </xf>
    <xf numFmtId="0" fontId="0" fillId="0" borderId="6" xfId="0" applyBorder="1" applyAlignment="1">
      <alignment horizontal="center" vertical="center" wrapText="1"/>
    </xf>
    <xf numFmtId="0" fontId="0" fillId="0" borderId="12" xfId="0"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0" borderId="17" xfId="0"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4" borderId="17" xfId="0" applyFill="1" applyBorder="1" applyAlignment="1">
      <alignment horizontal="center" vertical="center" wrapText="1"/>
    </xf>
    <xf numFmtId="0" fontId="0" fillId="4" borderId="5" xfId="0" applyFill="1" applyBorder="1" applyAlignment="1">
      <alignment horizontal="center" vertical="center" wrapText="1"/>
    </xf>
    <xf numFmtId="0" fontId="0" fillId="4" borderId="7" xfId="0" applyFill="1" applyBorder="1" applyAlignment="1">
      <alignment horizontal="center" vertical="center" wrapText="1"/>
    </xf>
    <xf numFmtId="0" fontId="0" fillId="0" borderId="4" xfId="0" applyBorder="1" applyAlignment="1">
      <alignment horizontal="center" vertical="center"/>
    </xf>
    <xf numFmtId="0" fontId="0" fillId="0" borderId="11" xfId="0" applyBorder="1" applyAlignment="1">
      <alignment horizontal="center" vertical="center"/>
    </xf>
    <xf numFmtId="164" fontId="6" fillId="0" borderId="8" xfId="0" quotePrefix="1" applyNumberFormat="1" applyFont="1" applyBorder="1" applyAlignment="1">
      <alignment horizontal="center" vertical="center"/>
    </xf>
    <xf numFmtId="164" fontId="0" fillId="0" borderId="8" xfId="0" applyNumberFormat="1" applyBorder="1" applyAlignment="1">
      <alignment horizontal="center" vertical="center"/>
    </xf>
    <xf numFmtId="164" fontId="5" fillId="0" borderId="4" xfId="0" quotePrefix="1" applyNumberFormat="1" applyFont="1" applyBorder="1" applyAlignment="1">
      <alignment horizontal="center" vertical="center"/>
    </xf>
    <xf numFmtId="164" fontId="2" fillId="0" borderId="8" xfId="0" applyNumberFormat="1" applyFont="1" applyBorder="1" applyAlignment="1">
      <alignment horizontal="center" vertical="center"/>
    </xf>
    <xf numFmtId="164" fontId="13" fillId="0" borderId="8" xfId="0" applyNumberFormat="1" applyFont="1" applyBorder="1" applyAlignment="1">
      <alignment horizontal="center" vertical="center"/>
    </xf>
    <xf numFmtId="164" fontId="6" fillId="0" borderId="4" xfId="0" quotePrefix="1" applyNumberFormat="1" applyFont="1" applyBorder="1" applyAlignment="1">
      <alignment horizontal="center" vertical="center"/>
    </xf>
    <xf numFmtId="164" fontId="5" fillId="0" borderId="4" xfId="0" applyNumberFormat="1" applyFont="1" applyBorder="1" applyAlignment="1">
      <alignment horizontal="center" vertical="center"/>
    </xf>
    <xf numFmtId="164" fontId="0" fillId="0" borderId="11" xfId="0" applyNumberFormat="1" applyBorder="1" applyAlignment="1">
      <alignment horizontal="center" vertical="center"/>
    </xf>
    <xf numFmtId="164" fontId="0" fillId="0" borderId="2" xfId="0" applyNumberFormat="1" applyBorder="1" applyAlignment="1">
      <alignment horizontal="center" vertical="center"/>
    </xf>
    <xf numFmtId="164" fontId="0" fillId="0" borderId="16" xfId="0" applyNumberFormat="1" applyBorder="1" applyAlignment="1">
      <alignment horizontal="center" vertical="center"/>
    </xf>
    <xf numFmtId="164" fontId="0" fillId="0" borderId="4" xfId="0" applyNumberFormat="1" applyBorder="1" applyAlignment="1">
      <alignment horizontal="center" vertical="center"/>
    </xf>
    <xf numFmtId="164" fontId="0" fillId="0" borderId="17" xfId="0" applyNumberFormat="1" applyBorder="1" applyAlignment="1">
      <alignment horizontal="center" vertical="center"/>
    </xf>
    <xf numFmtId="164" fontId="0" fillId="0" borderId="18" xfId="0" applyNumberFormat="1" applyBorder="1" applyAlignment="1">
      <alignment horizontal="center" vertical="center"/>
    </xf>
    <xf numFmtId="164" fontId="0" fillId="0" borderId="7" xfId="0" applyNumberFormat="1" applyBorder="1" applyAlignment="1">
      <alignment horizontal="center" vertical="center"/>
    </xf>
  </cellXfs>
  <cellStyles count="2">
    <cellStyle name="Lien hypertexte" xfId="1" builtinId="8"/>
    <cellStyle name="Normal" xfId="0" builtinId="0"/>
  </cellStyles>
  <dxfs count="186">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
      <font>
        <color theme="0" tint="-0.249946592608417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I4CE">
  <a:themeElements>
    <a:clrScheme name="I4CE Nuancier 1">
      <a:dk1>
        <a:srgbClr val="404041"/>
      </a:dk1>
      <a:lt1>
        <a:sysClr val="window" lastClr="FFFFFF"/>
      </a:lt1>
      <a:dk2>
        <a:srgbClr val="4565AF"/>
      </a:dk2>
      <a:lt2>
        <a:srgbClr val="EEECE1"/>
      </a:lt2>
      <a:accent1>
        <a:srgbClr val="289CDB"/>
      </a:accent1>
      <a:accent2>
        <a:srgbClr val="C94450"/>
      </a:accent2>
      <a:accent3>
        <a:srgbClr val="ACC435"/>
      </a:accent3>
      <a:accent4>
        <a:srgbClr val="643A81"/>
      </a:accent4>
      <a:accent5>
        <a:srgbClr val="87C0C2"/>
      </a:accent5>
      <a:accent6>
        <a:srgbClr val="E09C35"/>
      </a:accent6>
      <a:hlink>
        <a:srgbClr val="0000FF"/>
      </a:hlink>
      <a:folHlink>
        <a:srgbClr val="800080"/>
      </a:folHlink>
    </a:clrScheme>
    <a:fontScheme name="I4CE">
      <a:majorFont>
        <a:latin typeface="LexiaDaMa"/>
        <a:ea typeface=""/>
        <a:cs typeface=""/>
      </a:majorFont>
      <a:minorFont>
        <a:latin typeface="Helvetica"/>
        <a:ea typeface=""/>
        <a:cs typeface=""/>
      </a:minorFont>
    </a:fontScheme>
    <a:fmtScheme name="Couture">
      <a:fillStyleLst>
        <a:solidFill>
          <a:schemeClr val="phClr"/>
        </a:solidFill>
        <a:solidFill>
          <a:schemeClr val="phClr">
            <a:tint val="65000"/>
          </a:schemeClr>
        </a:solidFill>
        <a:solidFill>
          <a:schemeClr val="phClr">
            <a:shade val="80000"/>
            <a:satMod val="18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90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Thème I4CE" id="{5E664D94-CAE2-4418-8001-1C97B3931A30}" vid="{A919ECC4-805D-4E2D-87AD-354D4C1295F2}"/>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4c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F9772-32CD-4294-BA1D-CF60044BE607}">
  <sheetPr>
    <tabColor rgb="FFFFFF00"/>
    <pageSetUpPr fitToPage="1"/>
  </sheetPr>
  <dimension ref="B2:Q68"/>
  <sheetViews>
    <sheetView showGridLines="0" tabSelected="1" zoomScale="70" zoomScaleNormal="70" zoomScaleSheetLayoutView="70" workbookViewId="0">
      <pane xSplit="2" ySplit="8" topLeftCell="L48" activePane="bottomRight" state="frozen"/>
      <selection pane="topRight" activeCell="C1" sqref="C1"/>
      <selection pane="bottomLeft" activeCell="A9" sqref="A9"/>
      <selection pane="bottomRight" activeCell="N49" sqref="N49:O49"/>
    </sheetView>
  </sheetViews>
  <sheetFormatPr baseColWidth="10" defaultColWidth="12.5" defaultRowHeight="14.25" x14ac:dyDescent="0.2"/>
  <cols>
    <col min="1" max="1" width="5.625" customWidth="1"/>
    <col min="2" max="2" width="29" customWidth="1"/>
    <col min="3" max="5" width="17.75" customWidth="1"/>
    <col min="6" max="6" width="57.75" style="1" customWidth="1"/>
    <col min="7" max="10" width="8.625" customWidth="1"/>
    <col min="11" max="11" width="86.375" customWidth="1"/>
    <col min="12" max="17" width="8.625" customWidth="1"/>
  </cols>
  <sheetData>
    <row r="2" spans="2:17" ht="26.25" x14ac:dyDescent="0.4">
      <c r="B2" s="81" t="s">
        <v>130</v>
      </c>
      <c r="C2" s="81"/>
      <c r="D2" s="81"/>
      <c r="E2" s="81"/>
      <c r="F2" s="81"/>
      <c r="G2" s="81"/>
      <c r="H2" s="81"/>
      <c r="I2" s="81"/>
      <c r="J2" s="81"/>
      <c r="K2" s="81"/>
    </row>
    <row r="3" spans="2:17" ht="26.25" x14ac:dyDescent="0.4">
      <c r="B3" s="79"/>
      <c r="C3" s="79"/>
      <c r="D3" s="79"/>
      <c r="E3" s="79"/>
      <c r="F3" s="79"/>
      <c r="G3" s="79"/>
      <c r="H3" s="79"/>
      <c r="I3" s="79"/>
      <c r="J3" s="79"/>
      <c r="K3" s="79"/>
    </row>
    <row r="4" spans="2:17" ht="26.25" x14ac:dyDescent="0.4">
      <c r="B4" s="77" t="s">
        <v>135</v>
      </c>
      <c r="K4" s="2"/>
    </row>
    <row r="5" spans="2:17" s="3" customFormat="1" ht="24.95" customHeight="1" x14ac:dyDescent="0.2">
      <c r="B5" s="86" t="s">
        <v>0</v>
      </c>
      <c r="C5" s="93" t="s">
        <v>1</v>
      </c>
      <c r="D5" s="94"/>
      <c r="E5" s="94"/>
      <c r="F5" s="95"/>
      <c r="G5" s="96" t="s">
        <v>136</v>
      </c>
      <c r="H5" s="96"/>
      <c r="I5" s="96"/>
      <c r="J5" s="96"/>
      <c r="K5" s="97"/>
      <c r="L5" s="101" t="s">
        <v>140</v>
      </c>
      <c r="M5" s="102"/>
      <c r="N5" s="102"/>
      <c r="O5" s="102"/>
      <c r="P5" s="102"/>
      <c r="Q5" s="103"/>
    </row>
    <row r="6" spans="2:17" s="3" customFormat="1" ht="35.1" customHeight="1" x14ac:dyDescent="0.2">
      <c r="B6" s="91"/>
      <c r="C6" s="90" t="s">
        <v>2</v>
      </c>
      <c r="D6" s="90"/>
      <c r="E6" s="90"/>
      <c r="F6" s="86" t="s">
        <v>132</v>
      </c>
      <c r="G6" s="84" t="s">
        <v>2</v>
      </c>
      <c r="H6" s="84"/>
      <c r="I6" s="84"/>
      <c r="J6" s="85"/>
      <c r="K6" s="86" t="s">
        <v>132</v>
      </c>
      <c r="L6" s="98" t="s">
        <v>137</v>
      </c>
      <c r="M6" s="100"/>
      <c r="N6" s="98" t="s">
        <v>141</v>
      </c>
      <c r="O6" s="99"/>
      <c r="P6" s="99"/>
      <c r="Q6" s="100"/>
    </row>
    <row r="7" spans="2:17" s="3" customFormat="1" ht="50.1" customHeight="1" x14ac:dyDescent="0.2">
      <c r="B7" s="91"/>
      <c r="C7" s="89" t="s">
        <v>3</v>
      </c>
      <c r="D7" s="90" t="s">
        <v>134</v>
      </c>
      <c r="E7" s="90"/>
      <c r="F7" s="91"/>
      <c r="G7" s="82" t="s">
        <v>4</v>
      </c>
      <c r="H7" s="83"/>
      <c r="I7" s="82" t="s">
        <v>5</v>
      </c>
      <c r="J7" s="83"/>
      <c r="K7" s="87"/>
      <c r="L7" s="82" t="s">
        <v>138</v>
      </c>
      <c r="M7" s="83"/>
      <c r="N7" s="82" t="s">
        <v>139</v>
      </c>
      <c r="O7" s="83"/>
      <c r="P7" s="82" t="s">
        <v>5</v>
      </c>
      <c r="Q7" s="104"/>
    </row>
    <row r="8" spans="2:17" s="3" customFormat="1" ht="35.1" customHeight="1" x14ac:dyDescent="0.2">
      <c r="B8" s="92"/>
      <c r="C8" s="89"/>
      <c r="D8" s="78">
        <v>2019</v>
      </c>
      <c r="E8" s="4" t="s">
        <v>6</v>
      </c>
      <c r="F8" s="92"/>
      <c r="G8" s="6" t="s">
        <v>8</v>
      </c>
      <c r="H8" s="7" t="s">
        <v>9</v>
      </c>
      <c r="I8" s="6" t="s">
        <v>8</v>
      </c>
      <c r="J8" s="7" t="s">
        <v>9</v>
      </c>
      <c r="K8" s="88"/>
      <c r="L8" s="6" t="s">
        <v>8</v>
      </c>
      <c r="M8" s="7" t="s">
        <v>9</v>
      </c>
      <c r="N8" s="6" t="s">
        <v>8</v>
      </c>
      <c r="O8" s="7" t="s">
        <v>9</v>
      </c>
      <c r="P8" s="6" t="s">
        <v>8</v>
      </c>
      <c r="Q8" s="105" t="s">
        <v>9</v>
      </c>
    </row>
    <row r="9" spans="2:17" s="3" customFormat="1" ht="24.95" customHeight="1" x14ac:dyDescent="0.2">
      <c r="B9" s="8" t="s">
        <v>10</v>
      </c>
      <c r="C9" s="9">
        <f>SUM(C10,C14,C19,C18)</f>
        <v>21.400000000000002</v>
      </c>
      <c r="D9" s="9">
        <f>SUM(D10,D14,D19,D18)</f>
        <v>18.794</v>
      </c>
      <c r="E9" s="9">
        <f>SUM(E10,E14,E19,E18)</f>
        <v>17.081</v>
      </c>
      <c r="F9" s="10"/>
      <c r="G9" s="13">
        <f t="shared" ref="G9:H9" si="0">SUM(G10,G14,G19)</f>
        <v>19.311999999999998</v>
      </c>
      <c r="H9" s="14">
        <f t="shared" si="0"/>
        <v>21.428000000000001</v>
      </c>
      <c r="I9" s="13">
        <f>SUM(I10,I14,I19)</f>
        <v>22.937999999999995</v>
      </c>
      <c r="J9" s="14">
        <f>SUM(J10,J14,J19)</f>
        <v>25.491999999999997</v>
      </c>
      <c r="K9" s="12"/>
      <c r="L9" s="13">
        <f>G9-$D9</f>
        <v>0.51799999999999713</v>
      </c>
      <c r="M9" s="14">
        <f t="shared" ref="M9:M64" si="1">H9-$D9</f>
        <v>2.6340000000000003</v>
      </c>
      <c r="N9" s="13">
        <f t="shared" ref="N9:N40" si="2">G9-$D9+(G9-$D9)/4</f>
        <v>0.64749999999999641</v>
      </c>
      <c r="O9" s="14">
        <f t="shared" ref="O9:O40" si="3">H9-$D9+(H9-$D9)/4</f>
        <v>3.2925000000000004</v>
      </c>
      <c r="P9" s="13">
        <f t="shared" ref="P9:P40" si="4">I9-$D9</f>
        <v>4.1439999999999948</v>
      </c>
      <c r="Q9" s="106">
        <f t="shared" ref="Q9:Q40" si="5">J9-$D9</f>
        <v>6.6979999999999968</v>
      </c>
    </row>
    <row r="10" spans="2:17" s="3" customFormat="1" ht="90" customHeight="1" x14ac:dyDescent="0.2">
      <c r="B10" s="15" t="s">
        <v>11</v>
      </c>
      <c r="C10" s="16">
        <f>SUM(C11,C12,C13)</f>
        <v>5.2729999999999997</v>
      </c>
      <c r="D10" s="16">
        <f>SUM(D11,D12,D13)</f>
        <v>3.4379999999999997</v>
      </c>
      <c r="E10" s="16">
        <f>SUM(E11,E12,E13)</f>
        <v>3.4710000000000001</v>
      </c>
      <c r="F10" s="10" t="s">
        <v>12</v>
      </c>
      <c r="G10" s="17">
        <f t="shared" ref="G10:H10" si="6">G11+G12</f>
        <v>2.7319999999999998</v>
      </c>
      <c r="H10" s="20">
        <f t="shared" si="6"/>
        <v>3.4079999999999999</v>
      </c>
      <c r="I10" s="17">
        <f>I11+I12</f>
        <v>3.08</v>
      </c>
      <c r="J10" s="20">
        <f>J11+J12</f>
        <v>4.194</v>
      </c>
      <c r="K10" s="19"/>
      <c r="L10" s="17">
        <f t="shared" ref="L10:L64" si="7">G10-$D10</f>
        <v>-0.70599999999999996</v>
      </c>
      <c r="M10" s="20">
        <f t="shared" si="1"/>
        <v>-2.9999999999999805E-2</v>
      </c>
      <c r="N10" s="17">
        <f>G10-$D10+(G10-$D10)/4</f>
        <v>-0.88249999999999995</v>
      </c>
      <c r="O10" s="20">
        <f>H10-$D10+(H10-$D10)/4</f>
        <v>-3.7499999999999756E-2</v>
      </c>
      <c r="P10" s="17">
        <f>I10-$D10</f>
        <v>-0.35799999999999965</v>
      </c>
      <c r="Q10" s="107">
        <f>J10-$D10</f>
        <v>0.75600000000000023</v>
      </c>
    </row>
    <row r="11" spans="2:17" s="3" customFormat="1" ht="99.95" customHeight="1" x14ac:dyDescent="0.2">
      <c r="B11" s="21" t="s">
        <v>13</v>
      </c>
      <c r="C11" s="16">
        <v>2.056</v>
      </c>
      <c r="D11" s="16">
        <v>2.056</v>
      </c>
      <c r="E11" s="16">
        <v>2.169</v>
      </c>
      <c r="F11" s="10"/>
      <c r="G11" s="17">
        <v>2.0409999999999999</v>
      </c>
      <c r="H11" s="20">
        <v>2.7170000000000001</v>
      </c>
      <c r="I11" s="17">
        <v>2.343</v>
      </c>
      <c r="J11" s="20">
        <v>3.4569999999999999</v>
      </c>
      <c r="K11" s="19" t="s">
        <v>14</v>
      </c>
      <c r="L11" s="17">
        <f t="shared" si="7"/>
        <v>-1.5000000000000124E-2</v>
      </c>
      <c r="M11" s="20">
        <f t="shared" si="1"/>
        <v>0.66100000000000003</v>
      </c>
      <c r="N11" s="17">
        <f t="shared" ref="N11:N63" si="8">G11-$D11+(G11-$D11)/4</f>
        <v>-1.8750000000000155E-2</v>
      </c>
      <c r="O11" s="20">
        <f t="shared" ref="O11:O63" si="9">H11-$D11+(H11-$D11)/4</f>
        <v>0.82625000000000004</v>
      </c>
      <c r="P11" s="17">
        <f t="shared" ref="P11:P63" si="10">I11-$D11</f>
        <v>0.28699999999999992</v>
      </c>
      <c r="Q11" s="107">
        <f t="shared" ref="Q11:Q63" si="11">J11-$D11</f>
        <v>1.4009999999999998</v>
      </c>
    </row>
    <row r="12" spans="2:17" s="3" customFormat="1" ht="99.95" customHeight="1" x14ac:dyDescent="0.2">
      <c r="B12" s="21" t="s">
        <v>15</v>
      </c>
      <c r="C12" s="16">
        <v>1.3819999999999999</v>
      </c>
      <c r="D12" s="16">
        <v>1.3819999999999999</v>
      </c>
      <c r="E12" s="16">
        <v>1.302</v>
      </c>
      <c r="F12" s="10"/>
      <c r="G12" s="17">
        <v>0.69099999999999995</v>
      </c>
      <c r="H12" s="20">
        <v>0.69099999999999995</v>
      </c>
      <c r="I12" s="17">
        <v>0.73699999999999999</v>
      </c>
      <c r="J12" s="20">
        <v>0.73699999999999999</v>
      </c>
      <c r="K12" s="19" t="s">
        <v>16</v>
      </c>
      <c r="L12" s="17">
        <f t="shared" si="7"/>
        <v>-0.69099999999999995</v>
      </c>
      <c r="M12" s="20">
        <f t="shared" si="1"/>
        <v>-0.69099999999999995</v>
      </c>
      <c r="N12" s="17">
        <f t="shared" si="8"/>
        <v>-0.86374999999999991</v>
      </c>
      <c r="O12" s="20">
        <f t="shared" si="9"/>
        <v>-0.86374999999999991</v>
      </c>
      <c r="P12" s="17">
        <f t="shared" si="10"/>
        <v>-0.64499999999999991</v>
      </c>
      <c r="Q12" s="107">
        <f t="shared" si="11"/>
        <v>-0.64499999999999991</v>
      </c>
    </row>
    <row r="13" spans="2:17" s="3" customFormat="1" ht="35.1" customHeight="1" x14ac:dyDescent="0.2">
      <c r="B13" s="21" t="s">
        <v>17</v>
      </c>
      <c r="C13" s="16">
        <v>1.835</v>
      </c>
      <c r="D13" s="22" t="s">
        <v>7</v>
      </c>
      <c r="E13" s="22" t="s">
        <v>7</v>
      </c>
      <c r="F13" s="10"/>
      <c r="G13" s="17" t="s">
        <v>18</v>
      </c>
      <c r="H13" s="20" t="s">
        <v>18</v>
      </c>
      <c r="I13" s="17" t="s">
        <v>18</v>
      </c>
      <c r="J13" s="20" t="s">
        <v>18</v>
      </c>
      <c r="K13" s="19"/>
      <c r="L13" s="17" t="s">
        <v>18</v>
      </c>
      <c r="M13" s="20" t="s">
        <v>18</v>
      </c>
      <c r="N13" s="17" t="s">
        <v>18</v>
      </c>
      <c r="O13" s="20" t="s">
        <v>18</v>
      </c>
      <c r="P13" s="17" t="s">
        <v>18</v>
      </c>
      <c r="Q13" s="107" t="s">
        <v>18</v>
      </c>
    </row>
    <row r="14" spans="2:17" s="3" customFormat="1" ht="35.1" customHeight="1" x14ac:dyDescent="0.2">
      <c r="B14" s="15" t="s">
        <v>19</v>
      </c>
      <c r="C14" s="16">
        <f>C15+C17</f>
        <v>15.356000000000002</v>
      </c>
      <c r="D14" s="16">
        <f>D15+D17</f>
        <v>15.356000000000002</v>
      </c>
      <c r="E14" s="16">
        <f>E15+E17</f>
        <v>13.61</v>
      </c>
      <c r="F14" s="23"/>
      <c r="G14" s="17">
        <f t="shared" ref="G14:H14" si="12">G15+G17</f>
        <v>16.579999999999998</v>
      </c>
      <c r="H14" s="20">
        <f t="shared" si="12"/>
        <v>18.02</v>
      </c>
      <c r="I14" s="17">
        <f>I15+I17</f>
        <v>19.857999999999997</v>
      </c>
      <c r="J14" s="20">
        <f>J15+J17</f>
        <v>21.297999999999998</v>
      </c>
      <c r="K14" s="19"/>
      <c r="L14" s="17">
        <f t="shared" si="7"/>
        <v>1.2239999999999966</v>
      </c>
      <c r="M14" s="20">
        <f t="shared" si="1"/>
        <v>2.6639999999999979</v>
      </c>
      <c r="N14" s="17">
        <f t="shared" si="8"/>
        <v>1.5299999999999958</v>
      </c>
      <c r="O14" s="20">
        <f t="shared" si="9"/>
        <v>3.3299999999999974</v>
      </c>
      <c r="P14" s="17">
        <f t="shared" si="10"/>
        <v>4.5019999999999953</v>
      </c>
      <c r="Q14" s="107">
        <f t="shared" si="11"/>
        <v>5.9419999999999966</v>
      </c>
    </row>
    <row r="15" spans="2:17" s="3" customFormat="1" ht="120" customHeight="1" x14ac:dyDescent="0.2">
      <c r="B15" s="21" t="s">
        <v>20</v>
      </c>
      <c r="C15" s="16">
        <v>14.444000000000001</v>
      </c>
      <c r="D15" s="16">
        <v>14.444000000000001</v>
      </c>
      <c r="E15" s="16">
        <v>12.965</v>
      </c>
      <c r="F15" s="10" t="s">
        <v>21</v>
      </c>
      <c r="G15" s="17">
        <v>13.68</v>
      </c>
      <c r="H15" s="20">
        <v>13.68</v>
      </c>
      <c r="I15" s="17">
        <v>16.957999999999998</v>
      </c>
      <c r="J15" s="20">
        <v>16.957999999999998</v>
      </c>
      <c r="K15" s="19" t="s">
        <v>22</v>
      </c>
      <c r="L15" s="17">
        <f t="shared" si="7"/>
        <v>-0.76400000000000112</v>
      </c>
      <c r="M15" s="20">
        <f t="shared" si="1"/>
        <v>-0.76400000000000112</v>
      </c>
      <c r="N15" s="17">
        <f t="shared" si="8"/>
        <v>-0.9550000000000014</v>
      </c>
      <c r="O15" s="20">
        <f t="shared" si="9"/>
        <v>-0.9550000000000014</v>
      </c>
      <c r="P15" s="17">
        <f t="shared" si="10"/>
        <v>2.5139999999999976</v>
      </c>
      <c r="Q15" s="107">
        <f t="shared" si="11"/>
        <v>2.5139999999999976</v>
      </c>
    </row>
    <row r="16" spans="2:17" s="3" customFormat="1" ht="120" customHeight="1" x14ac:dyDescent="0.2">
      <c r="B16" s="21" t="s">
        <v>23</v>
      </c>
      <c r="C16" s="22" t="s">
        <v>7</v>
      </c>
      <c r="D16" s="24">
        <v>0.6</v>
      </c>
      <c r="E16" s="24">
        <v>0.5</v>
      </c>
      <c r="F16" s="10" t="s">
        <v>24</v>
      </c>
      <c r="G16" s="17">
        <v>20.779</v>
      </c>
      <c r="H16" s="20">
        <v>20.779</v>
      </c>
      <c r="I16" s="17">
        <v>23.706</v>
      </c>
      <c r="J16" s="20">
        <v>23.706</v>
      </c>
      <c r="K16" s="19" t="s">
        <v>25</v>
      </c>
      <c r="L16" s="17">
        <f t="shared" si="7"/>
        <v>20.178999999999998</v>
      </c>
      <c r="M16" s="20">
        <f t="shared" si="1"/>
        <v>20.178999999999998</v>
      </c>
      <c r="N16" s="17">
        <f t="shared" si="8"/>
        <v>25.223749999999999</v>
      </c>
      <c r="O16" s="20">
        <f t="shared" si="9"/>
        <v>25.223749999999999</v>
      </c>
      <c r="P16" s="17">
        <f t="shared" si="10"/>
        <v>23.105999999999998</v>
      </c>
      <c r="Q16" s="107">
        <f t="shared" si="11"/>
        <v>23.105999999999998</v>
      </c>
    </row>
    <row r="17" spans="2:17" s="3" customFormat="1" ht="80.099999999999994" customHeight="1" x14ac:dyDescent="0.2">
      <c r="B17" s="21" t="s">
        <v>26</v>
      </c>
      <c r="C17" s="16">
        <v>0.91200000000000003</v>
      </c>
      <c r="D17" s="16">
        <v>0.91200000000000003</v>
      </c>
      <c r="E17" s="16">
        <v>0.64500000000000002</v>
      </c>
      <c r="F17" s="10" t="s">
        <v>27</v>
      </c>
      <c r="G17" s="17">
        <v>2.9</v>
      </c>
      <c r="H17" s="20">
        <v>4.34</v>
      </c>
      <c r="I17" s="17">
        <v>2.9</v>
      </c>
      <c r="J17" s="20">
        <v>4.34</v>
      </c>
      <c r="K17" s="19" t="s">
        <v>28</v>
      </c>
      <c r="L17" s="17">
        <f t="shared" si="7"/>
        <v>1.988</v>
      </c>
      <c r="M17" s="20">
        <f t="shared" si="1"/>
        <v>3.4279999999999999</v>
      </c>
      <c r="N17" s="17">
        <f t="shared" si="8"/>
        <v>2.4849999999999999</v>
      </c>
      <c r="O17" s="20">
        <f t="shared" si="9"/>
        <v>4.2850000000000001</v>
      </c>
      <c r="P17" s="17">
        <f t="shared" si="10"/>
        <v>1.988</v>
      </c>
      <c r="Q17" s="107">
        <f t="shared" si="11"/>
        <v>3.4279999999999999</v>
      </c>
    </row>
    <row r="18" spans="2:17" s="3" customFormat="1" ht="80.099999999999994" customHeight="1" x14ac:dyDescent="0.2">
      <c r="B18" s="15" t="s">
        <v>29</v>
      </c>
      <c r="C18" s="16">
        <v>0.77100000000000002</v>
      </c>
      <c r="D18" s="22" t="s">
        <v>7</v>
      </c>
      <c r="E18" s="22" t="s">
        <v>7</v>
      </c>
      <c r="F18" s="10" t="s">
        <v>30</v>
      </c>
      <c r="G18" s="25"/>
      <c r="H18" s="26"/>
      <c r="I18" s="25"/>
      <c r="J18" s="26"/>
      <c r="K18" s="19"/>
      <c r="L18" s="17" t="s">
        <v>18</v>
      </c>
      <c r="M18" s="20" t="s">
        <v>18</v>
      </c>
      <c r="N18" s="17" t="s">
        <v>18</v>
      </c>
      <c r="O18" s="20" t="s">
        <v>18</v>
      </c>
      <c r="P18" s="17" t="s">
        <v>18</v>
      </c>
      <c r="Q18" s="107" t="s">
        <v>18</v>
      </c>
    </row>
    <row r="19" spans="2:17" s="3" customFormat="1" ht="65.099999999999994" customHeight="1" x14ac:dyDescent="0.2">
      <c r="B19" s="15" t="s">
        <v>31</v>
      </c>
      <c r="C19" s="22" t="s">
        <v>7</v>
      </c>
      <c r="D19" s="22" t="s">
        <v>7</v>
      </c>
      <c r="E19" s="22" t="s">
        <v>7</v>
      </c>
      <c r="F19" s="10" t="s">
        <v>32</v>
      </c>
      <c r="G19" s="25" t="s">
        <v>7</v>
      </c>
      <c r="H19" s="26" t="s">
        <v>7</v>
      </c>
      <c r="I19" s="25" t="s">
        <v>7</v>
      </c>
      <c r="J19" s="26" t="s">
        <v>7</v>
      </c>
      <c r="K19" s="19" t="s">
        <v>33</v>
      </c>
      <c r="L19" s="25" t="s">
        <v>7</v>
      </c>
      <c r="M19" s="26" t="s">
        <v>7</v>
      </c>
      <c r="N19" s="17" t="s">
        <v>18</v>
      </c>
      <c r="O19" s="20" t="s">
        <v>18</v>
      </c>
      <c r="P19" s="17" t="s">
        <v>18</v>
      </c>
      <c r="Q19" s="107" t="s">
        <v>18</v>
      </c>
    </row>
    <row r="20" spans="2:17" s="3" customFormat="1" ht="24.95" customHeight="1" x14ac:dyDescent="0.2">
      <c r="B20" s="27" t="s">
        <v>34</v>
      </c>
      <c r="C20" s="28">
        <f>SUM(C22,C24)</f>
        <v>15.679</v>
      </c>
      <c r="D20" s="28">
        <f>SUM(D22,D24)</f>
        <v>14.654</v>
      </c>
      <c r="E20" s="28">
        <f>SUM(E22,E24)</f>
        <v>11.401</v>
      </c>
      <c r="F20" s="29"/>
      <c r="G20" s="11">
        <f>SUM(G22,G24)</f>
        <v>20.414999999999999</v>
      </c>
      <c r="H20" s="31">
        <f>SUM(H22,H24)</f>
        <v>20.506999999999998</v>
      </c>
      <c r="I20" s="11">
        <f>SUM(I22,I24)</f>
        <v>33.555999999999997</v>
      </c>
      <c r="J20" s="31">
        <f>SUM(J22,J24)</f>
        <v>34.567</v>
      </c>
      <c r="K20" s="30"/>
      <c r="L20" s="11">
        <f t="shared" si="7"/>
        <v>5.7609999999999992</v>
      </c>
      <c r="M20" s="31">
        <f t="shared" si="1"/>
        <v>5.852999999999998</v>
      </c>
      <c r="N20" s="11">
        <f t="shared" si="8"/>
        <v>7.201249999999999</v>
      </c>
      <c r="O20" s="31">
        <f t="shared" si="9"/>
        <v>7.3162499999999975</v>
      </c>
      <c r="P20" s="11">
        <f t="shared" si="10"/>
        <v>18.901999999999997</v>
      </c>
      <c r="Q20" s="108">
        <f t="shared" si="11"/>
        <v>19.913</v>
      </c>
    </row>
    <row r="21" spans="2:17" s="3" customFormat="1" ht="24.95" customHeight="1" x14ac:dyDescent="0.2">
      <c r="B21" s="32" t="s">
        <v>35</v>
      </c>
      <c r="C21" s="33">
        <f>SUM(C23,C24)</f>
        <v>13.045</v>
      </c>
      <c r="D21" s="33">
        <f>SUM(D23,D24)</f>
        <v>12.02</v>
      </c>
      <c r="E21" s="33">
        <f t="shared" ref="E21" si="13">SUM(E23,E24)</f>
        <v>9.9529999999999994</v>
      </c>
      <c r="F21" s="34"/>
      <c r="G21" s="35">
        <f t="shared" ref="G21:J21" si="14">SUM(G23,G24)</f>
        <v>14.882</v>
      </c>
      <c r="H21" s="36">
        <f t="shared" si="14"/>
        <v>14.939</v>
      </c>
      <c r="I21" s="35">
        <f t="shared" si="14"/>
        <v>15.871</v>
      </c>
      <c r="J21" s="36">
        <f t="shared" si="14"/>
        <v>16.233000000000001</v>
      </c>
      <c r="K21" s="12"/>
      <c r="L21" s="35">
        <f t="shared" si="7"/>
        <v>2.8620000000000001</v>
      </c>
      <c r="M21" s="36">
        <f t="shared" si="1"/>
        <v>2.9190000000000005</v>
      </c>
      <c r="N21" s="35">
        <f t="shared" si="8"/>
        <v>3.5775000000000001</v>
      </c>
      <c r="O21" s="36">
        <f t="shared" si="9"/>
        <v>3.6487500000000006</v>
      </c>
      <c r="P21" s="35">
        <f t="shared" si="10"/>
        <v>3.8510000000000009</v>
      </c>
      <c r="Q21" s="109">
        <f t="shared" si="11"/>
        <v>4.213000000000001</v>
      </c>
    </row>
    <row r="22" spans="2:17" s="3" customFormat="1" ht="99.95" customHeight="1" x14ac:dyDescent="0.2">
      <c r="B22" s="15" t="s">
        <v>36</v>
      </c>
      <c r="C22" s="16">
        <v>2.734</v>
      </c>
      <c r="D22" s="16">
        <v>2.734</v>
      </c>
      <c r="E22" s="16">
        <v>1.5680000000000001</v>
      </c>
      <c r="F22" s="10" t="s">
        <v>37</v>
      </c>
      <c r="G22" s="17">
        <v>7.2569999999999997</v>
      </c>
      <c r="H22" s="20">
        <v>7.2919999999999998</v>
      </c>
      <c r="I22" s="17">
        <v>21.594999999999999</v>
      </c>
      <c r="J22" s="20">
        <v>22.244</v>
      </c>
      <c r="K22" s="19" t="s">
        <v>38</v>
      </c>
      <c r="L22" s="17">
        <f t="shared" si="7"/>
        <v>4.5229999999999997</v>
      </c>
      <c r="M22" s="20">
        <f t="shared" si="1"/>
        <v>4.5579999999999998</v>
      </c>
      <c r="N22" s="17">
        <f t="shared" si="8"/>
        <v>5.6537499999999996</v>
      </c>
      <c r="O22" s="20">
        <f t="shared" si="9"/>
        <v>5.6974999999999998</v>
      </c>
      <c r="P22" s="17">
        <f t="shared" si="10"/>
        <v>18.860999999999997</v>
      </c>
      <c r="Q22" s="107">
        <f t="shared" si="11"/>
        <v>19.509999999999998</v>
      </c>
    </row>
    <row r="23" spans="2:17" s="3" customFormat="1" ht="65.099999999999994" customHeight="1" x14ac:dyDescent="0.2">
      <c r="B23" s="37" t="s">
        <v>40</v>
      </c>
      <c r="C23" s="38">
        <v>0.1</v>
      </c>
      <c r="D23" s="38">
        <v>0.1</v>
      </c>
      <c r="E23" s="38">
        <v>0.12</v>
      </c>
      <c r="F23" s="10" t="s">
        <v>41</v>
      </c>
      <c r="G23" s="39">
        <v>1.724</v>
      </c>
      <c r="H23" s="40">
        <v>1.724</v>
      </c>
      <c r="I23" s="39">
        <v>3.91</v>
      </c>
      <c r="J23" s="40">
        <v>3.91</v>
      </c>
      <c r="K23" s="19" t="s">
        <v>42</v>
      </c>
      <c r="L23" s="39">
        <f t="shared" si="7"/>
        <v>1.6239999999999999</v>
      </c>
      <c r="M23" s="40">
        <f t="shared" si="1"/>
        <v>1.6239999999999999</v>
      </c>
      <c r="N23" s="39">
        <f t="shared" si="8"/>
        <v>2.0299999999999998</v>
      </c>
      <c r="O23" s="40">
        <f t="shared" si="9"/>
        <v>2.0299999999999998</v>
      </c>
      <c r="P23" s="39">
        <f t="shared" si="10"/>
        <v>3.81</v>
      </c>
      <c r="Q23" s="110">
        <f t="shared" si="11"/>
        <v>3.81</v>
      </c>
    </row>
    <row r="24" spans="2:17" s="3" customFormat="1" ht="50.1" customHeight="1" x14ac:dyDescent="0.2">
      <c r="B24" s="15" t="s">
        <v>43</v>
      </c>
      <c r="C24" s="16">
        <f t="shared" ref="C24:E24" si="15">SUM(C26,C27,C30,C31,C32,C25)</f>
        <v>12.945</v>
      </c>
      <c r="D24" s="16">
        <f t="shared" si="15"/>
        <v>11.92</v>
      </c>
      <c r="E24" s="16">
        <f t="shared" si="15"/>
        <v>9.8330000000000002</v>
      </c>
      <c r="F24" s="10"/>
      <c r="G24" s="17">
        <f t="shared" ref="G24:H24" si="16">SUM(G26,G27,G30,G31,G32,G25)</f>
        <v>13.157999999999999</v>
      </c>
      <c r="H24" s="20">
        <f t="shared" si="16"/>
        <v>13.215</v>
      </c>
      <c r="I24" s="17">
        <f>SUM(I26,I27,I30,I31,I32,I25)</f>
        <v>11.961</v>
      </c>
      <c r="J24" s="20">
        <f t="shared" ref="J24" si="17">SUM(J26,J27,J30,J31,J32,J25)</f>
        <v>12.323</v>
      </c>
      <c r="K24" s="19"/>
      <c r="L24" s="17">
        <f t="shared" si="7"/>
        <v>1.2379999999999995</v>
      </c>
      <c r="M24" s="20">
        <f t="shared" si="1"/>
        <v>1.2949999999999999</v>
      </c>
      <c r="N24" s="17">
        <f t="shared" si="8"/>
        <v>1.5474999999999994</v>
      </c>
      <c r="O24" s="20">
        <f t="shared" si="9"/>
        <v>1.6187499999999999</v>
      </c>
      <c r="P24" s="17">
        <f t="shared" si="10"/>
        <v>4.1000000000000369E-2</v>
      </c>
      <c r="Q24" s="107">
        <f t="shared" si="11"/>
        <v>0.40300000000000047</v>
      </c>
    </row>
    <row r="25" spans="2:17" s="3" customFormat="1" ht="125.1" customHeight="1" x14ac:dyDescent="0.2">
      <c r="B25" s="15" t="s">
        <v>44</v>
      </c>
      <c r="C25" s="16">
        <v>7.0000000000000007E-2</v>
      </c>
      <c r="D25" s="16">
        <v>7.0000000000000007E-2</v>
      </c>
      <c r="E25" s="16">
        <v>3.1E-2</v>
      </c>
      <c r="F25" s="10" t="s">
        <v>45</v>
      </c>
      <c r="G25" s="17">
        <v>0.245</v>
      </c>
      <c r="H25" s="20">
        <v>0.30199999999999999</v>
      </c>
      <c r="I25" s="17">
        <v>0.40300000000000002</v>
      </c>
      <c r="J25" s="20">
        <v>0.76500000000000001</v>
      </c>
      <c r="K25" s="19" t="s">
        <v>46</v>
      </c>
      <c r="L25" s="17">
        <f t="shared" si="7"/>
        <v>0.17499999999999999</v>
      </c>
      <c r="M25" s="20">
        <f t="shared" si="1"/>
        <v>0.23199999999999998</v>
      </c>
      <c r="N25" s="17">
        <f t="shared" si="8"/>
        <v>0.21875</v>
      </c>
      <c r="O25" s="20">
        <f t="shared" si="9"/>
        <v>0.28999999999999998</v>
      </c>
      <c r="P25" s="17">
        <f t="shared" si="10"/>
        <v>0.33300000000000002</v>
      </c>
      <c r="Q25" s="107">
        <f t="shared" si="11"/>
        <v>0.69500000000000006</v>
      </c>
    </row>
    <row r="26" spans="2:17" s="3" customFormat="1" ht="65.099999999999994" customHeight="1" x14ac:dyDescent="0.2">
      <c r="B26" s="15" t="s">
        <v>47</v>
      </c>
      <c r="C26" s="16">
        <v>5.6740000000000004</v>
      </c>
      <c r="D26" s="16">
        <v>5.6740000000000004</v>
      </c>
      <c r="E26" s="16">
        <v>5.226</v>
      </c>
      <c r="F26" s="10" t="s">
        <v>48</v>
      </c>
      <c r="G26" s="17">
        <v>4.8470000000000004</v>
      </c>
      <c r="H26" s="20">
        <v>4.8470000000000004</v>
      </c>
      <c r="I26" s="17">
        <v>4.9009999999999998</v>
      </c>
      <c r="J26" s="20">
        <v>4.9009999999999998</v>
      </c>
      <c r="K26" s="19" t="s">
        <v>49</v>
      </c>
      <c r="L26" s="17">
        <f t="shared" si="7"/>
        <v>-0.82699999999999996</v>
      </c>
      <c r="M26" s="20">
        <f t="shared" si="1"/>
        <v>-0.82699999999999996</v>
      </c>
      <c r="N26" s="17">
        <f t="shared" si="8"/>
        <v>-1.0337499999999999</v>
      </c>
      <c r="O26" s="20">
        <f t="shared" si="9"/>
        <v>-1.0337499999999999</v>
      </c>
      <c r="P26" s="17">
        <f t="shared" si="10"/>
        <v>-0.77300000000000058</v>
      </c>
      <c r="Q26" s="107">
        <f t="shared" si="11"/>
        <v>-0.77300000000000058</v>
      </c>
    </row>
    <row r="27" spans="2:17" s="3" customFormat="1" ht="80.099999999999994" customHeight="1" x14ac:dyDescent="0.2">
      <c r="B27" s="15" t="s">
        <v>39</v>
      </c>
      <c r="C27" s="16">
        <v>5.5990000000000002</v>
      </c>
      <c r="D27" s="16">
        <v>5.5990000000000002</v>
      </c>
      <c r="E27" s="16">
        <v>3.9359999999999999</v>
      </c>
      <c r="F27" s="10" t="s">
        <v>50</v>
      </c>
      <c r="G27" s="17">
        <f t="shared" ref="G27:J27" si="18">G28+G29</f>
        <v>6.4849999999999994</v>
      </c>
      <c r="H27" s="20">
        <f t="shared" si="18"/>
        <v>6.4849999999999994</v>
      </c>
      <c r="I27" s="17">
        <f t="shared" si="18"/>
        <v>5.0760000000000005</v>
      </c>
      <c r="J27" s="20">
        <f t="shared" si="18"/>
        <v>5.0760000000000005</v>
      </c>
      <c r="K27" s="19" t="s">
        <v>51</v>
      </c>
      <c r="L27" s="17">
        <f t="shared" si="7"/>
        <v>0.88599999999999923</v>
      </c>
      <c r="M27" s="20">
        <f t="shared" si="1"/>
        <v>0.88599999999999923</v>
      </c>
      <c r="N27" s="17">
        <f t="shared" si="8"/>
        <v>1.107499999999999</v>
      </c>
      <c r="O27" s="20">
        <f t="shared" si="9"/>
        <v>1.107499999999999</v>
      </c>
      <c r="P27" s="17">
        <f t="shared" si="10"/>
        <v>-0.52299999999999969</v>
      </c>
      <c r="Q27" s="107">
        <f t="shared" si="11"/>
        <v>-0.52299999999999969</v>
      </c>
    </row>
    <row r="28" spans="2:17" s="3" customFormat="1" ht="80.099999999999994" customHeight="1" x14ac:dyDescent="0.2">
      <c r="B28" s="37" t="s">
        <v>52</v>
      </c>
      <c r="C28" s="16">
        <f>C27-C29</f>
        <v>3.8200000000000003</v>
      </c>
      <c r="D28" s="16">
        <f>D27-D29</f>
        <v>3.8200000000000003</v>
      </c>
      <c r="E28" s="16">
        <f>E27-E29</f>
        <v>2.4710000000000001</v>
      </c>
      <c r="F28" s="10" t="s">
        <v>53</v>
      </c>
      <c r="G28" s="17">
        <v>3.984</v>
      </c>
      <c r="H28" s="20">
        <v>3.984</v>
      </c>
      <c r="I28" s="17">
        <v>2.5750000000000002</v>
      </c>
      <c r="J28" s="20">
        <v>2.5750000000000002</v>
      </c>
      <c r="K28" s="19" t="s">
        <v>54</v>
      </c>
      <c r="L28" s="17">
        <f t="shared" si="7"/>
        <v>0.1639999999999997</v>
      </c>
      <c r="M28" s="20">
        <f t="shared" si="1"/>
        <v>0.1639999999999997</v>
      </c>
      <c r="N28" s="17">
        <f t="shared" si="8"/>
        <v>0.20499999999999963</v>
      </c>
      <c r="O28" s="20">
        <f t="shared" si="9"/>
        <v>0.20499999999999963</v>
      </c>
      <c r="P28" s="17">
        <f t="shared" si="10"/>
        <v>-1.2450000000000001</v>
      </c>
      <c r="Q28" s="107">
        <f t="shared" si="11"/>
        <v>-1.2450000000000001</v>
      </c>
    </row>
    <row r="29" spans="2:17" s="3" customFormat="1" ht="80.099999999999994" customHeight="1" x14ac:dyDescent="0.2">
      <c r="B29" s="37" t="s">
        <v>55</v>
      </c>
      <c r="C29" s="16">
        <v>1.7789999999999999</v>
      </c>
      <c r="D29" s="16">
        <v>1.7789999999999999</v>
      </c>
      <c r="E29" s="16">
        <v>1.4650000000000001</v>
      </c>
      <c r="F29" s="10" t="s">
        <v>56</v>
      </c>
      <c r="G29" s="17">
        <v>2.5009999999999999</v>
      </c>
      <c r="H29" s="20">
        <v>2.5009999999999999</v>
      </c>
      <c r="I29" s="17">
        <v>2.5009999999999999</v>
      </c>
      <c r="J29" s="20">
        <v>2.5009999999999999</v>
      </c>
      <c r="K29" s="19" t="s">
        <v>57</v>
      </c>
      <c r="L29" s="17">
        <f t="shared" si="7"/>
        <v>0.72199999999999998</v>
      </c>
      <c r="M29" s="20">
        <f t="shared" si="1"/>
        <v>0.72199999999999998</v>
      </c>
      <c r="N29" s="17">
        <f t="shared" si="8"/>
        <v>0.90249999999999997</v>
      </c>
      <c r="O29" s="20">
        <f t="shared" si="9"/>
        <v>0.90249999999999997</v>
      </c>
      <c r="P29" s="17">
        <f t="shared" si="10"/>
        <v>0.72199999999999998</v>
      </c>
      <c r="Q29" s="107">
        <f t="shared" si="11"/>
        <v>0.72199999999999998</v>
      </c>
    </row>
    <row r="30" spans="2:17" s="3" customFormat="1" ht="135" customHeight="1" x14ac:dyDescent="0.2">
      <c r="B30" s="21" t="s">
        <v>58</v>
      </c>
      <c r="C30" s="16">
        <v>1.1659999999999999</v>
      </c>
      <c r="D30" s="16">
        <v>0.57699999999999996</v>
      </c>
      <c r="E30" s="16">
        <v>0.64</v>
      </c>
      <c r="F30" s="10" t="s">
        <v>59</v>
      </c>
      <c r="G30" s="17">
        <v>1.581</v>
      </c>
      <c r="H30" s="20">
        <v>1.581</v>
      </c>
      <c r="I30" s="17">
        <v>1.581</v>
      </c>
      <c r="J30" s="20">
        <v>1.581</v>
      </c>
      <c r="K30" s="19" t="s">
        <v>60</v>
      </c>
      <c r="L30" s="17">
        <f t="shared" si="7"/>
        <v>1.004</v>
      </c>
      <c r="M30" s="20">
        <f t="shared" si="1"/>
        <v>1.004</v>
      </c>
      <c r="N30" s="17">
        <f t="shared" si="8"/>
        <v>1.2549999999999999</v>
      </c>
      <c r="O30" s="20">
        <f t="shared" si="9"/>
        <v>1.2549999999999999</v>
      </c>
      <c r="P30" s="17">
        <f t="shared" si="10"/>
        <v>1.004</v>
      </c>
      <c r="Q30" s="107">
        <f t="shared" si="11"/>
        <v>1.004</v>
      </c>
    </row>
    <row r="31" spans="2:17" s="3" customFormat="1" ht="50.1" customHeight="1" x14ac:dyDescent="0.2">
      <c r="B31" s="21" t="s">
        <v>61</v>
      </c>
      <c r="C31" s="16">
        <v>0.19500000000000001</v>
      </c>
      <c r="D31" s="22" t="s">
        <v>7</v>
      </c>
      <c r="E31" s="22" t="s">
        <v>7</v>
      </c>
      <c r="F31" s="23"/>
      <c r="G31" s="17" t="s">
        <v>18</v>
      </c>
      <c r="H31" s="20" t="s">
        <v>18</v>
      </c>
      <c r="I31" s="17" t="s">
        <v>18</v>
      </c>
      <c r="J31" s="20" t="s">
        <v>18</v>
      </c>
      <c r="K31" s="19" t="s">
        <v>62</v>
      </c>
      <c r="L31" s="17" t="s">
        <v>18</v>
      </c>
      <c r="M31" s="20" t="s">
        <v>18</v>
      </c>
      <c r="N31" s="17" t="s">
        <v>18</v>
      </c>
      <c r="O31" s="20" t="s">
        <v>18</v>
      </c>
      <c r="P31" s="17" t="s">
        <v>18</v>
      </c>
      <c r="Q31" s="107" t="s">
        <v>18</v>
      </c>
    </row>
    <row r="32" spans="2:17" s="3" customFormat="1" ht="50.1" customHeight="1" x14ac:dyDescent="0.2">
      <c r="B32" s="21" t="s">
        <v>63</v>
      </c>
      <c r="C32" s="16">
        <v>0.24099999999999999</v>
      </c>
      <c r="D32" s="22" t="s">
        <v>7</v>
      </c>
      <c r="E32" s="22" t="s">
        <v>7</v>
      </c>
      <c r="F32" s="23"/>
      <c r="G32" s="5" t="s">
        <v>18</v>
      </c>
      <c r="H32" s="41" t="s">
        <v>18</v>
      </c>
      <c r="I32" s="5" t="s">
        <v>18</v>
      </c>
      <c r="J32" s="41" t="s">
        <v>18</v>
      </c>
      <c r="K32" s="19" t="s">
        <v>64</v>
      </c>
      <c r="L32" s="5" t="s">
        <v>18</v>
      </c>
      <c r="M32" s="41" t="s">
        <v>18</v>
      </c>
      <c r="N32" s="17" t="s">
        <v>18</v>
      </c>
      <c r="O32" s="20" t="s">
        <v>18</v>
      </c>
      <c r="P32" s="17" t="s">
        <v>18</v>
      </c>
      <c r="Q32" s="107" t="s">
        <v>18</v>
      </c>
    </row>
    <row r="33" spans="2:17" s="3" customFormat="1" ht="65.099999999999994" customHeight="1" x14ac:dyDescent="0.2">
      <c r="B33" s="27" t="s">
        <v>65</v>
      </c>
      <c r="C33" s="28">
        <v>0.57599999999999996</v>
      </c>
      <c r="D33" s="42" t="s">
        <v>7</v>
      </c>
      <c r="E33" s="42" t="s">
        <v>7</v>
      </c>
      <c r="F33" s="29" t="s">
        <v>66</v>
      </c>
      <c r="G33" s="44" t="s">
        <v>18</v>
      </c>
      <c r="H33" s="45" t="s">
        <v>18</v>
      </c>
      <c r="I33" s="44" t="s">
        <v>18</v>
      </c>
      <c r="J33" s="45" t="s">
        <v>18</v>
      </c>
      <c r="K33" s="29" t="s">
        <v>133</v>
      </c>
      <c r="L33" s="44" t="s">
        <v>18</v>
      </c>
      <c r="M33" s="45" t="s">
        <v>18</v>
      </c>
      <c r="N33" s="114" t="s">
        <v>18</v>
      </c>
      <c r="O33" s="115" t="s">
        <v>18</v>
      </c>
      <c r="P33" s="114" t="s">
        <v>18</v>
      </c>
      <c r="Q33" s="116" t="s">
        <v>18</v>
      </c>
    </row>
    <row r="34" spans="2:17" s="3" customFormat="1" ht="65.099999999999994" customHeight="1" x14ac:dyDescent="0.2">
      <c r="B34" s="27" t="s">
        <v>67</v>
      </c>
      <c r="C34" s="28">
        <v>1.131</v>
      </c>
      <c r="D34" s="28" t="s">
        <v>7</v>
      </c>
      <c r="E34" s="43" t="s">
        <v>7</v>
      </c>
      <c r="F34" s="29" t="s">
        <v>68</v>
      </c>
      <c r="G34" s="47" t="s">
        <v>18</v>
      </c>
      <c r="H34" s="48" t="s">
        <v>18</v>
      </c>
      <c r="I34" s="47" t="s">
        <v>18</v>
      </c>
      <c r="J34" s="48" t="s">
        <v>18</v>
      </c>
      <c r="K34" s="29" t="s">
        <v>133</v>
      </c>
      <c r="L34" s="47" t="s">
        <v>18</v>
      </c>
      <c r="M34" s="48" t="s">
        <v>18</v>
      </c>
      <c r="N34" s="117" t="s">
        <v>18</v>
      </c>
      <c r="O34" s="118" t="s">
        <v>18</v>
      </c>
      <c r="P34" s="117" t="s">
        <v>18</v>
      </c>
      <c r="Q34" s="119" t="s">
        <v>18</v>
      </c>
    </row>
    <row r="35" spans="2:17" s="3" customFormat="1" ht="24.95" customHeight="1" x14ac:dyDescent="0.2">
      <c r="B35" s="27" t="s">
        <v>69</v>
      </c>
      <c r="C35" s="49">
        <f>SUM(C37,C49,C55,C56,C57)</f>
        <v>9.7510000000000012</v>
      </c>
      <c r="D35" s="49">
        <f t="shared" ref="D35:E35" si="19">SUM(D37,D49,D55,D56,D57)</f>
        <v>4.1340000000000003</v>
      </c>
      <c r="E35" s="49">
        <f t="shared" si="19"/>
        <v>3.8070000000000004</v>
      </c>
      <c r="F35" s="29"/>
      <c r="G35" s="50">
        <f t="shared" ref="G35:J35" si="20">SUM(G37,G49,G55,G56,G57)</f>
        <v>7.8779999999999992</v>
      </c>
      <c r="H35" s="51">
        <f t="shared" si="20"/>
        <v>8.8539999999999992</v>
      </c>
      <c r="I35" s="50">
        <f t="shared" si="20"/>
        <v>8.3780000000000001</v>
      </c>
      <c r="J35" s="51">
        <f t="shared" si="20"/>
        <v>13.452999999999999</v>
      </c>
      <c r="K35" s="52"/>
      <c r="L35" s="50">
        <f t="shared" si="7"/>
        <v>3.7439999999999989</v>
      </c>
      <c r="M35" s="51">
        <f t="shared" si="1"/>
        <v>4.7199999999999989</v>
      </c>
      <c r="N35" s="50">
        <f t="shared" si="8"/>
        <v>4.6799999999999988</v>
      </c>
      <c r="O35" s="51">
        <f t="shared" si="9"/>
        <v>5.8999999999999986</v>
      </c>
      <c r="P35" s="50">
        <f t="shared" si="10"/>
        <v>4.2439999999999998</v>
      </c>
      <c r="Q35" s="111">
        <f t="shared" si="11"/>
        <v>9.3189999999999991</v>
      </c>
    </row>
    <row r="36" spans="2:17" s="3" customFormat="1" ht="24.95" customHeight="1" x14ac:dyDescent="0.2">
      <c r="B36" s="32" t="s">
        <v>70</v>
      </c>
      <c r="C36" s="53">
        <f>C35-C43</f>
        <v>9.0850000000000009</v>
      </c>
      <c r="D36" s="53">
        <f>D35-D43</f>
        <v>3.4680000000000004</v>
      </c>
      <c r="E36" s="53">
        <f>E35-E43</f>
        <v>3.3110000000000004</v>
      </c>
      <c r="F36" s="54"/>
      <c r="G36" s="17">
        <f t="shared" ref="G36:J36" si="21">SUM(G39,G41,G40)</f>
        <v>6.7759999999999998</v>
      </c>
      <c r="H36" s="20">
        <f t="shared" si="21"/>
        <v>7.2009999999999996</v>
      </c>
      <c r="I36" s="17">
        <f t="shared" si="21"/>
        <v>6.7929999999999993</v>
      </c>
      <c r="J36" s="20">
        <f t="shared" si="21"/>
        <v>10.999000000000001</v>
      </c>
      <c r="K36" s="12"/>
      <c r="L36" s="17">
        <f t="shared" si="7"/>
        <v>3.3079999999999994</v>
      </c>
      <c r="M36" s="20">
        <f t="shared" si="1"/>
        <v>3.7329999999999992</v>
      </c>
      <c r="N36" s="17">
        <f t="shared" si="8"/>
        <v>4.1349999999999989</v>
      </c>
      <c r="O36" s="20">
        <f t="shared" si="9"/>
        <v>4.6662499999999989</v>
      </c>
      <c r="P36" s="17">
        <f t="shared" si="10"/>
        <v>3.3249999999999988</v>
      </c>
      <c r="Q36" s="107">
        <f t="shared" si="11"/>
        <v>7.5310000000000006</v>
      </c>
    </row>
    <row r="37" spans="2:17" s="3" customFormat="1" ht="50.1" customHeight="1" x14ac:dyDescent="0.2">
      <c r="B37" s="15" t="s">
        <v>71</v>
      </c>
      <c r="C37" s="16">
        <f>SUM(C38,C39,C40,C41,C44,C45,C46,C47,C48)</f>
        <v>4.3900000000000006</v>
      </c>
      <c r="D37" s="16">
        <f>SUM(D38,D39,D40,D41,D44,D45,D46,D48)</f>
        <v>3.774</v>
      </c>
      <c r="E37" s="16">
        <f>SUM(E38,E39,E40,E41,E44,E45,E46,E48)</f>
        <v>3.5660000000000003</v>
      </c>
      <c r="F37" s="23"/>
      <c r="G37" s="17">
        <f t="shared" ref="G37:J37" si="22">SUM(G38,G39,G40,G41,G44,G45,G46,G47,G48)</f>
        <v>7.0329999999999995</v>
      </c>
      <c r="H37" s="20">
        <f t="shared" si="22"/>
        <v>7.863999999999999</v>
      </c>
      <c r="I37" s="17">
        <f t="shared" si="22"/>
        <v>6.9589999999999996</v>
      </c>
      <c r="J37" s="20">
        <f t="shared" si="22"/>
        <v>11.638</v>
      </c>
      <c r="K37" s="19"/>
      <c r="L37" s="17">
        <f t="shared" si="7"/>
        <v>3.2589999999999995</v>
      </c>
      <c r="M37" s="20">
        <f t="shared" si="1"/>
        <v>4.089999999999999</v>
      </c>
      <c r="N37" s="17">
        <f t="shared" si="8"/>
        <v>4.0737499999999995</v>
      </c>
      <c r="O37" s="20">
        <f t="shared" si="9"/>
        <v>5.1124999999999989</v>
      </c>
      <c r="P37" s="17">
        <f t="shared" si="10"/>
        <v>3.1849999999999996</v>
      </c>
      <c r="Q37" s="107">
        <f t="shared" si="11"/>
        <v>7.8639999999999999</v>
      </c>
    </row>
    <row r="38" spans="2:17" s="3" customFormat="1" ht="50.1" customHeight="1" x14ac:dyDescent="0.2">
      <c r="B38" s="15" t="s">
        <v>72</v>
      </c>
      <c r="C38" s="16">
        <v>0.59799999999999998</v>
      </c>
      <c r="D38" s="55">
        <v>4.4999999999999998E-2</v>
      </c>
      <c r="E38" s="55">
        <v>4.4999999999999998E-2</v>
      </c>
      <c r="F38" s="19" t="s">
        <v>73</v>
      </c>
      <c r="G38" s="17">
        <v>8.3000000000000004E-2</v>
      </c>
      <c r="H38" s="20">
        <v>0.33600000000000002</v>
      </c>
      <c r="I38" s="17">
        <v>9.6000000000000002E-2</v>
      </c>
      <c r="J38" s="20">
        <v>0.41499999999999998</v>
      </c>
      <c r="K38" s="19" t="s">
        <v>74</v>
      </c>
      <c r="L38" s="17">
        <f t="shared" si="7"/>
        <v>3.8000000000000006E-2</v>
      </c>
      <c r="M38" s="20">
        <f t="shared" si="1"/>
        <v>0.29100000000000004</v>
      </c>
      <c r="N38" s="17">
        <f t="shared" si="8"/>
        <v>4.7500000000000007E-2</v>
      </c>
      <c r="O38" s="20">
        <f t="shared" si="9"/>
        <v>0.36375000000000002</v>
      </c>
      <c r="P38" s="17">
        <f t="shared" si="10"/>
        <v>5.1000000000000004E-2</v>
      </c>
      <c r="Q38" s="107">
        <f t="shared" si="11"/>
        <v>0.37</v>
      </c>
    </row>
    <row r="39" spans="2:17" s="3" customFormat="1" ht="95.1" customHeight="1" x14ac:dyDescent="0.2">
      <c r="B39" s="15" t="s">
        <v>75</v>
      </c>
      <c r="C39" s="16">
        <v>2.0950000000000002</v>
      </c>
      <c r="D39" s="16">
        <v>2.0950000000000002</v>
      </c>
      <c r="E39" s="16">
        <v>2.3820000000000001</v>
      </c>
      <c r="F39" s="10" t="s">
        <v>76</v>
      </c>
      <c r="G39" s="17">
        <v>2.407</v>
      </c>
      <c r="H39" s="20">
        <v>2.5179999999999998</v>
      </c>
      <c r="I39" s="17">
        <v>3.1349999999999998</v>
      </c>
      <c r="J39" s="20">
        <v>3.8039999999999998</v>
      </c>
      <c r="K39" s="19" t="s">
        <v>77</v>
      </c>
      <c r="L39" s="17">
        <f t="shared" si="7"/>
        <v>0.31199999999999983</v>
      </c>
      <c r="M39" s="20">
        <f t="shared" si="1"/>
        <v>0.4229999999999996</v>
      </c>
      <c r="N39" s="17">
        <f t="shared" si="8"/>
        <v>0.38999999999999979</v>
      </c>
      <c r="O39" s="20">
        <f t="shared" si="9"/>
        <v>0.5287499999999995</v>
      </c>
      <c r="P39" s="17">
        <f t="shared" si="10"/>
        <v>1.0399999999999996</v>
      </c>
      <c r="Q39" s="107">
        <f t="shared" si="11"/>
        <v>1.7089999999999996</v>
      </c>
    </row>
    <row r="40" spans="2:17" s="3" customFormat="1" ht="84.95" customHeight="1" x14ac:dyDescent="0.2">
      <c r="B40" s="15" t="s">
        <v>78</v>
      </c>
      <c r="C40" s="16">
        <v>0.27</v>
      </c>
      <c r="D40" s="16">
        <v>0.27</v>
      </c>
      <c r="E40" s="16">
        <v>0</v>
      </c>
      <c r="F40" s="10" t="s">
        <v>79</v>
      </c>
      <c r="G40" s="17">
        <v>2.6890000000000001</v>
      </c>
      <c r="H40" s="20">
        <v>3.0030000000000001</v>
      </c>
      <c r="I40" s="17">
        <v>1.375</v>
      </c>
      <c r="J40" s="20">
        <v>3.528</v>
      </c>
      <c r="K40" s="19" t="s">
        <v>80</v>
      </c>
      <c r="L40" s="17">
        <f t="shared" si="7"/>
        <v>2.419</v>
      </c>
      <c r="M40" s="20">
        <f t="shared" si="1"/>
        <v>2.7330000000000001</v>
      </c>
      <c r="N40" s="17">
        <f t="shared" si="8"/>
        <v>3.0237500000000002</v>
      </c>
      <c r="O40" s="20">
        <f t="shared" si="9"/>
        <v>3.4162500000000002</v>
      </c>
      <c r="P40" s="17">
        <f t="shared" si="10"/>
        <v>1.105</v>
      </c>
      <c r="Q40" s="107">
        <f t="shared" si="11"/>
        <v>3.258</v>
      </c>
    </row>
    <row r="41" spans="2:17" s="3" customFormat="1" ht="99.95" customHeight="1" x14ac:dyDescent="0.2">
      <c r="B41" s="56" t="s">
        <v>81</v>
      </c>
      <c r="C41" s="16">
        <v>1.1259999999999999</v>
      </c>
      <c r="D41" s="16">
        <v>1.1259999999999999</v>
      </c>
      <c r="E41" s="16">
        <v>0.94599999999999995</v>
      </c>
      <c r="F41" s="10" t="s">
        <v>82</v>
      </c>
      <c r="G41" s="17">
        <v>1.68</v>
      </c>
      <c r="H41" s="20">
        <v>1.68</v>
      </c>
      <c r="I41" s="17">
        <v>2.2829999999999999</v>
      </c>
      <c r="J41" s="20">
        <v>3.6669999999999998</v>
      </c>
      <c r="K41" s="19" t="s">
        <v>83</v>
      </c>
      <c r="L41" s="17">
        <f t="shared" si="7"/>
        <v>0.55400000000000005</v>
      </c>
      <c r="M41" s="20">
        <f t="shared" si="1"/>
        <v>0.55400000000000005</v>
      </c>
      <c r="N41" s="17">
        <f t="shared" si="8"/>
        <v>0.69250000000000012</v>
      </c>
      <c r="O41" s="20">
        <f t="shared" si="9"/>
        <v>0.69250000000000012</v>
      </c>
      <c r="P41" s="17">
        <f t="shared" si="10"/>
        <v>1.157</v>
      </c>
      <c r="Q41" s="107">
        <f t="shared" si="11"/>
        <v>2.5409999999999999</v>
      </c>
    </row>
    <row r="42" spans="2:17" s="3" customFormat="1" ht="35.1" customHeight="1" x14ac:dyDescent="0.2">
      <c r="B42" s="57" t="s">
        <v>84</v>
      </c>
      <c r="C42" s="16">
        <v>0.46</v>
      </c>
      <c r="D42" s="16">
        <v>0.46</v>
      </c>
      <c r="E42" s="16">
        <v>0.45</v>
      </c>
      <c r="F42" s="10"/>
      <c r="G42" s="17">
        <v>0.83599999999999997</v>
      </c>
      <c r="H42" s="20">
        <v>0.83599999999999997</v>
      </c>
      <c r="I42" s="17">
        <v>1.2589999999999999</v>
      </c>
      <c r="J42" s="20">
        <v>1.8740000000000001</v>
      </c>
      <c r="K42" s="19"/>
      <c r="L42" s="17">
        <f t="shared" si="7"/>
        <v>0.37599999999999995</v>
      </c>
      <c r="M42" s="20">
        <f t="shared" si="1"/>
        <v>0.37599999999999995</v>
      </c>
      <c r="N42" s="17">
        <f t="shared" si="8"/>
        <v>0.46999999999999992</v>
      </c>
      <c r="O42" s="20">
        <f t="shared" si="9"/>
        <v>0.46999999999999992</v>
      </c>
      <c r="P42" s="17">
        <f t="shared" si="10"/>
        <v>0.79899999999999993</v>
      </c>
      <c r="Q42" s="107">
        <f t="shared" si="11"/>
        <v>1.4140000000000001</v>
      </c>
    </row>
    <row r="43" spans="2:17" s="3" customFormat="1" ht="35.1" customHeight="1" x14ac:dyDescent="0.2">
      <c r="B43" s="57" t="s">
        <v>85</v>
      </c>
      <c r="C43" s="16">
        <v>0.66600000000000004</v>
      </c>
      <c r="D43" s="16">
        <v>0.66600000000000004</v>
      </c>
      <c r="E43" s="16">
        <v>0.496</v>
      </c>
      <c r="F43" s="10" t="s">
        <v>86</v>
      </c>
      <c r="G43" s="17">
        <v>0.84299999999999997</v>
      </c>
      <c r="H43" s="20">
        <v>0.84299999999999997</v>
      </c>
      <c r="I43" s="17">
        <v>1.024</v>
      </c>
      <c r="J43" s="20">
        <v>1.7929999999999999</v>
      </c>
      <c r="K43" s="19"/>
      <c r="L43" s="17">
        <f t="shared" si="7"/>
        <v>0.17699999999999994</v>
      </c>
      <c r="M43" s="20">
        <f t="shared" si="1"/>
        <v>0.17699999999999994</v>
      </c>
      <c r="N43" s="17">
        <f t="shared" si="8"/>
        <v>0.22124999999999992</v>
      </c>
      <c r="O43" s="20">
        <f t="shared" si="9"/>
        <v>0.22124999999999992</v>
      </c>
      <c r="P43" s="17">
        <f t="shared" si="10"/>
        <v>0.35799999999999998</v>
      </c>
      <c r="Q43" s="107">
        <f t="shared" si="11"/>
        <v>1.1269999999999998</v>
      </c>
    </row>
    <row r="44" spans="2:17" s="3" customFormat="1" ht="65.099999999999994" customHeight="1" x14ac:dyDescent="0.2">
      <c r="B44" s="56" t="s">
        <v>87</v>
      </c>
      <c r="C44" s="58">
        <v>6.4000000000000001E-2</v>
      </c>
      <c r="D44" s="16">
        <v>6.4000000000000001E-2</v>
      </c>
      <c r="E44" s="16">
        <v>0.13900000000000001</v>
      </c>
      <c r="F44" s="10" t="s">
        <v>88</v>
      </c>
      <c r="G44" s="17">
        <v>0.06</v>
      </c>
      <c r="H44" s="20">
        <v>0.14399999999999999</v>
      </c>
      <c r="I44" s="17">
        <v>0</v>
      </c>
      <c r="J44" s="20">
        <v>0</v>
      </c>
      <c r="K44" s="19" t="s">
        <v>89</v>
      </c>
      <c r="L44" s="17">
        <f t="shared" si="7"/>
        <v>-4.0000000000000036E-3</v>
      </c>
      <c r="M44" s="20">
        <f t="shared" si="1"/>
        <v>7.9999999999999988E-2</v>
      </c>
      <c r="N44" s="17">
        <f t="shared" si="8"/>
        <v>-5.0000000000000044E-3</v>
      </c>
      <c r="O44" s="20">
        <f t="shared" si="9"/>
        <v>9.9999999999999978E-2</v>
      </c>
      <c r="P44" s="17">
        <f t="shared" si="10"/>
        <v>-6.4000000000000001E-2</v>
      </c>
      <c r="Q44" s="107">
        <f t="shared" si="11"/>
        <v>-6.4000000000000001E-2</v>
      </c>
    </row>
    <row r="45" spans="2:17" s="3" customFormat="1" ht="80.099999999999994" customHeight="1" x14ac:dyDescent="0.2">
      <c r="B45" s="59" t="s">
        <v>90</v>
      </c>
      <c r="C45" s="16">
        <v>0.17399999999999999</v>
      </c>
      <c r="D45" s="16">
        <v>0.17399999999999999</v>
      </c>
      <c r="E45" s="16">
        <v>5.3999999999999999E-2</v>
      </c>
      <c r="F45" s="10" t="s">
        <v>91</v>
      </c>
      <c r="G45" s="17">
        <v>0.114</v>
      </c>
      <c r="H45" s="20">
        <v>0.183</v>
      </c>
      <c r="I45" s="17">
        <v>7.0000000000000007E-2</v>
      </c>
      <c r="J45" s="20">
        <v>0.224</v>
      </c>
      <c r="K45" s="19" t="s">
        <v>92</v>
      </c>
      <c r="L45" s="17">
        <f t="shared" si="7"/>
        <v>-5.9999999999999984E-2</v>
      </c>
      <c r="M45" s="20">
        <f t="shared" si="1"/>
        <v>9.000000000000008E-3</v>
      </c>
      <c r="N45" s="17">
        <f t="shared" si="8"/>
        <v>-7.4999999999999983E-2</v>
      </c>
      <c r="O45" s="20">
        <f t="shared" si="9"/>
        <v>1.125000000000001E-2</v>
      </c>
      <c r="P45" s="17">
        <f t="shared" si="10"/>
        <v>-0.10399999999999998</v>
      </c>
      <c r="Q45" s="107">
        <f t="shared" si="11"/>
        <v>5.0000000000000017E-2</v>
      </c>
    </row>
    <row r="46" spans="2:17" s="3" customFormat="1" ht="65.099999999999994" customHeight="1" x14ac:dyDescent="0.2">
      <c r="B46" s="59" t="s">
        <v>93</v>
      </c>
      <c r="C46" s="58">
        <v>3.0000000000000001E-3</v>
      </c>
      <c r="D46" s="22" t="s">
        <v>7</v>
      </c>
      <c r="E46" s="22" t="s">
        <v>7</v>
      </c>
      <c r="F46" s="10" t="s">
        <v>94</v>
      </c>
      <c r="G46" s="17" t="s">
        <v>18</v>
      </c>
      <c r="H46" s="20" t="s">
        <v>18</v>
      </c>
      <c r="I46" s="17" t="s">
        <v>18</v>
      </c>
      <c r="J46" s="20" t="s">
        <v>18</v>
      </c>
      <c r="K46" s="19" t="s">
        <v>95</v>
      </c>
      <c r="L46" s="17" t="s">
        <v>18</v>
      </c>
      <c r="M46" s="20" t="s">
        <v>18</v>
      </c>
      <c r="N46" s="17" t="s">
        <v>18</v>
      </c>
      <c r="O46" s="20" t="s">
        <v>18</v>
      </c>
      <c r="P46" s="17" t="s">
        <v>18</v>
      </c>
      <c r="Q46" s="107" t="s">
        <v>18</v>
      </c>
    </row>
    <row r="47" spans="2:17" s="3" customFormat="1" ht="65.099999999999994" customHeight="1" x14ac:dyDescent="0.2">
      <c r="B47" s="59" t="s">
        <v>96</v>
      </c>
      <c r="C47" s="58">
        <v>4.2000000000000003E-2</v>
      </c>
      <c r="D47" s="22" t="s">
        <v>7</v>
      </c>
      <c r="E47" s="22" t="s">
        <v>7</v>
      </c>
      <c r="F47" s="10" t="s">
        <v>97</v>
      </c>
      <c r="G47" s="17" t="s">
        <v>18</v>
      </c>
      <c r="H47" s="20" t="s">
        <v>18</v>
      </c>
      <c r="I47" s="17" t="s">
        <v>18</v>
      </c>
      <c r="J47" s="20" t="s">
        <v>18</v>
      </c>
      <c r="K47" s="19" t="s">
        <v>98</v>
      </c>
      <c r="L47" s="17" t="s">
        <v>18</v>
      </c>
      <c r="M47" s="20" t="s">
        <v>18</v>
      </c>
      <c r="N47" s="17" t="s">
        <v>18</v>
      </c>
      <c r="O47" s="20" t="s">
        <v>18</v>
      </c>
      <c r="P47" s="17" t="s">
        <v>18</v>
      </c>
      <c r="Q47" s="107" t="s">
        <v>18</v>
      </c>
    </row>
    <row r="48" spans="2:17" s="3" customFormat="1" ht="65.099999999999994" customHeight="1" x14ac:dyDescent="0.2">
      <c r="B48" s="59" t="s">
        <v>99</v>
      </c>
      <c r="C48" s="58">
        <v>1.7999999999999999E-2</v>
      </c>
      <c r="D48" s="22" t="s">
        <v>7</v>
      </c>
      <c r="E48" s="22" t="s">
        <v>7</v>
      </c>
      <c r="F48" s="10" t="s">
        <v>100</v>
      </c>
      <c r="G48" s="17" t="s">
        <v>7</v>
      </c>
      <c r="H48" s="20" t="s">
        <v>7</v>
      </c>
      <c r="I48" s="17" t="s">
        <v>7</v>
      </c>
      <c r="J48" s="20" t="s">
        <v>7</v>
      </c>
      <c r="K48" s="19" t="s">
        <v>101</v>
      </c>
      <c r="L48" s="17" t="s">
        <v>7</v>
      </c>
      <c r="M48" s="20" t="s">
        <v>7</v>
      </c>
      <c r="N48" s="17" t="s">
        <v>18</v>
      </c>
      <c r="O48" s="20" t="s">
        <v>18</v>
      </c>
      <c r="P48" s="17" t="s">
        <v>18</v>
      </c>
      <c r="Q48" s="107" t="s">
        <v>18</v>
      </c>
    </row>
    <row r="49" spans="2:17" s="3" customFormat="1" ht="50.1" customHeight="1" x14ac:dyDescent="0.2">
      <c r="B49" s="15" t="s">
        <v>102</v>
      </c>
      <c r="C49" s="16">
        <f>SUM(C50,C51,C52,C54,C53)</f>
        <v>0.56000000000000005</v>
      </c>
      <c r="D49" s="16">
        <f t="shared" ref="D49" si="23">SUM(D50,D51,D52,D54,D53)</f>
        <v>0.36</v>
      </c>
      <c r="E49" s="16">
        <f>SUM(E50,E51,E52,E54,E53)</f>
        <v>0.24099999999999999</v>
      </c>
      <c r="F49" s="23"/>
      <c r="G49" s="17">
        <f t="shared" ref="G49:J49" si="24">SUM(G50,G51,G52,G54,G53)</f>
        <v>0.84499999999999997</v>
      </c>
      <c r="H49" s="20">
        <f t="shared" si="24"/>
        <v>0.99</v>
      </c>
      <c r="I49" s="17">
        <f t="shared" si="24"/>
        <v>1.419</v>
      </c>
      <c r="J49" s="20">
        <f t="shared" si="24"/>
        <v>1.8150000000000002</v>
      </c>
      <c r="K49" s="19"/>
      <c r="L49" s="17">
        <f t="shared" si="7"/>
        <v>0.48499999999999999</v>
      </c>
      <c r="M49" s="20">
        <f t="shared" si="1"/>
        <v>0.63</v>
      </c>
      <c r="N49" s="17">
        <f t="shared" si="8"/>
        <v>0.60624999999999996</v>
      </c>
      <c r="O49" s="20">
        <f t="shared" si="9"/>
        <v>0.78749999999999998</v>
      </c>
      <c r="P49" s="17">
        <f t="shared" si="10"/>
        <v>1.0590000000000002</v>
      </c>
      <c r="Q49" s="107">
        <f t="shared" si="11"/>
        <v>1.4550000000000001</v>
      </c>
    </row>
    <row r="50" spans="2:17" s="3" customFormat="1" ht="120" customHeight="1" x14ac:dyDescent="0.2">
      <c r="B50" s="56" t="s">
        <v>103</v>
      </c>
      <c r="C50" s="58">
        <v>0.124</v>
      </c>
      <c r="D50" s="58">
        <v>0.124</v>
      </c>
      <c r="E50" s="58">
        <v>5.1999999999999998E-2</v>
      </c>
      <c r="F50" s="10" t="s">
        <v>104</v>
      </c>
      <c r="G50" s="60">
        <v>0.4</v>
      </c>
      <c r="H50" s="20">
        <v>0.41499999999999998</v>
      </c>
      <c r="I50" s="17">
        <v>0.35699999999999998</v>
      </c>
      <c r="J50" s="20">
        <v>0.38400000000000001</v>
      </c>
      <c r="K50" s="19" t="s">
        <v>105</v>
      </c>
      <c r="L50" s="60">
        <f t="shared" si="7"/>
        <v>0.27600000000000002</v>
      </c>
      <c r="M50" s="20">
        <f t="shared" si="1"/>
        <v>0.29099999999999998</v>
      </c>
      <c r="N50" s="60">
        <f t="shared" si="8"/>
        <v>0.34500000000000003</v>
      </c>
      <c r="O50" s="20">
        <f t="shared" si="9"/>
        <v>0.36374999999999996</v>
      </c>
      <c r="P50" s="17">
        <f t="shared" si="10"/>
        <v>0.23299999999999998</v>
      </c>
      <c r="Q50" s="107">
        <f t="shared" si="11"/>
        <v>0.26</v>
      </c>
    </row>
    <row r="51" spans="2:17" s="3" customFormat="1" ht="50.1" customHeight="1" x14ac:dyDescent="0.2">
      <c r="B51" s="56" t="s">
        <v>106</v>
      </c>
      <c r="C51" s="22" t="s">
        <v>7</v>
      </c>
      <c r="D51" s="22">
        <v>0</v>
      </c>
      <c r="E51" s="22" t="s">
        <v>7</v>
      </c>
      <c r="F51" s="10" t="s">
        <v>107</v>
      </c>
      <c r="G51" s="17">
        <v>0</v>
      </c>
      <c r="H51" s="20">
        <v>0</v>
      </c>
      <c r="I51" s="17">
        <v>0</v>
      </c>
      <c r="J51" s="20">
        <v>0</v>
      </c>
      <c r="K51" s="19" t="s">
        <v>108</v>
      </c>
      <c r="L51" s="17">
        <f t="shared" si="7"/>
        <v>0</v>
      </c>
      <c r="M51" s="20">
        <f t="shared" si="1"/>
        <v>0</v>
      </c>
      <c r="N51" s="17">
        <f t="shared" si="8"/>
        <v>0</v>
      </c>
      <c r="O51" s="20">
        <f t="shared" si="9"/>
        <v>0</v>
      </c>
      <c r="P51" s="17">
        <f t="shared" si="10"/>
        <v>0</v>
      </c>
      <c r="Q51" s="107">
        <f t="shared" si="11"/>
        <v>0</v>
      </c>
    </row>
    <row r="52" spans="2:17" s="3" customFormat="1" ht="105" customHeight="1" x14ac:dyDescent="0.2">
      <c r="B52" s="56" t="s">
        <v>109</v>
      </c>
      <c r="C52" s="22" t="s">
        <v>7</v>
      </c>
      <c r="D52" s="22">
        <v>0</v>
      </c>
      <c r="E52" s="22" t="s">
        <v>7</v>
      </c>
      <c r="F52" s="10" t="s">
        <v>107</v>
      </c>
      <c r="G52" s="17">
        <v>0.24399999999999999</v>
      </c>
      <c r="H52" s="20">
        <v>0.374</v>
      </c>
      <c r="I52" s="17">
        <v>0.75800000000000001</v>
      </c>
      <c r="J52" s="20">
        <v>1.127</v>
      </c>
      <c r="K52" s="19" t="s">
        <v>110</v>
      </c>
      <c r="L52" s="17">
        <f t="shared" si="7"/>
        <v>0.24399999999999999</v>
      </c>
      <c r="M52" s="20">
        <f t="shared" si="1"/>
        <v>0.374</v>
      </c>
      <c r="N52" s="17">
        <f t="shared" si="8"/>
        <v>0.30499999999999999</v>
      </c>
      <c r="O52" s="20">
        <f t="shared" si="9"/>
        <v>0.46750000000000003</v>
      </c>
      <c r="P52" s="17">
        <f t="shared" si="10"/>
        <v>0.75800000000000001</v>
      </c>
      <c r="Q52" s="107">
        <f t="shared" si="11"/>
        <v>1.127</v>
      </c>
    </row>
    <row r="53" spans="2:17" s="3" customFormat="1" ht="105" customHeight="1" x14ac:dyDescent="0.2">
      <c r="B53" s="56" t="s">
        <v>111</v>
      </c>
      <c r="C53" s="16">
        <v>0.2</v>
      </c>
      <c r="D53" s="22" t="s">
        <v>7</v>
      </c>
      <c r="E53" s="22" t="s">
        <v>7</v>
      </c>
      <c r="F53" s="10" t="s">
        <v>112</v>
      </c>
      <c r="G53" s="17" t="s">
        <v>18</v>
      </c>
      <c r="H53" s="20" t="s">
        <v>18</v>
      </c>
      <c r="I53" s="17" t="s">
        <v>18</v>
      </c>
      <c r="J53" s="20" t="s">
        <v>18</v>
      </c>
      <c r="K53" s="19"/>
      <c r="L53" s="17" t="s">
        <v>18</v>
      </c>
      <c r="M53" s="20" t="s">
        <v>18</v>
      </c>
      <c r="N53" s="17" t="s">
        <v>18</v>
      </c>
      <c r="O53" s="20" t="s">
        <v>18</v>
      </c>
      <c r="P53" s="17" t="s">
        <v>18</v>
      </c>
      <c r="Q53" s="107" t="s">
        <v>18</v>
      </c>
    </row>
    <row r="54" spans="2:17" s="3" customFormat="1" ht="80.099999999999994" customHeight="1" x14ac:dyDescent="0.2">
      <c r="B54" s="56" t="s">
        <v>113</v>
      </c>
      <c r="C54" s="16">
        <v>0.23599999999999999</v>
      </c>
      <c r="D54" s="16">
        <v>0.23599999999999999</v>
      </c>
      <c r="E54" s="16">
        <v>0.189</v>
      </c>
      <c r="F54" s="10" t="s">
        <v>112</v>
      </c>
      <c r="G54" s="17">
        <v>0.20100000000000001</v>
      </c>
      <c r="H54" s="20">
        <v>0.20100000000000001</v>
      </c>
      <c r="I54" s="17">
        <v>0.30399999999999999</v>
      </c>
      <c r="J54" s="20">
        <v>0.30399999999999999</v>
      </c>
      <c r="K54" s="19" t="s">
        <v>114</v>
      </c>
      <c r="L54" s="17">
        <f t="shared" si="7"/>
        <v>-3.4999999999999976E-2</v>
      </c>
      <c r="M54" s="20">
        <f t="shared" si="1"/>
        <v>-3.4999999999999976E-2</v>
      </c>
      <c r="N54" s="17">
        <f t="shared" si="8"/>
        <v>-4.3749999999999969E-2</v>
      </c>
      <c r="O54" s="20">
        <f t="shared" si="9"/>
        <v>-4.3749999999999969E-2</v>
      </c>
      <c r="P54" s="17">
        <f t="shared" si="10"/>
        <v>6.8000000000000005E-2</v>
      </c>
      <c r="Q54" s="107">
        <f t="shared" si="11"/>
        <v>6.8000000000000005E-2</v>
      </c>
    </row>
    <row r="55" spans="2:17" s="3" customFormat="1" ht="69.95" customHeight="1" x14ac:dyDescent="0.2">
      <c r="B55" s="56" t="s">
        <v>115</v>
      </c>
      <c r="C55" s="16">
        <v>3.5000000000000003E-2</v>
      </c>
      <c r="D55" s="22" t="s">
        <v>7</v>
      </c>
      <c r="E55" s="22" t="s">
        <v>7</v>
      </c>
      <c r="F55" s="10" t="s">
        <v>116</v>
      </c>
      <c r="G55" s="17" t="s">
        <v>18</v>
      </c>
      <c r="H55" s="20" t="s">
        <v>18</v>
      </c>
      <c r="I55" s="17" t="s">
        <v>18</v>
      </c>
      <c r="J55" s="20" t="s">
        <v>18</v>
      </c>
      <c r="K55" s="19" t="s">
        <v>117</v>
      </c>
      <c r="L55" s="17" t="s">
        <v>18</v>
      </c>
      <c r="M55" s="20" t="s">
        <v>18</v>
      </c>
      <c r="N55" s="17" t="s">
        <v>18</v>
      </c>
      <c r="O55" s="20" t="s">
        <v>18</v>
      </c>
      <c r="P55" s="17" t="s">
        <v>18</v>
      </c>
      <c r="Q55" s="107" t="s">
        <v>18</v>
      </c>
    </row>
    <row r="56" spans="2:17" s="3" customFormat="1" ht="65.099999999999994" customHeight="1" x14ac:dyDescent="0.2">
      <c r="B56" s="56" t="s">
        <v>118</v>
      </c>
      <c r="C56" s="16">
        <v>4.7140000000000004</v>
      </c>
      <c r="D56" s="22" t="s">
        <v>7</v>
      </c>
      <c r="E56" s="22" t="s">
        <v>7</v>
      </c>
      <c r="F56" s="10" t="s">
        <v>119</v>
      </c>
      <c r="G56" s="17" t="s">
        <v>18</v>
      </c>
      <c r="H56" s="20" t="s">
        <v>18</v>
      </c>
      <c r="I56" s="17" t="s">
        <v>18</v>
      </c>
      <c r="J56" s="20" t="s">
        <v>18</v>
      </c>
      <c r="K56" s="61" t="s">
        <v>120</v>
      </c>
      <c r="L56" s="17" t="s">
        <v>18</v>
      </c>
      <c r="M56" s="20" t="s">
        <v>18</v>
      </c>
      <c r="N56" s="17" t="s">
        <v>18</v>
      </c>
      <c r="O56" s="20" t="s">
        <v>18</v>
      </c>
      <c r="P56" s="17" t="s">
        <v>18</v>
      </c>
      <c r="Q56" s="107" t="s">
        <v>18</v>
      </c>
    </row>
    <row r="57" spans="2:17" s="3" customFormat="1" ht="50.1" customHeight="1" x14ac:dyDescent="0.2">
      <c r="B57" s="15" t="s">
        <v>121</v>
      </c>
      <c r="C57" s="16">
        <v>5.1999999999999998E-2</v>
      </c>
      <c r="D57" s="22" t="s">
        <v>7</v>
      </c>
      <c r="E57" s="22" t="s">
        <v>7</v>
      </c>
      <c r="F57" s="10" t="s">
        <v>122</v>
      </c>
      <c r="G57" s="17" t="s">
        <v>18</v>
      </c>
      <c r="H57" s="20" t="s">
        <v>18</v>
      </c>
      <c r="I57" s="17" t="s">
        <v>18</v>
      </c>
      <c r="J57" s="20" t="s">
        <v>18</v>
      </c>
      <c r="K57" s="19" t="s">
        <v>123</v>
      </c>
      <c r="L57" s="17" t="s">
        <v>18</v>
      </c>
      <c r="M57" s="20" t="s">
        <v>18</v>
      </c>
      <c r="N57" s="17" t="s">
        <v>18</v>
      </c>
      <c r="O57" s="20" t="s">
        <v>18</v>
      </c>
      <c r="P57" s="17" t="s">
        <v>18</v>
      </c>
      <c r="Q57" s="107" t="s">
        <v>18</v>
      </c>
    </row>
    <row r="58" spans="2:17" s="3" customFormat="1" ht="60" customHeight="1" x14ac:dyDescent="0.2">
      <c r="B58" s="62" t="s">
        <v>124</v>
      </c>
      <c r="C58" s="63">
        <f>SUM(C36,C34,C33,C20,C9)</f>
        <v>47.871000000000009</v>
      </c>
      <c r="D58" s="63">
        <f>D59+D60+D62</f>
        <v>37.582000000000001</v>
      </c>
      <c r="E58" s="63">
        <f>E59+E60+E62</f>
        <v>32.289000000000001</v>
      </c>
      <c r="F58" s="29"/>
      <c r="G58" s="64">
        <f t="shared" ref="G58:J58" si="25">G59+G60+G62</f>
        <v>47.604999999999997</v>
      </c>
      <c r="H58" s="65">
        <f t="shared" si="25"/>
        <v>50.789000000000001</v>
      </c>
      <c r="I58" s="64">
        <f t="shared" si="25"/>
        <v>64.871999999999986</v>
      </c>
      <c r="J58" s="65">
        <f t="shared" si="25"/>
        <v>73.512</v>
      </c>
      <c r="K58" s="46"/>
      <c r="L58" s="64">
        <f t="shared" si="7"/>
        <v>10.022999999999996</v>
      </c>
      <c r="M58" s="65">
        <f t="shared" si="1"/>
        <v>13.207000000000001</v>
      </c>
      <c r="N58" s="64">
        <f t="shared" si="8"/>
        <v>12.528749999999995</v>
      </c>
      <c r="O58" s="65">
        <f t="shared" si="9"/>
        <v>16.508749999999999</v>
      </c>
      <c r="P58" s="64">
        <f t="shared" si="10"/>
        <v>27.289999999999985</v>
      </c>
      <c r="Q58" s="112">
        <f t="shared" si="11"/>
        <v>35.93</v>
      </c>
    </row>
    <row r="59" spans="2:17" s="3" customFormat="1" ht="24.95" customHeight="1" x14ac:dyDescent="0.2">
      <c r="B59" s="15" t="s">
        <v>125</v>
      </c>
      <c r="C59" s="16">
        <f>C9</f>
        <v>21.400000000000002</v>
      </c>
      <c r="D59" s="16">
        <f>D9</f>
        <v>18.794</v>
      </c>
      <c r="E59" s="16">
        <f>E9</f>
        <v>17.081</v>
      </c>
      <c r="F59" s="23"/>
      <c r="G59" s="17">
        <f>G9</f>
        <v>19.311999999999998</v>
      </c>
      <c r="H59" s="20">
        <f>H9</f>
        <v>21.428000000000001</v>
      </c>
      <c r="I59" s="17">
        <f>I9</f>
        <v>22.937999999999995</v>
      </c>
      <c r="J59" s="20">
        <f>J9</f>
        <v>25.491999999999997</v>
      </c>
      <c r="K59" s="19"/>
      <c r="L59" s="17">
        <f t="shared" si="7"/>
        <v>0.51799999999999713</v>
      </c>
      <c r="M59" s="20">
        <f t="shared" si="1"/>
        <v>2.6340000000000003</v>
      </c>
      <c r="N59" s="17">
        <f t="shared" si="8"/>
        <v>0.64749999999999641</v>
      </c>
      <c r="O59" s="20">
        <f t="shared" si="9"/>
        <v>3.2925000000000004</v>
      </c>
      <c r="P59" s="17">
        <f t="shared" si="10"/>
        <v>4.1439999999999948</v>
      </c>
      <c r="Q59" s="107">
        <f t="shared" si="11"/>
        <v>6.6979999999999968</v>
      </c>
    </row>
    <row r="60" spans="2:17" s="3" customFormat="1" ht="24.95" customHeight="1" x14ac:dyDescent="0.2">
      <c r="B60" s="15" t="s">
        <v>126</v>
      </c>
      <c r="C60" s="16">
        <f t="shared" ref="C60:E61" si="26">C20</f>
        <v>15.679</v>
      </c>
      <c r="D60" s="16">
        <f t="shared" si="26"/>
        <v>14.654</v>
      </c>
      <c r="E60" s="16">
        <f t="shared" si="26"/>
        <v>11.401</v>
      </c>
      <c r="F60" s="23"/>
      <c r="G60" s="17">
        <f t="shared" ref="G60:J61" si="27">G20</f>
        <v>20.414999999999999</v>
      </c>
      <c r="H60" s="20">
        <f t="shared" si="27"/>
        <v>20.506999999999998</v>
      </c>
      <c r="I60" s="17">
        <f t="shared" si="27"/>
        <v>33.555999999999997</v>
      </c>
      <c r="J60" s="20">
        <f t="shared" si="27"/>
        <v>34.567</v>
      </c>
      <c r="K60" s="19"/>
      <c r="L60" s="17">
        <f t="shared" si="7"/>
        <v>5.7609999999999992</v>
      </c>
      <c r="M60" s="20">
        <f t="shared" si="1"/>
        <v>5.852999999999998</v>
      </c>
      <c r="N60" s="17">
        <f t="shared" si="8"/>
        <v>7.201249999999999</v>
      </c>
      <c r="O60" s="20">
        <f t="shared" si="9"/>
        <v>7.3162499999999975</v>
      </c>
      <c r="P60" s="17">
        <f t="shared" si="10"/>
        <v>18.901999999999997</v>
      </c>
      <c r="Q60" s="107">
        <f t="shared" si="11"/>
        <v>19.913</v>
      </c>
    </row>
    <row r="61" spans="2:17" s="68" customFormat="1" ht="24.95" customHeight="1" x14ac:dyDescent="0.2">
      <c r="B61" s="57" t="s">
        <v>127</v>
      </c>
      <c r="C61" s="38">
        <f t="shared" si="26"/>
        <v>13.045</v>
      </c>
      <c r="D61" s="38">
        <f t="shared" si="26"/>
        <v>12.02</v>
      </c>
      <c r="E61" s="38">
        <f t="shared" si="26"/>
        <v>9.9529999999999994</v>
      </c>
      <c r="F61" s="66"/>
      <c r="G61" s="39">
        <f t="shared" si="27"/>
        <v>14.882</v>
      </c>
      <c r="H61" s="40">
        <f t="shared" si="27"/>
        <v>14.939</v>
      </c>
      <c r="I61" s="39">
        <f t="shared" si="27"/>
        <v>15.871</v>
      </c>
      <c r="J61" s="40">
        <f t="shared" si="27"/>
        <v>16.233000000000001</v>
      </c>
      <c r="K61" s="67"/>
      <c r="L61" s="39">
        <f t="shared" si="7"/>
        <v>2.8620000000000001</v>
      </c>
      <c r="M61" s="40">
        <f t="shared" si="1"/>
        <v>2.9190000000000005</v>
      </c>
      <c r="N61" s="39">
        <f t="shared" si="8"/>
        <v>3.5775000000000001</v>
      </c>
      <c r="O61" s="40">
        <f t="shared" si="9"/>
        <v>3.6487500000000006</v>
      </c>
      <c r="P61" s="39">
        <f t="shared" si="10"/>
        <v>3.8510000000000009</v>
      </c>
      <c r="Q61" s="110">
        <f t="shared" si="11"/>
        <v>4.213000000000001</v>
      </c>
    </row>
    <row r="62" spans="2:17" s="3" customFormat="1" ht="24.95" customHeight="1" x14ac:dyDescent="0.2">
      <c r="B62" s="15" t="s">
        <v>128</v>
      </c>
      <c r="C62" s="16">
        <f>C35</f>
        <v>9.7510000000000012</v>
      </c>
      <c r="D62" s="16">
        <f t="shared" ref="D62:E63" si="28">D35</f>
        <v>4.1340000000000003</v>
      </c>
      <c r="E62" s="16">
        <f t="shared" si="28"/>
        <v>3.8070000000000004</v>
      </c>
      <c r="F62" s="23"/>
      <c r="G62" s="17">
        <f t="shared" ref="G62:H63" si="29">G35</f>
        <v>7.8779999999999992</v>
      </c>
      <c r="H62" s="20">
        <f t="shared" si="29"/>
        <v>8.8539999999999992</v>
      </c>
      <c r="I62" s="17">
        <f>I35</f>
        <v>8.3780000000000001</v>
      </c>
      <c r="J62" s="20">
        <f>J35</f>
        <v>13.452999999999999</v>
      </c>
      <c r="K62" s="19"/>
      <c r="L62" s="17">
        <f t="shared" si="7"/>
        <v>3.7439999999999989</v>
      </c>
      <c r="M62" s="20">
        <f t="shared" si="1"/>
        <v>4.7199999999999989</v>
      </c>
      <c r="N62" s="17">
        <f t="shared" si="8"/>
        <v>4.6799999999999988</v>
      </c>
      <c r="O62" s="20">
        <f t="shared" si="9"/>
        <v>5.8999999999999986</v>
      </c>
      <c r="P62" s="17">
        <f t="shared" si="10"/>
        <v>4.2439999999999998</v>
      </c>
      <c r="Q62" s="107">
        <f t="shared" si="11"/>
        <v>9.3189999999999991</v>
      </c>
    </row>
    <row r="63" spans="2:17" s="3" customFormat="1" ht="24.95" customHeight="1" x14ac:dyDescent="0.2">
      <c r="B63" s="69" t="s">
        <v>129</v>
      </c>
      <c r="C63" s="70">
        <f>C36</f>
        <v>9.0850000000000009</v>
      </c>
      <c r="D63" s="70">
        <f t="shared" si="28"/>
        <v>3.4680000000000004</v>
      </c>
      <c r="E63" s="70">
        <f t="shared" si="28"/>
        <v>3.3110000000000004</v>
      </c>
      <c r="F63" s="71"/>
      <c r="G63" s="72">
        <f t="shared" si="29"/>
        <v>6.7759999999999998</v>
      </c>
      <c r="H63" s="74">
        <f t="shared" si="29"/>
        <v>7.2009999999999996</v>
      </c>
      <c r="I63" s="72">
        <f>I36</f>
        <v>6.7929999999999993</v>
      </c>
      <c r="J63" s="74">
        <f>J36</f>
        <v>10.999000000000001</v>
      </c>
      <c r="K63" s="73"/>
      <c r="L63" s="72">
        <f t="shared" si="7"/>
        <v>3.3079999999999994</v>
      </c>
      <c r="M63" s="74">
        <f t="shared" si="1"/>
        <v>3.7329999999999992</v>
      </c>
      <c r="N63" s="72">
        <f t="shared" si="8"/>
        <v>4.1349999999999989</v>
      </c>
      <c r="O63" s="74">
        <f t="shared" si="9"/>
        <v>4.6662499999999989</v>
      </c>
      <c r="P63" s="72">
        <f t="shared" si="10"/>
        <v>3.3249999999999988</v>
      </c>
      <c r="Q63" s="113">
        <f t="shared" si="11"/>
        <v>7.5310000000000006</v>
      </c>
    </row>
    <row r="64" spans="2:17" x14ac:dyDescent="0.2">
      <c r="B64" s="3"/>
      <c r="C64" s="3"/>
      <c r="D64" s="3"/>
      <c r="E64" s="3"/>
      <c r="F64" s="75"/>
    </row>
    <row r="65" spans="2:11" x14ac:dyDescent="0.2">
      <c r="B65" s="3"/>
    </row>
    <row r="66" spans="2:11" x14ac:dyDescent="0.2">
      <c r="G66" s="76"/>
      <c r="H66" s="76"/>
      <c r="I66" s="76"/>
      <c r="J66" s="76"/>
      <c r="K66" s="80" t="s">
        <v>131</v>
      </c>
    </row>
    <row r="67" spans="2:11" x14ac:dyDescent="0.2">
      <c r="G67" s="76"/>
      <c r="H67" s="76"/>
      <c r="I67" s="76"/>
      <c r="J67" s="76"/>
    </row>
    <row r="68" spans="2:11" x14ac:dyDescent="0.2">
      <c r="G68" s="18"/>
      <c r="H68" s="18"/>
      <c r="I68" s="18"/>
      <c r="J68" s="18"/>
    </row>
  </sheetData>
  <mergeCells count="18">
    <mergeCell ref="L5:Q5"/>
    <mergeCell ref="N6:Q6"/>
    <mergeCell ref="N7:O7"/>
    <mergeCell ref="P7:Q7"/>
    <mergeCell ref="L7:M7"/>
    <mergeCell ref="L6:M6"/>
    <mergeCell ref="B2:K2"/>
    <mergeCell ref="G7:H7"/>
    <mergeCell ref="I7:J7"/>
    <mergeCell ref="G6:J6"/>
    <mergeCell ref="K6:K8"/>
    <mergeCell ref="C7:C8"/>
    <mergeCell ref="D7:E7"/>
    <mergeCell ref="B5:B8"/>
    <mergeCell ref="C5:F5"/>
    <mergeCell ref="G5:K5"/>
    <mergeCell ref="C6:E6"/>
    <mergeCell ref="F6:F8"/>
  </mergeCells>
  <conditionalFormatting sqref="K17 K44:K48 K9:K12 K14 K26:K27 K37:K41 K50:K52 K54:K62 F57 D14:F14 D9:F9 D20:F20 D24:F24 D58:F63 D37:F37 D16:F16 K31:K35 G36:K36 D35:J35 G19:K25 G26:H34 G9:H18 G37:H63">
    <cfRule type="containsText" dxfId="185" priority="224" operator="containsText" text="n.e.">
      <formula>NOT(ISERROR(SEARCH("n.e.",D9)))</formula>
    </cfRule>
  </conditionalFormatting>
  <conditionalFormatting sqref="F11:F12">
    <cfRule type="containsText" dxfId="184" priority="219" operator="containsText" text="n.e.">
      <formula>NOT(ISERROR(SEARCH("n.e.",F11)))</formula>
    </cfRule>
  </conditionalFormatting>
  <conditionalFormatting sqref="D17 D21:E21 F19 D15 F15 D22 D25:D30 F31:F32 E33 F39:F40 D51:E52 F26:F27 D10:E10 D34:E34 D38:E38">
    <cfRule type="containsText" dxfId="183" priority="220" operator="containsText" text="n.e.">
      <formula>NOT(ISERROR(SEARCH("n.e.",D10)))</formula>
    </cfRule>
  </conditionalFormatting>
  <conditionalFormatting sqref="D23:E23">
    <cfRule type="containsText" dxfId="182" priority="218" operator="containsText" text="n.e.">
      <formula>NOT(ISERROR(SEARCH("n.e.",D23)))</formula>
    </cfRule>
  </conditionalFormatting>
  <conditionalFormatting sqref="K43">
    <cfRule type="containsText" dxfId="181" priority="216" operator="containsText" text="n.e.">
      <formula>NOT(ISERROR(SEARCH("n.e.",K43)))</formula>
    </cfRule>
  </conditionalFormatting>
  <conditionalFormatting sqref="I9:J12 I44:J48 I52:J52 I14:J17 I26:J34 I37:J41 I55:J62">
    <cfRule type="containsText" dxfId="180" priority="215" operator="containsText" text="n.e.">
      <formula>NOT(ISERROR(SEARCH("n.e.",I9)))</formula>
    </cfRule>
  </conditionalFormatting>
  <conditionalFormatting sqref="I43:J43">
    <cfRule type="containsText" dxfId="179" priority="214" operator="containsText" text="n.e.">
      <formula>NOT(ISERROR(SEARCH("n.e.",I43)))</formula>
    </cfRule>
  </conditionalFormatting>
  <conditionalFormatting sqref="I50:J50">
    <cfRule type="containsText" dxfId="178" priority="211" operator="containsText" text="n.e.">
      <formula>NOT(ISERROR(SEARCH("n.e.",I50)))</formula>
    </cfRule>
  </conditionalFormatting>
  <conditionalFormatting sqref="I51:J51">
    <cfRule type="containsText" dxfId="177" priority="209" operator="containsText" text="n.e.">
      <formula>NOT(ISERROR(SEARCH("n.e.",I51)))</formula>
    </cfRule>
  </conditionalFormatting>
  <conditionalFormatting sqref="K16">
    <cfRule type="containsText" dxfId="176" priority="204" operator="containsText" text="n.e.">
      <formula>NOT(ISERROR(SEARCH("n.e.",K16)))</formula>
    </cfRule>
  </conditionalFormatting>
  <conditionalFormatting sqref="F17">
    <cfRule type="containsText" dxfId="175" priority="203" operator="containsText" text="n.e.">
      <formula>NOT(ISERROR(SEARCH("n.e.",F17)))</formula>
    </cfRule>
  </conditionalFormatting>
  <conditionalFormatting sqref="F22">
    <cfRule type="containsText" dxfId="174" priority="202" operator="containsText" text="n.e.">
      <formula>NOT(ISERROR(SEARCH("n.e.",F22)))</formula>
    </cfRule>
  </conditionalFormatting>
  <conditionalFormatting sqref="D11:E11">
    <cfRule type="containsText" dxfId="173" priority="201" operator="containsText" text="n.e.">
      <formula>NOT(ISERROR(SEARCH("n.e.",D11)))</formula>
    </cfRule>
  </conditionalFormatting>
  <conditionalFormatting sqref="D12:E12">
    <cfRule type="containsText" dxfId="172" priority="200" operator="containsText" text="n.e.">
      <formula>NOT(ISERROR(SEARCH("n.e.",D12)))</formula>
    </cfRule>
  </conditionalFormatting>
  <conditionalFormatting sqref="F25">
    <cfRule type="containsText" dxfId="171" priority="199" operator="containsText" text="n.e.">
      <formula>NOT(ISERROR(SEARCH("n.e.",F25)))</formula>
    </cfRule>
  </conditionalFormatting>
  <conditionalFormatting sqref="F30">
    <cfRule type="containsText" dxfId="170" priority="197" operator="containsText" text="n.e.">
      <formula>NOT(ISERROR(SEARCH("n.e.",F30)))</formula>
    </cfRule>
  </conditionalFormatting>
  <conditionalFormatting sqref="F21">
    <cfRule type="containsText" dxfId="169" priority="198" operator="containsText" text="n.e.">
      <formula>NOT(ISERROR(SEARCH("n.e.",F21)))</formula>
    </cfRule>
  </conditionalFormatting>
  <conditionalFormatting sqref="I13:J13">
    <cfRule type="containsText" dxfId="168" priority="191" operator="containsText" text="n.e.">
      <formula>NOT(ISERROR(SEARCH("n.e.",I13)))</formula>
    </cfRule>
  </conditionalFormatting>
  <conditionalFormatting sqref="E25">
    <cfRule type="containsText" dxfId="167" priority="169" operator="containsText" text="n.e.">
      <formula>NOT(ISERROR(SEARCH("n.e.",E25)))</formula>
    </cfRule>
  </conditionalFormatting>
  <conditionalFormatting sqref="C58:C62 C9:C10 C24 C20:C21 C28 C34:C35 C37 D35:E35">
    <cfRule type="containsText" dxfId="166" priority="196" operator="containsText" text="n.e.">
      <formula>NOT(ISERROR(SEARCH("n.e.",C9)))</formula>
    </cfRule>
  </conditionalFormatting>
  <conditionalFormatting sqref="C23">
    <cfRule type="containsText" dxfId="165" priority="195" operator="containsText" text="n.e.">
      <formula>NOT(ISERROR(SEARCH("n.e.",C23)))</formula>
    </cfRule>
  </conditionalFormatting>
  <conditionalFormatting sqref="C16">
    <cfRule type="containsText" dxfId="164" priority="194" operator="containsText" text="n.e.">
      <formula>NOT(ISERROR(SEARCH("n.e.",C16)))</formula>
    </cfRule>
  </conditionalFormatting>
  <conditionalFormatting sqref="C27">
    <cfRule type="containsText" dxfId="163" priority="164" operator="containsText" text="n.e.">
      <formula>NOT(ISERROR(SEARCH("n.e.",C27)))</formula>
    </cfRule>
  </conditionalFormatting>
  <conditionalFormatting sqref="K13">
    <cfRule type="containsText" dxfId="162" priority="193" operator="containsText" text="n.e.">
      <formula>NOT(ISERROR(SEARCH("n.e.",K13)))</formula>
    </cfRule>
  </conditionalFormatting>
  <conditionalFormatting sqref="F13">
    <cfRule type="containsText" dxfId="161" priority="192" operator="containsText" text="n.e.">
      <formula>NOT(ISERROR(SEARCH("n.e.",F13)))</formula>
    </cfRule>
  </conditionalFormatting>
  <conditionalFormatting sqref="C11">
    <cfRule type="containsText" dxfId="160" priority="187" operator="containsText" text="n.e.">
      <formula>NOT(ISERROR(SEARCH("n.e.",C11)))</formula>
    </cfRule>
  </conditionalFormatting>
  <conditionalFormatting sqref="C12">
    <cfRule type="containsText" dxfId="159" priority="186" operator="containsText" text="n.e.">
      <formula>NOT(ISERROR(SEARCH("n.e.",C12)))</formula>
    </cfRule>
  </conditionalFormatting>
  <conditionalFormatting sqref="D13:E13">
    <cfRule type="containsText" dxfId="158" priority="189" operator="containsText" text="n.e.">
      <formula>NOT(ISERROR(SEARCH("n.e.",D13)))</formula>
    </cfRule>
  </conditionalFormatting>
  <conditionalFormatting sqref="C13">
    <cfRule type="containsText" dxfId="157" priority="188" operator="containsText" text="n.e.">
      <formula>NOT(ISERROR(SEARCH("n.e.",C13)))</formula>
    </cfRule>
  </conditionalFormatting>
  <conditionalFormatting sqref="I18:J18">
    <cfRule type="containsText" dxfId="156" priority="183" operator="containsText" text="n.e.">
      <formula>NOT(ISERROR(SEARCH("n.e.",I18)))</formula>
    </cfRule>
  </conditionalFormatting>
  <conditionalFormatting sqref="C14">
    <cfRule type="containsText" dxfId="155" priority="185" operator="containsText" text="n.e.">
      <formula>NOT(ISERROR(SEARCH("n.e.",C14)))</formula>
    </cfRule>
  </conditionalFormatting>
  <conditionalFormatting sqref="K18">
    <cfRule type="containsText" dxfId="154" priority="184" operator="containsText" text="n.e.">
      <formula>NOT(ISERROR(SEARCH("n.e.",K18)))</formula>
    </cfRule>
  </conditionalFormatting>
  <conditionalFormatting sqref="C29">
    <cfRule type="containsText" dxfId="153" priority="162" operator="containsText" text="n.e.">
      <formula>NOT(ISERROR(SEARCH("n.e.",C29)))</formula>
    </cfRule>
  </conditionalFormatting>
  <conditionalFormatting sqref="C18">
    <cfRule type="containsText" dxfId="152" priority="181" operator="containsText" text="n.e.">
      <formula>NOT(ISERROR(SEARCH("n.e.",C18)))</formula>
    </cfRule>
  </conditionalFormatting>
  <conditionalFormatting sqref="D18:E18">
    <cfRule type="containsText" dxfId="151" priority="180" operator="containsText" text="n.e.">
      <formula>NOT(ISERROR(SEARCH("n.e.",D18)))</formula>
    </cfRule>
  </conditionalFormatting>
  <conditionalFormatting sqref="C19:E19">
    <cfRule type="containsText" dxfId="150" priority="179" operator="containsText" text="n.e.">
      <formula>NOT(ISERROR(SEARCH("n.e.",C19)))</formula>
    </cfRule>
  </conditionalFormatting>
  <conditionalFormatting sqref="C17">
    <cfRule type="containsText" dxfId="149" priority="178" operator="containsText" text="n.e.">
      <formula>NOT(ISERROR(SEARCH("n.e.",C17)))</formula>
    </cfRule>
  </conditionalFormatting>
  <conditionalFormatting sqref="C15">
    <cfRule type="containsText" dxfId="148" priority="177" operator="containsText" text="n.e.">
      <formula>NOT(ISERROR(SEARCH("n.e.",C15)))</formula>
    </cfRule>
  </conditionalFormatting>
  <conditionalFormatting sqref="F18">
    <cfRule type="containsText" dxfId="147" priority="176" operator="containsText" text="n.e.">
      <formula>NOT(ISERROR(SEARCH("n.e.",F18)))</formula>
    </cfRule>
  </conditionalFormatting>
  <conditionalFormatting sqref="C25">
    <cfRule type="containsText" dxfId="146" priority="175" operator="containsText" text="n.e.">
      <formula>NOT(ISERROR(SEARCH("n.e.",C25)))</formula>
    </cfRule>
  </conditionalFormatting>
  <conditionalFormatting sqref="C22">
    <cfRule type="containsText" dxfId="145" priority="173" operator="containsText" text="n.e.">
      <formula>NOT(ISERROR(SEARCH("n.e.",C22)))</formula>
    </cfRule>
  </conditionalFormatting>
  <conditionalFormatting sqref="E15">
    <cfRule type="containsText" dxfId="144" priority="172" operator="containsText" text="n.e.">
      <formula>NOT(ISERROR(SEARCH("n.e.",E15)))</formula>
    </cfRule>
  </conditionalFormatting>
  <conditionalFormatting sqref="E22">
    <cfRule type="containsText" dxfId="143" priority="171" operator="containsText" text="n.e.">
      <formula>NOT(ISERROR(SEARCH("n.e.",E22)))</formula>
    </cfRule>
  </conditionalFormatting>
  <conditionalFormatting sqref="E17">
    <cfRule type="containsText" dxfId="142" priority="170" operator="containsText" text="n.e.">
      <formula>NOT(ISERROR(SEARCH("n.e.",E17)))</formula>
    </cfRule>
  </conditionalFormatting>
  <conditionalFormatting sqref="E26">
    <cfRule type="containsText" dxfId="141" priority="168" operator="containsText" text="n.e.">
      <formula>NOT(ISERROR(SEARCH("n.e.",E26)))</formula>
    </cfRule>
  </conditionalFormatting>
  <conditionalFormatting sqref="E27">
    <cfRule type="containsText" dxfId="140" priority="167" operator="containsText" text="n.e.">
      <formula>NOT(ISERROR(SEARCH("n.e.",E27)))</formula>
    </cfRule>
  </conditionalFormatting>
  <conditionalFormatting sqref="E28">
    <cfRule type="containsText" dxfId="139" priority="166" operator="containsText" text="n.e.">
      <formula>NOT(ISERROR(SEARCH("n.e.",E28)))</formula>
    </cfRule>
  </conditionalFormatting>
  <conditionalFormatting sqref="E29">
    <cfRule type="containsText" dxfId="138" priority="165" operator="containsText" text="n.e.">
      <formula>NOT(ISERROR(SEARCH("n.e.",E29)))</formula>
    </cfRule>
  </conditionalFormatting>
  <conditionalFormatting sqref="D33">
    <cfRule type="containsText" dxfId="137" priority="155" operator="containsText" text="n.e.">
      <formula>NOT(ISERROR(SEARCH("n.e.",D33)))</formula>
    </cfRule>
  </conditionalFormatting>
  <conditionalFormatting sqref="C26">
    <cfRule type="containsText" dxfId="136" priority="163" operator="containsText" text="n.e.">
      <formula>NOT(ISERROR(SEARCH("n.e.",C26)))</formula>
    </cfRule>
  </conditionalFormatting>
  <conditionalFormatting sqref="E30">
    <cfRule type="containsText" dxfId="135" priority="161" operator="containsText" text="n.e.">
      <formula>NOT(ISERROR(SEARCH("n.e.",E30)))</formula>
    </cfRule>
  </conditionalFormatting>
  <conditionalFormatting sqref="C30">
    <cfRule type="containsText" dxfId="134" priority="160" operator="containsText" text="n.e.">
      <formula>NOT(ISERROR(SEARCH("n.e.",C30)))</formula>
    </cfRule>
  </conditionalFormatting>
  <conditionalFormatting sqref="C31">
    <cfRule type="containsText" dxfId="133" priority="159" operator="containsText" text="n.e.">
      <formula>NOT(ISERROR(SEARCH("n.e.",C31)))</formula>
    </cfRule>
  </conditionalFormatting>
  <conditionalFormatting sqref="C32">
    <cfRule type="containsText" dxfId="132" priority="158" operator="containsText" text="n.e.">
      <formula>NOT(ISERROR(SEARCH("n.e.",C32)))</formula>
    </cfRule>
  </conditionalFormatting>
  <conditionalFormatting sqref="D31:E32">
    <cfRule type="containsText" dxfId="131" priority="157" operator="containsText" text="n.e.">
      <formula>NOT(ISERROR(SEARCH("n.e.",D31)))</formula>
    </cfRule>
  </conditionalFormatting>
  <conditionalFormatting sqref="C43">
    <cfRule type="containsText" dxfId="130" priority="142" operator="containsText" text="n.e.">
      <formula>NOT(ISERROR(SEARCH("n.e.",C43)))</formula>
    </cfRule>
  </conditionalFormatting>
  <conditionalFormatting sqref="D43">
    <cfRule type="containsText" dxfId="129" priority="144" operator="containsText" text="n.e.">
      <formula>NOT(ISERROR(SEARCH("n.e.",D43)))</formula>
    </cfRule>
  </conditionalFormatting>
  <conditionalFormatting sqref="C33">
    <cfRule type="containsText" dxfId="128" priority="156" operator="containsText" text="n.e.">
      <formula>NOT(ISERROR(SEARCH("n.e.",C33)))</formula>
    </cfRule>
  </conditionalFormatting>
  <conditionalFormatting sqref="D39">
    <cfRule type="containsText" dxfId="127" priority="154" operator="containsText" text="n.e.">
      <formula>NOT(ISERROR(SEARCH("n.e.",D39)))</formula>
    </cfRule>
  </conditionalFormatting>
  <conditionalFormatting sqref="C39">
    <cfRule type="containsText" dxfId="126" priority="152" operator="containsText" text="n.e.">
      <formula>NOT(ISERROR(SEARCH("n.e.",C39)))</formula>
    </cfRule>
  </conditionalFormatting>
  <conditionalFormatting sqref="E39">
    <cfRule type="containsText" dxfId="125" priority="153" operator="containsText" text="n.e.">
      <formula>NOT(ISERROR(SEARCH("n.e.",E39)))</formula>
    </cfRule>
  </conditionalFormatting>
  <conditionalFormatting sqref="C38">
    <cfRule type="containsText" dxfId="124" priority="151" operator="containsText" text="n.e.">
      <formula>NOT(ISERROR(SEARCH("n.e.",C38)))</formula>
    </cfRule>
  </conditionalFormatting>
  <conditionalFormatting sqref="D40">
    <cfRule type="containsText" dxfId="123" priority="150" operator="containsText" text="n.e.">
      <formula>NOT(ISERROR(SEARCH("n.e.",D40)))</formula>
    </cfRule>
  </conditionalFormatting>
  <conditionalFormatting sqref="C40">
    <cfRule type="containsText" dxfId="122" priority="148" operator="containsText" text="n.e.">
      <formula>NOT(ISERROR(SEARCH("n.e.",C40)))</formula>
    </cfRule>
  </conditionalFormatting>
  <conditionalFormatting sqref="E40">
    <cfRule type="containsText" dxfId="121" priority="149" operator="containsText" text="n.e.">
      <formula>NOT(ISERROR(SEARCH("n.e.",E40)))</formula>
    </cfRule>
  </conditionalFormatting>
  <conditionalFormatting sqref="D41">
    <cfRule type="containsText" dxfId="120" priority="147" operator="containsText" text="n.e.">
      <formula>NOT(ISERROR(SEARCH("n.e.",D41)))</formula>
    </cfRule>
  </conditionalFormatting>
  <conditionalFormatting sqref="C41">
    <cfRule type="containsText" dxfId="119" priority="145" operator="containsText" text="n.e.">
      <formula>NOT(ISERROR(SEARCH("n.e.",C41)))</formula>
    </cfRule>
  </conditionalFormatting>
  <conditionalFormatting sqref="E41">
    <cfRule type="containsText" dxfId="118" priority="146" operator="containsText" text="n.e.">
      <formula>NOT(ISERROR(SEARCH("n.e.",E41)))</formula>
    </cfRule>
  </conditionalFormatting>
  <conditionalFormatting sqref="C57">
    <cfRule type="containsText" dxfId="117" priority="113" operator="containsText" text="n.e.">
      <formula>NOT(ISERROR(SEARCH("n.e.",C57)))</formula>
    </cfRule>
  </conditionalFormatting>
  <conditionalFormatting sqref="D57:E57">
    <cfRule type="containsText" dxfId="116" priority="112" operator="containsText" text="n.e.">
      <formula>NOT(ISERROR(SEARCH("n.e.",D57)))</formula>
    </cfRule>
  </conditionalFormatting>
  <conditionalFormatting sqref="E43">
    <cfRule type="containsText" dxfId="115" priority="143" operator="containsText" text="n.e.">
      <formula>NOT(ISERROR(SEARCH("n.e.",E43)))</formula>
    </cfRule>
  </conditionalFormatting>
  <conditionalFormatting sqref="K42">
    <cfRule type="containsText" dxfId="114" priority="141" operator="containsText" text="n.e.">
      <formula>NOT(ISERROR(SEARCH("n.e.",K42)))</formula>
    </cfRule>
  </conditionalFormatting>
  <conditionalFormatting sqref="F42">
    <cfRule type="containsText" dxfId="113" priority="140" operator="containsText" text="n.e.">
      <formula>NOT(ISERROR(SEARCH("n.e.",F42)))</formula>
    </cfRule>
  </conditionalFormatting>
  <conditionalFormatting sqref="I42:J42">
    <cfRule type="containsText" dxfId="112" priority="139" operator="containsText" text="n.e.">
      <formula>NOT(ISERROR(SEARCH("n.e.",I42)))</formula>
    </cfRule>
  </conditionalFormatting>
  <conditionalFormatting sqref="C42">
    <cfRule type="containsText" dxfId="111" priority="135" operator="containsText" text="n.e.">
      <formula>NOT(ISERROR(SEARCH("n.e.",C42)))</formula>
    </cfRule>
  </conditionalFormatting>
  <conditionalFormatting sqref="D42">
    <cfRule type="containsText" dxfId="110" priority="137" operator="containsText" text="n.e.">
      <formula>NOT(ISERROR(SEARCH("n.e.",D42)))</formula>
    </cfRule>
  </conditionalFormatting>
  <conditionalFormatting sqref="E42">
    <cfRule type="containsText" dxfId="109" priority="136" operator="containsText" text="n.e.">
      <formula>NOT(ISERROR(SEARCH("n.e.",E42)))</formula>
    </cfRule>
  </conditionalFormatting>
  <conditionalFormatting sqref="F43">
    <cfRule type="containsText" dxfId="108" priority="134" operator="containsText" text="n.e.">
      <formula>NOT(ISERROR(SEARCH("n.e.",F43)))</formula>
    </cfRule>
  </conditionalFormatting>
  <conditionalFormatting sqref="D44">
    <cfRule type="containsText" dxfId="107" priority="133" operator="containsText" text="n.e.">
      <formula>NOT(ISERROR(SEARCH("n.e.",D44)))</formula>
    </cfRule>
  </conditionalFormatting>
  <conditionalFormatting sqref="C44">
    <cfRule type="containsText" dxfId="106" priority="131" operator="containsText" text="n.e.">
      <formula>NOT(ISERROR(SEARCH("n.e.",C44)))</formula>
    </cfRule>
  </conditionalFormatting>
  <conditionalFormatting sqref="E44">
    <cfRule type="containsText" dxfId="105" priority="132" operator="containsText" text="n.e.">
      <formula>NOT(ISERROR(SEARCH("n.e.",E44)))</formula>
    </cfRule>
  </conditionalFormatting>
  <conditionalFormatting sqref="D45:D48 E46:E48">
    <cfRule type="containsText" dxfId="104" priority="130" operator="containsText" text="n.e.">
      <formula>NOT(ISERROR(SEARCH("n.e.",D45)))</formula>
    </cfRule>
  </conditionalFormatting>
  <conditionalFormatting sqref="C45:C48">
    <cfRule type="containsText" dxfId="103" priority="128" operator="containsText" text="n.e.">
      <formula>NOT(ISERROR(SEARCH("n.e.",C45)))</formula>
    </cfRule>
  </conditionalFormatting>
  <conditionalFormatting sqref="E45:E48">
    <cfRule type="containsText" dxfId="102" priority="129" operator="containsText" text="n.e.">
      <formula>NOT(ISERROR(SEARCH("n.e.",E45)))</formula>
    </cfRule>
  </conditionalFormatting>
  <conditionalFormatting sqref="D50">
    <cfRule type="containsText" dxfId="101" priority="127" operator="containsText" text="n.e.">
      <formula>NOT(ISERROR(SEARCH("n.e.",D50)))</formula>
    </cfRule>
  </conditionalFormatting>
  <conditionalFormatting sqref="C50">
    <cfRule type="containsText" dxfId="100" priority="125" operator="containsText" text="n.e.">
      <formula>NOT(ISERROR(SEARCH("n.e.",C50)))</formula>
    </cfRule>
  </conditionalFormatting>
  <conditionalFormatting sqref="E50">
    <cfRule type="containsText" dxfId="99" priority="126" operator="containsText" text="n.e.">
      <formula>NOT(ISERROR(SEARCH("n.e.",E50)))</formula>
    </cfRule>
  </conditionalFormatting>
  <conditionalFormatting sqref="F50">
    <cfRule type="containsText" dxfId="98" priority="124" operator="containsText" text="n.e.">
      <formula>NOT(ISERROR(SEARCH("n.e.",F50)))</formula>
    </cfRule>
  </conditionalFormatting>
  <conditionalFormatting sqref="C51">
    <cfRule type="containsText" dxfId="97" priority="123" operator="containsText" text="n.e.">
      <formula>NOT(ISERROR(SEARCH("n.e.",C51)))</formula>
    </cfRule>
  </conditionalFormatting>
  <conditionalFormatting sqref="C52">
    <cfRule type="containsText" dxfId="96" priority="122" operator="containsText" text="n.e.">
      <formula>NOT(ISERROR(SEARCH("n.e.",C52)))</formula>
    </cfRule>
  </conditionalFormatting>
  <conditionalFormatting sqref="C55">
    <cfRule type="containsText" dxfId="95" priority="121" operator="containsText" text="n.e.">
      <formula>NOT(ISERROR(SEARCH("n.e.",C55)))</formula>
    </cfRule>
  </conditionalFormatting>
  <conditionalFormatting sqref="D55:E55">
    <cfRule type="containsText" dxfId="94" priority="120" operator="containsText" text="n.e.">
      <formula>NOT(ISERROR(SEARCH("n.e.",D55)))</formula>
    </cfRule>
  </conditionalFormatting>
  <conditionalFormatting sqref="C56">
    <cfRule type="containsText" dxfId="93" priority="119" operator="containsText" text="n.e.">
      <formula>NOT(ISERROR(SEARCH("n.e.",C56)))</formula>
    </cfRule>
  </conditionalFormatting>
  <conditionalFormatting sqref="F56">
    <cfRule type="containsText" dxfId="92" priority="118" operator="containsText" text="n.e.">
      <formula>NOT(ISERROR(SEARCH("n.e.",F56)))</formula>
    </cfRule>
  </conditionalFormatting>
  <conditionalFormatting sqref="D56:E56">
    <cfRule type="containsText" dxfId="91" priority="117" operator="containsText" text="n.e.">
      <formula>NOT(ISERROR(SEARCH("n.e.",D56)))</formula>
    </cfRule>
  </conditionalFormatting>
  <conditionalFormatting sqref="D54">
    <cfRule type="containsText" dxfId="90" priority="116" operator="containsText" text="n.e.">
      <formula>NOT(ISERROR(SEARCH("n.e.",D54)))</formula>
    </cfRule>
  </conditionalFormatting>
  <conditionalFormatting sqref="C54">
    <cfRule type="containsText" dxfId="89" priority="114" operator="containsText" text="n.e.">
      <formula>NOT(ISERROR(SEARCH("n.e.",C54)))</formula>
    </cfRule>
  </conditionalFormatting>
  <conditionalFormatting sqref="E54">
    <cfRule type="containsText" dxfId="88" priority="115" operator="containsText" text="n.e.">
      <formula>NOT(ISERROR(SEARCH("n.e.",E54)))</formula>
    </cfRule>
  </conditionalFormatting>
  <conditionalFormatting sqref="D36:E36">
    <cfRule type="containsText" dxfId="87" priority="111" operator="containsText" text="n.e.">
      <formula>NOT(ISERROR(SEARCH("n.e.",D36)))</formula>
    </cfRule>
  </conditionalFormatting>
  <conditionalFormatting sqref="F36">
    <cfRule type="containsText" dxfId="86" priority="110" operator="containsText" text="n.e.">
      <formula>NOT(ISERROR(SEARCH("n.e.",F36)))</formula>
    </cfRule>
  </conditionalFormatting>
  <conditionalFormatting sqref="C36">
    <cfRule type="containsText" dxfId="85" priority="109" operator="containsText" text="n.e.">
      <formula>NOT(ISERROR(SEARCH("n.e.",C36)))</formula>
    </cfRule>
  </conditionalFormatting>
  <conditionalFormatting sqref="I54:J54">
    <cfRule type="containsText" dxfId="84" priority="107" operator="containsText" text="n.e.">
      <formula>NOT(ISERROR(SEARCH("n.e.",I54)))</formula>
    </cfRule>
  </conditionalFormatting>
  <conditionalFormatting sqref="K28:K30">
    <cfRule type="containsText" dxfId="83" priority="105" operator="containsText" text="n.e.">
      <formula>NOT(ISERROR(SEARCH("n.e.",K28)))</formula>
    </cfRule>
  </conditionalFormatting>
  <conditionalFormatting sqref="K49">
    <cfRule type="containsText" dxfId="82" priority="101" operator="containsText" text="n.e.">
      <formula>NOT(ISERROR(SEARCH("n.e.",K49)))</formula>
    </cfRule>
  </conditionalFormatting>
  <conditionalFormatting sqref="F49">
    <cfRule type="containsText" dxfId="81" priority="100" operator="containsText" text="n.e.">
      <formula>NOT(ISERROR(SEARCH("n.e.",F49)))</formula>
    </cfRule>
  </conditionalFormatting>
  <conditionalFormatting sqref="I49:J49">
    <cfRule type="containsText" dxfId="80" priority="99" operator="containsText" text="n.e.">
      <formula>NOT(ISERROR(SEARCH("n.e.",I49)))</formula>
    </cfRule>
  </conditionalFormatting>
  <conditionalFormatting sqref="F23">
    <cfRule type="containsText" dxfId="79" priority="96" operator="containsText" text="n.e.">
      <formula>NOT(ISERROR(SEARCH("n.e.",F23)))</formula>
    </cfRule>
  </conditionalFormatting>
  <conditionalFormatting sqref="K15">
    <cfRule type="containsText" dxfId="78" priority="95" operator="containsText" text="n.e.">
      <formula>NOT(ISERROR(SEARCH("n.e.",K15)))</formula>
    </cfRule>
  </conditionalFormatting>
  <conditionalFormatting sqref="K53">
    <cfRule type="containsText" dxfId="77" priority="94" operator="containsText" text="n.e.">
      <formula>NOT(ISERROR(SEARCH("n.e.",K53)))</formula>
    </cfRule>
  </conditionalFormatting>
  <conditionalFormatting sqref="C53">
    <cfRule type="containsText" dxfId="76" priority="93" operator="containsText" text="n.e.">
      <formula>NOT(ISERROR(SEARCH("n.e.",C53)))</formula>
    </cfRule>
  </conditionalFormatting>
  <conditionalFormatting sqref="C49:E49">
    <cfRule type="containsText" dxfId="75" priority="92" operator="containsText" text="n.e.">
      <formula>NOT(ISERROR(SEARCH("n.e.",C49)))</formula>
    </cfRule>
  </conditionalFormatting>
  <conditionalFormatting sqref="I53:J53">
    <cfRule type="containsText" dxfId="74" priority="90" operator="containsText" text="n.e.">
      <formula>NOT(ISERROR(SEARCH("n.e.",I53)))</formula>
    </cfRule>
  </conditionalFormatting>
  <conditionalFormatting sqref="K63">
    <cfRule type="containsText" dxfId="73" priority="88" operator="containsText" text="n.e.">
      <formula>NOT(ISERROR(SEARCH("n.e.",K63)))</formula>
    </cfRule>
  </conditionalFormatting>
  <conditionalFormatting sqref="I63:J63">
    <cfRule type="containsText" dxfId="72" priority="86" operator="containsText" text="n.e.">
      <formula>NOT(ISERROR(SEARCH("n.e.",I63)))</formula>
    </cfRule>
  </conditionalFormatting>
  <conditionalFormatting sqref="C63">
    <cfRule type="containsText" dxfId="71" priority="84" operator="containsText" text="n.e.">
      <formula>NOT(ISERROR(SEARCH("n.e.",C63)))</formula>
    </cfRule>
  </conditionalFormatting>
  <conditionalFormatting sqref="D53:E53">
    <cfRule type="containsText" dxfId="70" priority="83" operator="containsText" text="n.e.">
      <formula>NOT(ISERROR(SEARCH("n.e.",D53)))</formula>
    </cfRule>
  </conditionalFormatting>
  <conditionalFormatting sqref="F10">
    <cfRule type="containsText" dxfId="69" priority="82" operator="containsText" text="n.e.">
      <formula>NOT(ISERROR(SEARCH("n.e.",F10)))</formula>
    </cfRule>
  </conditionalFormatting>
  <conditionalFormatting sqref="F28:F29">
    <cfRule type="containsText" dxfId="68" priority="81" operator="containsText" text="n.e.">
      <formula>NOT(ISERROR(SEARCH("n.e.",F28)))</formula>
    </cfRule>
  </conditionalFormatting>
  <conditionalFormatting sqref="F33:F34">
    <cfRule type="containsText" dxfId="67" priority="80" operator="containsText" text="n.e.">
      <formula>NOT(ISERROR(SEARCH("n.e.",F33)))</formula>
    </cfRule>
  </conditionalFormatting>
  <conditionalFormatting sqref="F38">
    <cfRule type="containsText" dxfId="66" priority="79" operator="containsText" text="n.e.">
      <formula>NOT(ISERROR(SEARCH("n.e.",F38)))</formula>
    </cfRule>
  </conditionalFormatting>
  <conditionalFormatting sqref="F41">
    <cfRule type="containsText" dxfId="65" priority="78" operator="containsText" text="n.e.">
      <formula>NOT(ISERROR(SEARCH("n.e.",F41)))</formula>
    </cfRule>
  </conditionalFormatting>
  <conditionalFormatting sqref="F44">
    <cfRule type="containsText" dxfId="64" priority="77" operator="containsText" text="n.e.">
      <formula>NOT(ISERROR(SEARCH("n.e.",F44)))</formula>
    </cfRule>
  </conditionalFormatting>
  <conditionalFormatting sqref="F45">
    <cfRule type="containsText" dxfId="63" priority="76" operator="containsText" text="n.e.">
      <formula>NOT(ISERROR(SEARCH("n.e.",F45)))</formula>
    </cfRule>
  </conditionalFormatting>
  <conditionalFormatting sqref="F46:F48">
    <cfRule type="containsText" dxfId="62" priority="75" operator="containsText" text="n.e.">
      <formula>NOT(ISERROR(SEARCH("n.e.",F46)))</formula>
    </cfRule>
  </conditionalFormatting>
  <conditionalFormatting sqref="F51:F52 F54">
    <cfRule type="containsText" dxfId="61" priority="74" operator="containsText" text="n.e.">
      <formula>NOT(ISERROR(SEARCH("n.e.",F51)))</formula>
    </cfRule>
  </conditionalFormatting>
  <conditionalFormatting sqref="F53">
    <cfRule type="containsText" dxfId="60" priority="73" operator="containsText" text="n.e.">
      <formula>NOT(ISERROR(SEARCH("n.e.",F53)))</formula>
    </cfRule>
  </conditionalFormatting>
  <conditionalFormatting sqref="F55">
    <cfRule type="containsText" dxfId="59" priority="72" operator="containsText" text="n.e.">
      <formula>NOT(ISERROR(SEARCH("n.e.",F55)))</formula>
    </cfRule>
  </conditionalFormatting>
  <conditionalFormatting sqref="L20:M30 L9:M12 L35:M45 L14:M17 L49:M52 L54:M54 L58:M63">
    <cfRule type="containsText" dxfId="58" priority="59" operator="containsText" text="n.e.">
      <formula>NOT(ISERROR(SEARCH("n.e.",L9)))</formula>
    </cfRule>
  </conditionalFormatting>
  <conditionalFormatting sqref="L13:M13">
    <cfRule type="containsText" dxfId="46" priority="47" operator="containsText" text="n.e.">
      <formula>NOT(ISERROR(SEARCH("n.e.",L13)))</formula>
    </cfRule>
  </conditionalFormatting>
  <conditionalFormatting sqref="L18:M18">
    <cfRule type="containsText" dxfId="44" priority="45" operator="containsText" text="n.e.">
      <formula>NOT(ISERROR(SEARCH("n.e.",L18)))</formula>
    </cfRule>
  </conditionalFormatting>
  <conditionalFormatting sqref="L19:M19">
    <cfRule type="containsText" dxfId="42" priority="43" operator="containsText" text="n.e.">
      <formula>NOT(ISERROR(SEARCH("n.e.",L19)))</formula>
    </cfRule>
  </conditionalFormatting>
  <conditionalFormatting sqref="L31:M32">
    <cfRule type="containsText" dxfId="41" priority="42" operator="containsText" text="n.e.">
      <formula>NOT(ISERROR(SEARCH("n.e.",L31)))</formula>
    </cfRule>
  </conditionalFormatting>
  <conditionalFormatting sqref="L33:M34">
    <cfRule type="containsText" dxfId="39" priority="40" operator="containsText" text="n.e.">
      <formula>NOT(ISERROR(SEARCH("n.e.",L33)))</formula>
    </cfRule>
  </conditionalFormatting>
  <conditionalFormatting sqref="L46:M48">
    <cfRule type="containsText" dxfId="37" priority="38" operator="containsText" text="n.e.">
      <formula>NOT(ISERROR(SEARCH("n.e.",L46)))</formula>
    </cfRule>
  </conditionalFormatting>
  <conditionalFormatting sqref="L53:M53">
    <cfRule type="containsText" dxfId="35" priority="36" operator="containsText" text="n.e.">
      <formula>NOT(ISERROR(SEARCH("n.e.",L53)))</formula>
    </cfRule>
  </conditionalFormatting>
  <conditionalFormatting sqref="L55:M57">
    <cfRule type="containsText" dxfId="33" priority="34" operator="containsText" text="n.e.">
      <formula>NOT(ISERROR(SEARCH("n.e.",L55)))</formula>
    </cfRule>
  </conditionalFormatting>
  <conditionalFormatting sqref="N35:Q36 N20:Q25 N26:O30 N9:O17 N37:O45 N49:O52 N54:O54 N58:O63">
    <cfRule type="containsText" dxfId="31" priority="32" operator="containsText" text="n.e.">
      <formula>NOT(ISERROR(SEARCH("n.e.",N9)))</formula>
    </cfRule>
  </conditionalFormatting>
  <conditionalFormatting sqref="P9:Q12 P44:Q45 P52:Q52 P14:Q17 P26:Q30 P37:Q41 P58:Q62">
    <cfRule type="containsText" dxfId="30" priority="31" operator="containsText" text="n.e.">
      <formula>NOT(ISERROR(SEARCH("n.e.",P9)))</formula>
    </cfRule>
  </conditionalFormatting>
  <conditionalFormatting sqref="P43:Q43">
    <cfRule type="containsText" dxfId="29" priority="30" operator="containsText" text="n.e.">
      <formula>NOT(ISERROR(SEARCH("n.e.",P43)))</formula>
    </cfRule>
  </conditionalFormatting>
  <conditionalFormatting sqref="P50:Q50">
    <cfRule type="containsText" dxfId="28" priority="29" operator="containsText" text="n.e.">
      <formula>NOT(ISERROR(SEARCH("n.e.",P50)))</formula>
    </cfRule>
  </conditionalFormatting>
  <conditionalFormatting sqref="P51:Q51">
    <cfRule type="containsText" dxfId="27" priority="28" operator="containsText" text="n.e.">
      <formula>NOT(ISERROR(SEARCH("n.e.",P51)))</formula>
    </cfRule>
  </conditionalFormatting>
  <conditionalFormatting sqref="P13:Q13">
    <cfRule type="containsText" dxfId="26" priority="27" operator="containsText" text="n.e.">
      <formula>NOT(ISERROR(SEARCH("n.e.",P13)))</formula>
    </cfRule>
  </conditionalFormatting>
  <conditionalFormatting sqref="P42:Q42">
    <cfRule type="containsText" dxfId="24" priority="25" operator="containsText" text="n.e.">
      <formula>NOT(ISERROR(SEARCH("n.e.",P42)))</formula>
    </cfRule>
  </conditionalFormatting>
  <conditionalFormatting sqref="P54:Q54">
    <cfRule type="containsText" dxfId="23" priority="24" operator="containsText" text="n.e.">
      <formula>NOT(ISERROR(SEARCH("n.e.",P54)))</formula>
    </cfRule>
  </conditionalFormatting>
  <conditionalFormatting sqref="P49:Q49">
    <cfRule type="containsText" dxfId="22" priority="23" operator="containsText" text="n.e.">
      <formula>NOT(ISERROR(SEARCH("n.e.",P49)))</formula>
    </cfRule>
  </conditionalFormatting>
  <conditionalFormatting sqref="P63:Q63">
    <cfRule type="containsText" dxfId="20" priority="21" operator="containsText" text="n.e.">
      <formula>NOT(ISERROR(SEARCH("n.e.",P63)))</formula>
    </cfRule>
  </conditionalFormatting>
  <conditionalFormatting sqref="N18:O18">
    <cfRule type="containsText" dxfId="19" priority="20" operator="containsText" text="n.e.">
      <formula>NOT(ISERROR(SEARCH("n.e.",N18)))</formula>
    </cfRule>
  </conditionalFormatting>
  <conditionalFormatting sqref="P18:Q18">
    <cfRule type="containsText" dxfId="18" priority="19" operator="containsText" text="n.e.">
      <formula>NOT(ISERROR(SEARCH("n.e.",P18)))</formula>
    </cfRule>
  </conditionalFormatting>
  <conditionalFormatting sqref="N19:O19">
    <cfRule type="containsText" dxfId="17" priority="18" operator="containsText" text="n.e.">
      <formula>NOT(ISERROR(SEARCH("n.e.",N19)))</formula>
    </cfRule>
  </conditionalFormatting>
  <conditionalFormatting sqref="P19:Q19">
    <cfRule type="containsText" dxfId="16" priority="17" operator="containsText" text="n.e.">
      <formula>NOT(ISERROR(SEARCH("n.e.",P19)))</formula>
    </cfRule>
  </conditionalFormatting>
  <conditionalFormatting sqref="N31:O31">
    <cfRule type="containsText" dxfId="15" priority="16" operator="containsText" text="n.e.">
      <formula>NOT(ISERROR(SEARCH("n.e.",N31)))</formula>
    </cfRule>
  </conditionalFormatting>
  <conditionalFormatting sqref="P31:Q31">
    <cfRule type="containsText" dxfId="14" priority="15" operator="containsText" text="n.e.">
      <formula>NOT(ISERROR(SEARCH("n.e.",P31)))</formula>
    </cfRule>
  </conditionalFormatting>
  <conditionalFormatting sqref="N32:O32">
    <cfRule type="containsText" dxfId="13" priority="14" operator="containsText" text="n.e.">
      <formula>NOT(ISERROR(SEARCH("n.e.",N32)))</formula>
    </cfRule>
  </conditionalFormatting>
  <conditionalFormatting sqref="P32:Q32">
    <cfRule type="containsText" dxfId="12" priority="13" operator="containsText" text="n.e.">
      <formula>NOT(ISERROR(SEARCH("n.e.",P32)))</formula>
    </cfRule>
  </conditionalFormatting>
  <conditionalFormatting sqref="N33:O33">
    <cfRule type="containsText" dxfId="11" priority="12" operator="containsText" text="n.e.">
      <formula>NOT(ISERROR(SEARCH("n.e.",N33)))</formula>
    </cfRule>
  </conditionalFormatting>
  <conditionalFormatting sqref="P33:Q33">
    <cfRule type="containsText" dxfId="10" priority="11" operator="containsText" text="n.e.">
      <formula>NOT(ISERROR(SEARCH("n.e.",P33)))</formula>
    </cfRule>
  </conditionalFormatting>
  <conditionalFormatting sqref="N34:O34">
    <cfRule type="containsText" dxfId="9" priority="10" operator="containsText" text="n.e.">
      <formula>NOT(ISERROR(SEARCH("n.e.",N34)))</formula>
    </cfRule>
  </conditionalFormatting>
  <conditionalFormatting sqref="P34:Q34">
    <cfRule type="containsText" dxfId="8" priority="9" operator="containsText" text="n.e.">
      <formula>NOT(ISERROR(SEARCH("n.e.",P34)))</formula>
    </cfRule>
  </conditionalFormatting>
  <conditionalFormatting sqref="N46:O48">
    <cfRule type="containsText" dxfId="7" priority="8" operator="containsText" text="n.e.">
      <formula>NOT(ISERROR(SEARCH("n.e.",N46)))</formula>
    </cfRule>
  </conditionalFormatting>
  <conditionalFormatting sqref="P46:Q48">
    <cfRule type="containsText" dxfId="6" priority="7" operator="containsText" text="n.e.">
      <formula>NOT(ISERROR(SEARCH("n.e.",P46)))</formula>
    </cfRule>
  </conditionalFormatting>
  <conditionalFormatting sqref="N53:O53">
    <cfRule type="containsText" dxfId="5" priority="6" operator="containsText" text="n.e.">
      <formula>NOT(ISERROR(SEARCH("n.e.",N53)))</formula>
    </cfRule>
  </conditionalFormatting>
  <conditionalFormatting sqref="P53:Q53">
    <cfRule type="containsText" dxfId="4" priority="5" operator="containsText" text="n.e.">
      <formula>NOT(ISERROR(SEARCH("n.e.",P53)))</formula>
    </cfRule>
  </conditionalFormatting>
  <conditionalFormatting sqref="N55:O55">
    <cfRule type="containsText" dxfId="3" priority="4" operator="containsText" text="n.e.">
      <formula>NOT(ISERROR(SEARCH("n.e.",N55)))</formula>
    </cfRule>
  </conditionalFormatting>
  <conditionalFormatting sqref="P55:Q55">
    <cfRule type="containsText" dxfId="2" priority="3" operator="containsText" text="n.e.">
      <formula>NOT(ISERROR(SEARCH("n.e.",P55)))</formula>
    </cfRule>
  </conditionalFormatting>
  <conditionalFormatting sqref="N56:O57">
    <cfRule type="containsText" dxfId="1" priority="2" operator="containsText" text="n.e.">
      <formula>NOT(ISERROR(SEARCH("n.e.",N56)))</formula>
    </cfRule>
  </conditionalFormatting>
  <conditionalFormatting sqref="P56:Q57">
    <cfRule type="containsText" dxfId="0" priority="1" operator="containsText" text="n.e.">
      <formula>NOT(ISERROR(SEARCH("n.e.",P56)))</formula>
    </cfRule>
  </conditionalFormatting>
  <hyperlinks>
    <hyperlink ref="K66" r:id="rId1" xr:uid="{B549B0F6-B8BA-4101-A2C4-516DE0083302}"/>
  </hyperlinks>
  <printOptions horizontalCentered="1"/>
  <pageMargins left="0.23622047244094491" right="0.23622047244094491" top="0.74803149606299213" bottom="0.74803149606299213" header="0.31496062992125984" footer="0.31496062992125984"/>
  <pageSetup paperSize="8" scale="61" fitToHeight="0" orientation="landscape" r:id="rId2"/>
  <headerFooter>
    <oddHeader>&amp;LPanorama des financements climat&amp;CEdition 2020&amp;RI4CE - Institute for Climate Economics</oddHeader>
    <oddFooter>&amp;L&amp;D&amp;T&amp;R&amp;P/&amp;N</oddFooter>
  </headerFooter>
  <rowBreaks count="4" manualBreakCount="4">
    <brk id="19" min="1" max="31" man="1"/>
    <brk id="23" max="16383" man="1"/>
    <brk id="34" max="16383" man="1"/>
    <brk id="48" min="1"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Annexe 6</vt:lpstr>
      <vt:lpstr>'Annexe 6'!Impression_des_titres</vt:lpstr>
      <vt:lpstr>'Annexe 6'!Zone_d_impression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 LEDEZ</dc:creator>
  <cp:lastModifiedBy>Hadrien HAINAUT</cp:lastModifiedBy>
  <dcterms:created xsi:type="dcterms:W3CDTF">2021-02-17T12:33:55Z</dcterms:created>
  <dcterms:modified xsi:type="dcterms:W3CDTF">2021-03-04T18:02:38Z</dcterms:modified>
</cp:coreProperties>
</file>