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P:\31-Investissement\0 Panorama\Edition 2020\_2020 Livrable\Annexes\"/>
    </mc:Choice>
  </mc:AlternateContent>
  <xr:revisionPtr revIDLastSave="0" documentId="13_ncr:1_{AEC306AD-7443-4D56-AA83-A17921F1CCE6}" xr6:coauthVersionLast="45" xr6:coauthVersionMax="45" xr10:uidLastSave="{00000000-0000-0000-0000-000000000000}"/>
  <bookViews>
    <workbookView xWindow="-120" yWindow="-120" windowWidth="29040" windowHeight="15840" xr2:uid="{594A2093-1C7D-44E1-80E8-6E6650E6D802}"/>
  </bookViews>
  <sheets>
    <sheet name="Annexe 5" sheetId="1" r:id="rId1"/>
  </sheets>
  <definedNames>
    <definedName name="currentYear">#REF!</definedName>
    <definedName name="currentYear3">#REF!</definedName>
    <definedName name="currentYearBis">#REF!</definedName>
    <definedName name="_xlnm.Print_Titles" localSheetId="0">'Annexe 5'!$5:$7</definedName>
    <definedName name="_xlnm.Print_Area" localSheetId="0">'Annexe 5'!$A$3:$AG$196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G132" i="1" l="1"/>
  <c r="AG195" i="1"/>
  <c r="AD195" i="1"/>
  <c r="AA195" i="1"/>
  <c r="X195" i="1"/>
  <c r="U195" i="1"/>
  <c r="R195" i="1"/>
  <c r="O195" i="1"/>
  <c r="L195" i="1"/>
  <c r="I195" i="1"/>
  <c r="AG192" i="1"/>
  <c r="AD192" i="1"/>
  <c r="AA192" i="1"/>
  <c r="X192" i="1"/>
  <c r="U192" i="1"/>
  <c r="R192" i="1"/>
  <c r="O192" i="1"/>
  <c r="L192" i="1"/>
  <c r="I192" i="1"/>
  <c r="AG191" i="1"/>
  <c r="AD191" i="1"/>
  <c r="AA191" i="1"/>
  <c r="X191" i="1"/>
  <c r="U191" i="1"/>
  <c r="R191" i="1"/>
  <c r="O191" i="1"/>
  <c r="L191" i="1"/>
  <c r="I191" i="1"/>
  <c r="AG188" i="1"/>
  <c r="AD188" i="1"/>
  <c r="AA188" i="1"/>
  <c r="X188" i="1"/>
  <c r="U188" i="1"/>
  <c r="R188" i="1"/>
  <c r="O188" i="1"/>
  <c r="L188" i="1"/>
  <c r="I188" i="1"/>
  <c r="AG187" i="1"/>
  <c r="AD187" i="1"/>
  <c r="AA187" i="1"/>
  <c r="X187" i="1"/>
  <c r="U187" i="1"/>
  <c r="R187" i="1"/>
  <c r="O187" i="1"/>
  <c r="L187" i="1"/>
  <c r="I187" i="1"/>
  <c r="AG186" i="1"/>
  <c r="AD186" i="1"/>
  <c r="AA186" i="1"/>
  <c r="X186" i="1"/>
  <c r="U186" i="1"/>
  <c r="R186" i="1"/>
  <c r="O186" i="1"/>
  <c r="L186" i="1"/>
  <c r="I186" i="1"/>
  <c r="AG185" i="1"/>
  <c r="AD185" i="1"/>
  <c r="AA185" i="1"/>
  <c r="X185" i="1"/>
  <c r="U185" i="1"/>
  <c r="R185" i="1"/>
  <c r="O185" i="1"/>
  <c r="L185" i="1"/>
  <c r="I185" i="1"/>
  <c r="AG184" i="1"/>
  <c r="AD184" i="1"/>
  <c r="AA184" i="1"/>
  <c r="X184" i="1"/>
  <c r="U184" i="1"/>
  <c r="R184" i="1"/>
  <c r="O184" i="1"/>
  <c r="L184" i="1"/>
  <c r="I184" i="1"/>
  <c r="AG180" i="1"/>
  <c r="AD180" i="1"/>
  <c r="AA180" i="1"/>
  <c r="X180" i="1"/>
  <c r="U180" i="1"/>
  <c r="R180" i="1"/>
  <c r="O180" i="1"/>
  <c r="L180" i="1"/>
  <c r="I180" i="1"/>
  <c r="AG179" i="1"/>
  <c r="AD179" i="1"/>
  <c r="AA179" i="1"/>
  <c r="X179" i="1"/>
  <c r="U179" i="1"/>
  <c r="R179" i="1"/>
  <c r="O179" i="1"/>
  <c r="L179" i="1"/>
  <c r="I179" i="1"/>
  <c r="AG178" i="1"/>
  <c r="AD178" i="1"/>
  <c r="AA178" i="1"/>
  <c r="X178" i="1"/>
  <c r="U178" i="1"/>
  <c r="R178" i="1"/>
  <c r="O178" i="1"/>
  <c r="L178" i="1"/>
  <c r="I178" i="1"/>
  <c r="AG176" i="1"/>
  <c r="AG177" i="1" s="1"/>
  <c r="AE176" i="1"/>
  <c r="AE177" i="1" s="1"/>
  <c r="AD176" i="1"/>
  <c r="AD177" i="1" s="1"/>
  <c r="AB176" i="1"/>
  <c r="AB177" i="1" s="1"/>
  <c r="AA176" i="1"/>
  <c r="AA177" i="1" s="1"/>
  <c r="Y176" i="1"/>
  <c r="Y177" i="1" s="1"/>
  <c r="X176" i="1"/>
  <c r="X177" i="1" s="1"/>
  <c r="V176" i="1"/>
  <c r="V177" i="1" s="1"/>
  <c r="U176" i="1"/>
  <c r="U177" i="1" s="1"/>
  <c r="S176" i="1"/>
  <c r="S177" i="1" s="1"/>
  <c r="R176" i="1"/>
  <c r="R177" i="1" s="1"/>
  <c r="P176" i="1"/>
  <c r="P177" i="1" s="1"/>
  <c r="O176" i="1"/>
  <c r="O177" i="1" s="1"/>
  <c r="M176" i="1"/>
  <c r="M177" i="1" s="1"/>
  <c r="L176" i="1"/>
  <c r="L177" i="1" s="1"/>
  <c r="J176" i="1"/>
  <c r="J177" i="1" s="1"/>
  <c r="I176" i="1"/>
  <c r="I177" i="1" s="1"/>
  <c r="G176" i="1"/>
  <c r="G177" i="1" s="1"/>
  <c r="AE175" i="1"/>
  <c r="AB175" i="1"/>
  <c r="AB174" i="1" s="1"/>
  <c r="Y175" i="1"/>
  <c r="V175" i="1"/>
  <c r="S175" i="1"/>
  <c r="P175" i="1"/>
  <c r="M175" i="1"/>
  <c r="J175" i="1"/>
  <c r="G175" i="1"/>
  <c r="AG174" i="1"/>
  <c r="AD174" i="1"/>
  <c r="AA174" i="1"/>
  <c r="X174" i="1"/>
  <c r="U174" i="1"/>
  <c r="R174" i="1"/>
  <c r="O174" i="1"/>
  <c r="L174" i="1"/>
  <c r="I174" i="1"/>
  <c r="AG169" i="1"/>
  <c r="AD169" i="1"/>
  <c r="AA169" i="1"/>
  <c r="X169" i="1"/>
  <c r="U169" i="1"/>
  <c r="R169" i="1"/>
  <c r="O169" i="1"/>
  <c r="L169" i="1"/>
  <c r="I169" i="1"/>
  <c r="AG165" i="1"/>
  <c r="AD165" i="1"/>
  <c r="AA165" i="1"/>
  <c r="X165" i="1"/>
  <c r="U165" i="1"/>
  <c r="R165" i="1"/>
  <c r="O165" i="1"/>
  <c r="L165" i="1"/>
  <c r="I165" i="1"/>
  <c r="AG162" i="1"/>
  <c r="AD162" i="1"/>
  <c r="AA162" i="1"/>
  <c r="X162" i="1"/>
  <c r="U162" i="1"/>
  <c r="R162" i="1"/>
  <c r="O162" i="1"/>
  <c r="L162" i="1"/>
  <c r="I162" i="1"/>
  <c r="AG156" i="1"/>
  <c r="AG175" i="1" s="1"/>
  <c r="AD156" i="1"/>
  <c r="AD175" i="1" s="1"/>
  <c r="AA156" i="1"/>
  <c r="AA175" i="1" s="1"/>
  <c r="X156" i="1"/>
  <c r="X160" i="1" s="1"/>
  <c r="U156" i="1"/>
  <c r="U175" i="1" s="1"/>
  <c r="R156" i="1"/>
  <c r="R175" i="1" s="1"/>
  <c r="O156" i="1"/>
  <c r="O175" i="1" s="1"/>
  <c r="L156" i="1"/>
  <c r="L160" i="1" s="1"/>
  <c r="I156" i="1"/>
  <c r="I175" i="1" s="1"/>
  <c r="AF148" i="1"/>
  <c r="AC148" i="1"/>
  <c r="Z148" i="1"/>
  <c r="W148" i="1"/>
  <c r="T148" i="1"/>
  <c r="Q148" i="1"/>
  <c r="N148" i="1"/>
  <c r="K148" i="1"/>
  <c r="H148" i="1"/>
  <c r="AF146" i="1"/>
  <c r="AC146" i="1"/>
  <c r="Z146" i="1"/>
  <c r="W146" i="1"/>
  <c r="T146" i="1"/>
  <c r="Q146" i="1"/>
  <c r="N146" i="1"/>
  <c r="K146" i="1"/>
  <c r="H146" i="1"/>
  <c r="AF137" i="1"/>
  <c r="AC137" i="1"/>
  <c r="Z137" i="1"/>
  <c r="W137" i="1"/>
  <c r="T137" i="1"/>
  <c r="Q137" i="1"/>
  <c r="N137" i="1"/>
  <c r="K137" i="1"/>
  <c r="H137" i="1"/>
  <c r="AD132" i="1"/>
  <c r="AA132" i="1"/>
  <c r="AA140" i="1" s="1"/>
  <c r="X132" i="1"/>
  <c r="U132" i="1"/>
  <c r="R132" i="1"/>
  <c r="O132" i="1"/>
  <c r="O140" i="1" s="1"/>
  <c r="L132" i="1"/>
  <c r="I132" i="1"/>
  <c r="AF126" i="1"/>
  <c r="AC126" i="1"/>
  <c r="Z126" i="1"/>
  <c r="W126" i="1"/>
  <c r="T126" i="1"/>
  <c r="Q126" i="1"/>
  <c r="N126" i="1"/>
  <c r="K126" i="1"/>
  <c r="H126" i="1"/>
  <c r="AG123" i="1"/>
  <c r="AD123" i="1"/>
  <c r="AA123" i="1"/>
  <c r="AA129" i="1" s="1"/>
  <c r="X123" i="1"/>
  <c r="X129" i="1" s="1"/>
  <c r="U123" i="1"/>
  <c r="R123" i="1"/>
  <c r="O123" i="1"/>
  <c r="L123" i="1"/>
  <c r="I123" i="1"/>
  <c r="AG119" i="1"/>
  <c r="AD119" i="1"/>
  <c r="AA119" i="1"/>
  <c r="X119" i="1"/>
  <c r="U119" i="1"/>
  <c r="R119" i="1"/>
  <c r="O119" i="1"/>
  <c r="L119" i="1"/>
  <c r="I119" i="1"/>
  <c r="AG101" i="1"/>
  <c r="AG111" i="1" s="1"/>
  <c r="AD101" i="1"/>
  <c r="AD111" i="1" s="1"/>
  <c r="AA101" i="1"/>
  <c r="AA111" i="1" s="1"/>
  <c r="X101" i="1"/>
  <c r="U101" i="1"/>
  <c r="U111" i="1" s="1"/>
  <c r="R101" i="1"/>
  <c r="R111" i="1" s="1"/>
  <c r="O101" i="1"/>
  <c r="O111" i="1" s="1"/>
  <c r="L101" i="1"/>
  <c r="L111" i="1" s="1"/>
  <c r="I101" i="1"/>
  <c r="I111" i="1" s="1"/>
  <c r="AG95" i="1"/>
  <c r="AD95" i="1"/>
  <c r="AA95" i="1"/>
  <c r="X95" i="1"/>
  <c r="X112" i="1" s="1"/>
  <c r="U95" i="1"/>
  <c r="R95" i="1"/>
  <c r="O95" i="1"/>
  <c r="L95" i="1"/>
  <c r="L112" i="1" s="1"/>
  <c r="I95" i="1"/>
  <c r="AG91" i="1"/>
  <c r="AD91" i="1"/>
  <c r="AA91" i="1"/>
  <c r="X91" i="1"/>
  <c r="U91" i="1"/>
  <c r="R91" i="1"/>
  <c r="O91" i="1"/>
  <c r="L91" i="1"/>
  <c r="I91" i="1"/>
  <c r="AG89" i="1"/>
  <c r="AD89" i="1"/>
  <c r="AA89" i="1"/>
  <c r="X89" i="1"/>
  <c r="U89" i="1"/>
  <c r="R89" i="1"/>
  <c r="O89" i="1"/>
  <c r="L89" i="1"/>
  <c r="I89" i="1"/>
  <c r="AG88" i="1"/>
  <c r="AD88" i="1"/>
  <c r="AA88" i="1"/>
  <c r="X88" i="1"/>
  <c r="U88" i="1"/>
  <c r="R88" i="1"/>
  <c r="O88" i="1"/>
  <c r="L88" i="1"/>
  <c r="I88" i="1"/>
  <c r="AF85" i="1"/>
  <c r="AC85" i="1"/>
  <c r="Z85" i="1"/>
  <c r="W85" i="1"/>
  <c r="T85" i="1"/>
  <c r="Q85" i="1"/>
  <c r="N85" i="1"/>
  <c r="K85" i="1"/>
  <c r="H85" i="1"/>
  <c r="W84" i="1"/>
  <c r="T84" i="1"/>
  <c r="Q84" i="1"/>
  <c r="N84" i="1"/>
  <c r="K84" i="1"/>
  <c r="H84" i="1"/>
  <c r="W83" i="1"/>
  <c r="T83" i="1"/>
  <c r="Q83" i="1"/>
  <c r="N83" i="1"/>
  <c r="K83" i="1"/>
  <c r="H83" i="1"/>
  <c r="AF82" i="1"/>
  <c r="AC82" i="1"/>
  <c r="Z82" i="1"/>
  <c r="W82" i="1"/>
  <c r="T82" i="1"/>
  <c r="Q82" i="1"/>
  <c r="N82" i="1"/>
  <c r="K82" i="1"/>
  <c r="H82" i="1"/>
  <c r="AF81" i="1"/>
  <c r="AC81" i="1"/>
  <c r="Z81" i="1"/>
  <c r="W81" i="1"/>
  <c r="T81" i="1"/>
  <c r="Q81" i="1"/>
  <c r="N81" i="1"/>
  <c r="K81" i="1"/>
  <c r="H81" i="1"/>
  <c r="AF80" i="1"/>
  <c r="AC80" i="1"/>
  <c r="Z80" i="1"/>
  <c r="W80" i="1"/>
  <c r="T80" i="1"/>
  <c r="Q80" i="1"/>
  <c r="N80" i="1"/>
  <c r="K80" i="1"/>
  <c r="H80" i="1"/>
  <c r="AF79" i="1"/>
  <c r="AC79" i="1"/>
  <c r="Z79" i="1"/>
  <c r="W79" i="1"/>
  <c r="T79" i="1"/>
  <c r="Q79" i="1"/>
  <c r="N79" i="1"/>
  <c r="K79" i="1"/>
  <c r="H79" i="1"/>
  <c r="AF78" i="1"/>
  <c r="AC78" i="1"/>
  <c r="Z78" i="1"/>
  <c r="W78" i="1"/>
  <c r="T78" i="1"/>
  <c r="Q78" i="1"/>
  <c r="N78" i="1"/>
  <c r="K78" i="1"/>
  <c r="H78" i="1"/>
  <c r="AF77" i="1"/>
  <c r="AC77" i="1"/>
  <c r="Z77" i="1"/>
  <c r="W77" i="1"/>
  <c r="T77" i="1"/>
  <c r="Q77" i="1"/>
  <c r="N77" i="1"/>
  <c r="K77" i="1"/>
  <c r="H77" i="1"/>
  <c r="AF76" i="1"/>
  <c r="AC76" i="1"/>
  <c r="Z76" i="1"/>
  <c r="W76" i="1"/>
  <c r="T76" i="1"/>
  <c r="Q76" i="1"/>
  <c r="N76" i="1"/>
  <c r="K76" i="1"/>
  <c r="H76" i="1"/>
  <c r="AF75" i="1"/>
  <c r="AC75" i="1"/>
  <c r="Z75" i="1"/>
  <c r="AF74" i="1"/>
  <c r="AC74" i="1"/>
  <c r="Z74" i="1"/>
  <c r="W74" i="1"/>
  <c r="T74" i="1"/>
  <c r="Q74" i="1"/>
  <c r="N74" i="1"/>
  <c r="K74" i="1"/>
  <c r="H74" i="1"/>
  <c r="AG69" i="1"/>
  <c r="AD69" i="1"/>
  <c r="AA69" i="1"/>
  <c r="X69" i="1"/>
  <c r="U69" i="1"/>
  <c r="R69" i="1"/>
  <c r="O69" i="1"/>
  <c r="L69" i="1"/>
  <c r="I69" i="1"/>
  <c r="AF63" i="1"/>
  <c r="AC63" i="1"/>
  <c r="Z63" i="1"/>
  <c r="W63" i="1"/>
  <c r="T63" i="1"/>
  <c r="Q63" i="1"/>
  <c r="N63" i="1"/>
  <c r="K63" i="1"/>
  <c r="H63" i="1"/>
  <c r="W60" i="1"/>
  <c r="T60" i="1"/>
  <c r="Q60" i="1"/>
  <c r="N60" i="1"/>
  <c r="K60" i="1"/>
  <c r="H60" i="1"/>
  <c r="AG56" i="1"/>
  <c r="AD56" i="1"/>
  <c r="AA56" i="1"/>
  <c r="X56" i="1"/>
  <c r="U56" i="1"/>
  <c r="R56" i="1"/>
  <c r="O56" i="1"/>
  <c r="L56" i="1"/>
  <c r="I56" i="1"/>
  <c r="AG54" i="1"/>
  <c r="AD54" i="1"/>
  <c r="AA54" i="1"/>
  <c r="X54" i="1"/>
  <c r="U54" i="1"/>
  <c r="R54" i="1"/>
  <c r="O54" i="1"/>
  <c r="L54" i="1"/>
  <c r="I54" i="1"/>
  <c r="AG53" i="1"/>
  <c r="AD53" i="1"/>
  <c r="AA53" i="1"/>
  <c r="X53" i="1"/>
  <c r="U53" i="1"/>
  <c r="R53" i="1"/>
  <c r="O53" i="1"/>
  <c r="L53" i="1"/>
  <c r="I53" i="1"/>
  <c r="AG52" i="1"/>
  <c r="AD52" i="1"/>
  <c r="AA52" i="1"/>
  <c r="X52" i="1"/>
  <c r="U52" i="1"/>
  <c r="R52" i="1"/>
  <c r="O52" i="1"/>
  <c r="L52" i="1"/>
  <c r="I52" i="1"/>
  <c r="AF49" i="1"/>
  <c r="AC49" i="1"/>
  <c r="Z49" i="1"/>
  <c r="T49" i="1"/>
  <c r="Q49" i="1"/>
  <c r="N49" i="1"/>
  <c r="K49" i="1"/>
  <c r="H49" i="1"/>
  <c r="AF48" i="1"/>
  <c r="AC48" i="1"/>
  <c r="Z48" i="1"/>
  <c r="W48" i="1"/>
  <c r="T48" i="1"/>
  <c r="Q48" i="1"/>
  <c r="N48" i="1"/>
  <c r="K48" i="1"/>
  <c r="H48" i="1"/>
  <c r="AF47" i="1"/>
  <c r="AC47" i="1"/>
  <c r="Z47" i="1"/>
  <c r="W47" i="1"/>
  <c r="T47" i="1"/>
  <c r="Q47" i="1"/>
  <c r="N47" i="1"/>
  <c r="K47" i="1"/>
  <c r="H47" i="1"/>
  <c r="AG46" i="1"/>
  <c r="AD46" i="1"/>
  <c r="AA46" i="1"/>
  <c r="AA51" i="1" s="1"/>
  <c r="X46" i="1"/>
  <c r="X51" i="1" s="1"/>
  <c r="U46" i="1"/>
  <c r="R46" i="1"/>
  <c r="O46" i="1"/>
  <c r="O51" i="1" s="1"/>
  <c r="L46" i="1"/>
  <c r="L51" i="1" s="1"/>
  <c r="I46" i="1"/>
  <c r="AF45" i="1"/>
  <c r="AC45" i="1"/>
  <c r="Z45" i="1"/>
  <c r="W45" i="1"/>
  <c r="T45" i="1"/>
  <c r="Q45" i="1"/>
  <c r="N45" i="1"/>
  <c r="K45" i="1"/>
  <c r="H45" i="1"/>
  <c r="AA44" i="1"/>
  <c r="X44" i="1"/>
  <c r="AF41" i="1"/>
  <c r="AC41" i="1"/>
  <c r="Z41" i="1"/>
  <c r="W41" i="1"/>
  <c r="T41" i="1"/>
  <c r="Q41" i="1"/>
  <c r="N41" i="1"/>
  <c r="K41" i="1"/>
  <c r="H41" i="1"/>
  <c r="AF40" i="1"/>
  <c r="AC40" i="1"/>
  <c r="Z40" i="1"/>
  <c r="W40" i="1"/>
  <c r="T40" i="1"/>
  <c r="Q40" i="1"/>
  <c r="N40" i="1"/>
  <c r="K40" i="1"/>
  <c r="H40" i="1"/>
  <c r="AG35" i="1"/>
  <c r="AD35" i="1"/>
  <c r="AA35" i="1"/>
  <c r="X35" i="1"/>
  <c r="U35" i="1"/>
  <c r="R35" i="1"/>
  <c r="O35" i="1"/>
  <c r="L35" i="1"/>
  <c r="I35" i="1"/>
  <c r="AG32" i="1"/>
  <c r="AD32" i="1"/>
  <c r="AA32" i="1"/>
  <c r="X32" i="1"/>
  <c r="U32" i="1"/>
  <c r="R32" i="1"/>
  <c r="O32" i="1"/>
  <c r="L32" i="1"/>
  <c r="I32" i="1"/>
  <c r="AG30" i="1"/>
  <c r="AD30" i="1"/>
  <c r="AA30" i="1"/>
  <c r="X30" i="1"/>
  <c r="U30" i="1"/>
  <c r="R30" i="1"/>
  <c r="O30" i="1"/>
  <c r="L30" i="1"/>
  <c r="I30" i="1"/>
  <c r="AG29" i="1"/>
  <c r="AD29" i="1"/>
  <c r="AA29" i="1"/>
  <c r="X29" i="1"/>
  <c r="U29" i="1"/>
  <c r="R29" i="1"/>
  <c r="O29" i="1"/>
  <c r="L29" i="1"/>
  <c r="I29" i="1"/>
  <c r="AG28" i="1"/>
  <c r="AD28" i="1"/>
  <c r="AA28" i="1"/>
  <c r="X28" i="1"/>
  <c r="U28" i="1"/>
  <c r="R28" i="1"/>
  <c r="O28" i="1"/>
  <c r="L28" i="1"/>
  <c r="I28" i="1"/>
  <c r="AG27" i="1"/>
  <c r="AD27" i="1"/>
  <c r="AA27" i="1"/>
  <c r="X27" i="1"/>
  <c r="U27" i="1"/>
  <c r="R27" i="1"/>
  <c r="O27" i="1"/>
  <c r="L27" i="1"/>
  <c r="I27" i="1"/>
  <c r="AF26" i="1"/>
  <c r="AC26" i="1"/>
  <c r="Z26" i="1"/>
  <c r="W26" i="1"/>
  <c r="T26" i="1"/>
  <c r="Q26" i="1"/>
  <c r="N26" i="1"/>
  <c r="K26" i="1"/>
  <c r="H26" i="1"/>
  <c r="AF23" i="1"/>
  <c r="AC23" i="1"/>
  <c r="Z23" i="1"/>
  <c r="W23" i="1"/>
  <c r="T23" i="1"/>
  <c r="Q23" i="1"/>
  <c r="N23" i="1"/>
  <c r="K23" i="1"/>
  <c r="H23" i="1"/>
  <c r="AF22" i="1"/>
  <c r="AC22" i="1"/>
  <c r="Z22" i="1"/>
  <c r="W22" i="1"/>
  <c r="T22" i="1"/>
  <c r="Q22" i="1"/>
  <c r="N22" i="1"/>
  <c r="W21" i="1"/>
  <c r="T21" i="1"/>
  <c r="Q21" i="1"/>
  <c r="N21" i="1"/>
  <c r="K21" i="1"/>
  <c r="H21" i="1"/>
  <c r="AG20" i="1"/>
  <c r="AD20" i="1"/>
  <c r="AA20" i="1"/>
  <c r="X20" i="1"/>
  <c r="U20" i="1"/>
  <c r="R20" i="1"/>
  <c r="O20" i="1"/>
  <c r="L20" i="1"/>
  <c r="I20" i="1"/>
  <c r="AF19" i="1"/>
  <c r="AC19" i="1"/>
  <c r="Z19" i="1"/>
  <c r="W19" i="1"/>
  <c r="T19" i="1"/>
  <c r="Q19" i="1"/>
  <c r="N19" i="1"/>
  <c r="AF18" i="1"/>
  <c r="AC18" i="1"/>
  <c r="Z18" i="1"/>
  <c r="W18" i="1"/>
  <c r="T18" i="1"/>
  <c r="Q18" i="1"/>
  <c r="N18" i="1"/>
  <c r="AF17" i="1"/>
  <c r="AC17" i="1"/>
  <c r="Z17" i="1"/>
  <c r="W17" i="1"/>
  <c r="T17" i="1"/>
  <c r="Q17" i="1"/>
  <c r="N17" i="1"/>
  <c r="K16" i="1"/>
  <c r="H16" i="1"/>
  <c r="AG15" i="1"/>
  <c r="AD15" i="1"/>
  <c r="AA15" i="1"/>
  <c r="X15" i="1"/>
  <c r="U15" i="1"/>
  <c r="R15" i="1"/>
  <c r="O15" i="1"/>
  <c r="L15" i="1"/>
  <c r="I15" i="1"/>
  <c r="AF14" i="1"/>
  <c r="AC14" i="1"/>
  <c r="Z14" i="1"/>
  <c r="W14" i="1"/>
  <c r="T14" i="1"/>
  <c r="Q14" i="1"/>
  <c r="N14" i="1"/>
  <c r="AF13" i="1"/>
  <c r="AC13" i="1"/>
  <c r="Z13" i="1"/>
  <c r="W13" i="1"/>
  <c r="T13" i="1"/>
  <c r="Q13" i="1"/>
  <c r="N13" i="1"/>
  <c r="K13" i="1"/>
  <c r="AF12" i="1"/>
  <c r="AC12" i="1"/>
  <c r="Z12" i="1"/>
  <c r="W12" i="1"/>
  <c r="T12" i="1"/>
  <c r="Q12" i="1"/>
  <c r="N12" i="1"/>
  <c r="K11" i="1"/>
  <c r="H11" i="1"/>
  <c r="AG10" i="1"/>
  <c r="AD10" i="1"/>
  <c r="AA10" i="1"/>
  <c r="X10" i="1"/>
  <c r="U10" i="1"/>
  <c r="R10" i="1"/>
  <c r="O10" i="1"/>
  <c r="L10" i="1"/>
  <c r="I10" i="1"/>
  <c r="L31" i="1" l="1"/>
  <c r="L33" i="1" s="1"/>
  <c r="X31" i="1"/>
  <c r="X33" i="1" s="1"/>
  <c r="O55" i="1"/>
  <c r="O61" i="1" s="1"/>
  <c r="AA55" i="1"/>
  <c r="AA61" i="1" s="1"/>
  <c r="I113" i="1"/>
  <c r="I120" i="1" s="1"/>
  <c r="U113" i="1"/>
  <c r="U120" i="1" s="1"/>
  <c r="AG113" i="1"/>
  <c r="AG120" i="1" s="1"/>
  <c r="O168" i="1"/>
  <c r="AA168" i="1"/>
  <c r="U183" i="1"/>
  <c r="T187" i="1" s="1"/>
  <c r="R31" i="1"/>
  <c r="R33" i="1" s="1"/>
  <c r="AD31" i="1"/>
  <c r="AD33" i="1" s="1"/>
  <c r="G174" i="1"/>
  <c r="S174" i="1"/>
  <c r="AE174" i="1"/>
  <c r="L183" i="1"/>
  <c r="K183" i="1" s="1"/>
  <c r="AD183" i="1"/>
  <c r="AC183" i="1" s="1"/>
  <c r="R168" i="1"/>
  <c r="AD168" i="1"/>
  <c r="L175" i="1"/>
  <c r="Y174" i="1"/>
  <c r="AA183" i="1"/>
  <c r="Z187" i="1" s="1"/>
  <c r="I31" i="1"/>
  <c r="I33" i="1" s="1"/>
  <c r="U31" i="1"/>
  <c r="U33" i="1" s="1"/>
  <c r="AG31" i="1"/>
  <c r="AG33" i="1" s="1"/>
  <c r="L44" i="1"/>
  <c r="R55" i="1"/>
  <c r="R61" i="1" s="1"/>
  <c r="R71" i="1" s="1"/>
  <c r="AD55" i="1"/>
  <c r="AD61" i="1" s="1"/>
  <c r="U112" i="1"/>
  <c r="X140" i="1"/>
  <c r="L168" i="1"/>
  <c r="L172" i="1" s="1"/>
  <c r="X168" i="1"/>
  <c r="X173" i="1" s="1"/>
  <c r="I168" i="1"/>
  <c r="U168" i="1"/>
  <c r="AG168" i="1"/>
  <c r="V174" i="1"/>
  <c r="X183" i="1"/>
  <c r="W188" i="1" s="1"/>
  <c r="O44" i="1"/>
  <c r="X113" i="1"/>
  <c r="X120" i="1" s="1"/>
  <c r="R160" i="1"/>
  <c r="P174" i="1"/>
  <c r="X175" i="1"/>
  <c r="R183" i="1"/>
  <c r="Q183" i="1" s="1"/>
  <c r="O31" i="1"/>
  <c r="O33" i="1" s="1"/>
  <c r="AA31" i="1"/>
  <c r="AA33" i="1" s="1"/>
  <c r="L55" i="1"/>
  <c r="L61" i="1" s="1"/>
  <c r="L71" i="1" s="1"/>
  <c r="X55" i="1"/>
  <c r="X61" i="1" s="1"/>
  <c r="I55" i="1"/>
  <c r="I61" i="1" s="1"/>
  <c r="U55" i="1"/>
  <c r="U61" i="1" s="1"/>
  <c r="AG55" i="1"/>
  <c r="AG61" i="1" s="1"/>
  <c r="AG71" i="1" s="1"/>
  <c r="L129" i="1"/>
  <c r="L140" i="1"/>
  <c r="AD160" i="1"/>
  <c r="M174" i="1"/>
  <c r="J174" i="1"/>
  <c r="R51" i="1"/>
  <c r="R44" i="1"/>
  <c r="R113" i="1"/>
  <c r="R120" i="1" s="1"/>
  <c r="R112" i="1"/>
  <c r="AD113" i="1"/>
  <c r="AD120" i="1" s="1"/>
  <c r="AD112" i="1"/>
  <c r="I112" i="1"/>
  <c r="AG112" i="1"/>
  <c r="O193" i="1"/>
  <c r="AA193" i="1"/>
  <c r="O129" i="1"/>
  <c r="I194" i="1"/>
  <c r="I140" i="1"/>
  <c r="U194" i="1"/>
  <c r="U140" i="1"/>
  <c r="AG194" i="1"/>
  <c r="AG140" i="1"/>
  <c r="AD51" i="1"/>
  <c r="AD44" i="1"/>
  <c r="X111" i="1"/>
  <c r="L113" i="1"/>
  <c r="L120" i="1" s="1"/>
  <c r="R193" i="1"/>
  <c r="R129" i="1"/>
  <c r="AD193" i="1"/>
  <c r="AD129" i="1"/>
  <c r="O160" i="1"/>
  <c r="I51" i="1"/>
  <c r="I44" i="1"/>
  <c r="U51" i="1"/>
  <c r="U44" i="1"/>
  <c r="AG51" i="1"/>
  <c r="AG44" i="1"/>
  <c r="O113" i="1"/>
  <c r="O120" i="1" s="1"/>
  <c r="AA113" i="1"/>
  <c r="AA120" i="1" s="1"/>
  <c r="R194" i="1"/>
  <c r="R140" i="1"/>
  <c r="AD194" i="1"/>
  <c r="AD140" i="1"/>
  <c r="AA160" i="1"/>
  <c r="T184" i="1"/>
  <c r="Q185" i="1"/>
  <c r="AC187" i="1"/>
  <c r="O112" i="1"/>
  <c r="AA112" i="1"/>
  <c r="I193" i="1"/>
  <c r="AG193" i="1"/>
  <c r="I160" i="1"/>
  <c r="U160" i="1"/>
  <c r="AG160" i="1"/>
  <c r="O183" i="1"/>
  <c r="N188" i="1" s="1"/>
  <c r="AC184" i="1"/>
  <c r="L193" i="1"/>
  <c r="X194" i="1"/>
  <c r="X193" i="1"/>
  <c r="I129" i="1"/>
  <c r="U129" i="1"/>
  <c r="AG129" i="1"/>
  <c r="O194" i="1"/>
  <c r="O190" i="1" s="1"/>
  <c r="AA194" i="1"/>
  <c r="I183" i="1"/>
  <c r="AG183" i="1"/>
  <c r="AF188" i="1" s="1"/>
  <c r="W184" i="1"/>
  <c r="U193" i="1"/>
  <c r="L194" i="1"/>
  <c r="T185" i="1" l="1"/>
  <c r="AC186" i="1"/>
  <c r="W186" i="1"/>
  <c r="W183" i="1"/>
  <c r="AC188" i="1"/>
  <c r="Z188" i="1"/>
  <c r="AC185" i="1"/>
  <c r="T188" i="1"/>
  <c r="X71" i="1"/>
  <c r="T183" i="1"/>
  <c r="X172" i="1"/>
  <c r="Q187" i="1"/>
  <c r="L173" i="1"/>
  <c r="T186" i="1"/>
  <c r="K185" i="1"/>
  <c r="I190" i="1"/>
  <c r="H192" i="1" s="1"/>
  <c r="AD172" i="1"/>
  <c r="U71" i="1"/>
  <c r="AA71" i="1"/>
  <c r="K187" i="1"/>
  <c r="Q184" i="1"/>
  <c r="O71" i="1"/>
  <c r="I71" i="1"/>
  <c r="Z185" i="1"/>
  <c r="AD71" i="1"/>
  <c r="Z186" i="1"/>
  <c r="R173" i="1"/>
  <c r="K186" i="1"/>
  <c r="K188" i="1"/>
  <c r="K184" i="1"/>
  <c r="Z183" i="1"/>
  <c r="Z184" i="1"/>
  <c r="AD173" i="1"/>
  <c r="W185" i="1"/>
  <c r="W187" i="1"/>
  <c r="Q188" i="1"/>
  <c r="R172" i="1"/>
  <c r="Q186" i="1"/>
  <c r="AD190" i="1"/>
  <c r="AC191" i="1" s="1"/>
  <c r="N195" i="1"/>
  <c r="N190" i="1"/>
  <c r="N192" i="1"/>
  <c r="N191" i="1"/>
  <c r="H187" i="1"/>
  <c r="H183" i="1"/>
  <c r="H186" i="1"/>
  <c r="AG172" i="1"/>
  <c r="AG173" i="1"/>
  <c r="H190" i="1"/>
  <c r="U172" i="1"/>
  <c r="U173" i="1"/>
  <c r="H193" i="1"/>
  <c r="AF184" i="1"/>
  <c r="AA173" i="1"/>
  <c r="AA172" i="1"/>
  <c r="N185" i="1"/>
  <c r="AA190" i="1"/>
  <c r="H185" i="1"/>
  <c r="U190" i="1"/>
  <c r="T194" i="1" s="1"/>
  <c r="H191" i="1"/>
  <c r="N194" i="1"/>
  <c r="I172" i="1"/>
  <c r="I173" i="1"/>
  <c r="H184" i="1"/>
  <c r="O173" i="1"/>
  <c r="O172" i="1"/>
  <c r="R190" i="1"/>
  <c r="Q193" i="1" s="1"/>
  <c r="H188" i="1"/>
  <c r="AF187" i="1"/>
  <c r="AF183" i="1"/>
  <c r="AF186" i="1"/>
  <c r="L190" i="1"/>
  <c r="X190" i="1"/>
  <c r="W194" i="1" s="1"/>
  <c r="N186" i="1"/>
  <c r="N183" i="1"/>
  <c r="N184" i="1"/>
  <c r="N187" i="1"/>
  <c r="AG190" i="1"/>
  <c r="AF194" i="1" s="1"/>
  <c r="AF185" i="1"/>
  <c r="N193" i="1"/>
  <c r="H194" i="1" l="1"/>
  <c r="H195" i="1"/>
  <c r="AC190" i="1"/>
  <c r="AC193" i="1"/>
  <c r="AC194" i="1"/>
  <c r="AC195" i="1"/>
  <c r="AC192" i="1"/>
  <c r="W193" i="1"/>
  <c r="Q194" i="1"/>
  <c r="AF193" i="1"/>
  <c r="Z195" i="1"/>
  <c r="Z190" i="1"/>
  <c r="Z191" i="1"/>
  <c r="Z192" i="1"/>
  <c r="Z193" i="1"/>
  <c r="Z194" i="1"/>
  <c r="T195" i="1"/>
  <c r="T190" i="1"/>
  <c r="T191" i="1"/>
  <c r="T192" i="1"/>
  <c r="AF195" i="1"/>
  <c r="AF190" i="1"/>
  <c r="AF192" i="1"/>
  <c r="AF191" i="1"/>
  <c r="K191" i="1"/>
  <c r="K190" i="1"/>
  <c r="K195" i="1"/>
  <c r="K192" i="1"/>
  <c r="K193" i="1"/>
  <c r="Q195" i="1"/>
  <c r="Q190" i="1"/>
  <c r="Q192" i="1"/>
  <c r="Q191" i="1"/>
  <c r="W195" i="1"/>
  <c r="W190" i="1"/>
  <c r="W192" i="1"/>
  <c r="W191" i="1"/>
  <c r="K194" i="1"/>
  <c r="T193" i="1"/>
</calcChain>
</file>

<file path=xl/sharedStrings.xml><?xml version="1.0" encoding="utf-8"?>
<sst xmlns="http://schemas.openxmlformats.org/spreadsheetml/2006/main" count="756" uniqueCount="274">
  <si>
    <t>(titre)</t>
  </si>
  <si>
    <t>(unités)</t>
  </si>
  <si>
    <t>(principales sources)</t>
  </si>
  <si>
    <t>Volumes</t>
  </si>
  <si>
    <t>Prix</t>
  </si>
  <si>
    <t>Invest.</t>
  </si>
  <si>
    <t>(M€)</t>
  </si>
  <si>
    <t>(€ /unité)</t>
  </si>
  <si>
    <t>Bâtiment</t>
  </si>
  <si>
    <t>Construction neuve</t>
  </si>
  <si>
    <t>Logements privés</t>
  </si>
  <si>
    <t>(k€/lgt)</t>
  </si>
  <si>
    <t>Niveau BBC</t>
  </si>
  <si>
    <t>EE</t>
  </si>
  <si>
    <t>BCN</t>
  </si>
  <si>
    <t>milliers lgt</t>
  </si>
  <si>
    <t>Sitadel, Observatoire BBC</t>
  </si>
  <si>
    <t>Niveau RT2012</t>
  </si>
  <si>
    <t>Sitadel, CGDD</t>
  </si>
  <si>
    <t>Niveau &gt;RT2012</t>
  </si>
  <si>
    <t>Construction bois</t>
  </si>
  <si>
    <t>HP</t>
  </si>
  <si>
    <t>GES</t>
  </si>
  <si>
    <t>BCB</t>
  </si>
  <si>
    <t>logements (unités)</t>
  </si>
  <si>
    <t>France Bois Forêt, DRIEA IDF</t>
  </si>
  <si>
    <t>*</t>
  </si>
  <si>
    <t>Logements sociaux</t>
  </si>
  <si>
    <t>Locaux tertiaires</t>
  </si>
  <si>
    <t>(€/m²)</t>
  </si>
  <si>
    <t>BTR</t>
  </si>
  <si>
    <t>milliers de m²</t>
  </si>
  <si>
    <t>Observatoire BBC, Sitadel</t>
  </si>
  <si>
    <t>❌ Niveau BEPOS</t>
  </si>
  <si>
    <t>❌ Niveau Effinergie+</t>
  </si>
  <si>
    <t>total construction neuve BBC (puis Effinergie+ et BEPOS)</t>
  </si>
  <si>
    <t>total construction neuve RT2012</t>
  </si>
  <si>
    <t>total construction neuve, EE logements</t>
  </si>
  <si>
    <t>total construction neuve, EE tertiaire</t>
  </si>
  <si>
    <t>total construction neuve, efficacité énergétique</t>
  </si>
  <si>
    <t>construction bois</t>
  </si>
  <si>
    <t>total construction neuve, ensemble</t>
  </si>
  <si>
    <t>Rénovation</t>
  </si>
  <si>
    <t>logements - isolation &amp; EE</t>
  </si>
  <si>
    <t>toutes opérations (édition 2014)</t>
  </si>
  <si>
    <t>BRN</t>
  </si>
  <si>
    <t>pas d'unité</t>
  </si>
  <si>
    <t>OPEN, M&amp;E</t>
  </si>
  <si>
    <t>(k€/op.)</t>
  </si>
  <si>
    <t>isolation des façades</t>
  </si>
  <si>
    <t>isolation des murs</t>
  </si>
  <si>
    <t>isolation des toitures</t>
  </si>
  <si>
    <t>isolation des ouvertures</t>
  </si>
  <si>
    <t>UFME, OPEN</t>
  </si>
  <si>
    <t>chaudière à condensation</t>
  </si>
  <si>
    <t>milliers d'unités</t>
  </si>
  <si>
    <t>UNICLIMA, M&amp;E</t>
  </si>
  <si>
    <t>copropriétés</t>
  </si>
  <si>
    <t>(pas d'unité)</t>
  </si>
  <si>
    <t>OPEN 2014</t>
  </si>
  <si>
    <t>logements sociaux</t>
  </si>
  <si>
    <t>CDC, Plan Bâtiment durable</t>
  </si>
  <si>
    <t>logements - énergies renouvelables</t>
  </si>
  <si>
    <t>bois-énergie</t>
  </si>
  <si>
    <t>ENR</t>
  </si>
  <si>
    <t>M&amp;E et Observ'ER</t>
  </si>
  <si>
    <t>pompe à chaleur &amp; CET</t>
  </si>
  <si>
    <t>M&amp;E et AFPAC</t>
  </si>
  <si>
    <t>pompe à chaleur</t>
  </si>
  <si>
    <t>AFPAC</t>
  </si>
  <si>
    <t>chauffe-eau thermodynamique</t>
  </si>
  <si>
    <t>solaire thermique</t>
  </si>
  <si>
    <t>total logements individuels</t>
  </si>
  <si>
    <t>total logements copropriétés</t>
  </si>
  <si>
    <t>total logements privés</t>
  </si>
  <si>
    <t>total logements sociaux</t>
  </si>
  <si>
    <t>total rénovation des logements</t>
  </si>
  <si>
    <t>tertiaire</t>
  </si>
  <si>
    <t>rénovations BBC Effinergie</t>
  </si>
  <si>
    <t>Observatoire BBC, ADEME</t>
  </si>
  <si>
    <t>bâtiments de l'Etat</t>
  </si>
  <si>
    <t>DPT Climat, DPT immobilier</t>
  </si>
  <si>
    <t>bâtiment des collectivités</t>
  </si>
  <si>
    <t>bâtiment des entreprises</t>
  </si>
  <si>
    <t>total rénovation logement et tertiaire</t>
  </si>
  <si>
    <t>Energies renouvelables</t>
  </si>
  <si>
    <t>(€/kW)</t>
  </si>
  <si>
    <t>Photovoltaïque bâtiment</t>
  </si>
  <si>
    <t>BEN</t>
  </si>
  <si>
    <t>MW installés</t>
  </si>
  <si>
    <t>Marchés et emplois</t>
  </si>
  <si>
    <t>Photovoltaïque logement</t>
  </si>
  <si>
    <t>Photovoltaïque tertiaire</t>
  </si>
  <si>
    <t>Géothermie très basse énergie</t>
  </si>
  <si>
    <t>ADEME Fonds chaleur</t>
  </si>
  <si>
    <t>❌ Biomasse collectif et tertiaire</t>
  </si>
  <si>
    <t>Solaire thermique</t>
  </si>
  <si>
    <t>total grandes ENR bâtiments</t>
  </si>
  <si>
    <t>total EnR bâtiments</t>
  </si>
  <si>
    <r>
      <t xml:space="preserve">total </t>
    </r>
    <r>
      <rPr>
        <b/>
        <sz val="11"/>
        <color theme="1"/>
        <rFont val="Helvetica"/>
        <family val="2"/>
        <scheme val="minor"/>
      </rPr>
      <t>bâtiment</t>
    </r>
  </si>
  <si>
    <t>Transports</t>
  </si>
  <si>
    <t>Véhicules bas-carbone</t>
  </si>
  <si>
    <t>k€/veh</t>
  </si>
  <si>
    <t>Véhicules particuliers électriques</t>
  </si>
  <si>
    <t>TVH</t>
  </si>
  <si>
    <t>véhicules</t>
  </si>
  <si>
    <t>AVERE, CCFA, CGDD</t>
  </si>
  <si>
    <t>Véhicules particuliers hybrides</t>
  </si>
  <si>
    <t>Scooters électriques</t>
  </si>
  <si>
    <t>AVERE</t>
  </si>
  <si>
    <t>Camionnettes/VUL électriques</t>
  </si>
  <si>
    <t>SDES-RSVERO, AVERE</t>
  </si>
  <si>
    <t>Camionnettes/VUL GNV</t>
  </si>
  <si>
    <t>SDES-RSVERO, Europe Camions</t>
  </si>
  <si>
    <t>Camions GNV</t>
  </si>
  <si>
    <t xml:space="preserve">Bus électriques </t>
  </si>
  <si>
    <t>SDES-RSVERO, Transbus</t>
  </si>
  <si>
    <t>Bus hybrides</t>
  </si>
  <si>
    <t>Bus GNV</t>
  </si>
  <si>
    <t>GNV</t>
  </si>
  <si>
    <t>Camions-bennes électriques</t>
  </si>
  <si>
    <t>SDES-RSVERO</t>
  </si>
  <si>
    <t>Camions-bennes  hybrides</t>
  </si>
  <si>
    <t>Camions-bennes GNV</t>
  </si>
  <si>
    <t>Surcoût des véhicules bas-carbone</t>
  </si>
  <si>
    <t>Surcoût ensemble</t>
  </si>
  <si>
    <t>CGDD</t>
  </si>
  <si>
    <t>total véhicules GNV</t>
  </si>
  <si>
    <t>total véhicules</t>
  </si>
  <si>
    <t>Infrastructures</t>
  </si>
  <si>
    <t>Infrastructures de recharge</t>
  </si>
  <si>
    <t>Electrique</t>
  </si>
  <si>
    <t>INF</t>
  </si>
  <si>
    <t>TIR</t>
  </si>
  <si>
    <t>AVERE, MEEM</t>
  </si>
  <si>
    <t>GRDF, Gaz mobilité</t>
  </si>
  <si>
    <t>Hydrogène</t>
  </si>
  <si>
    <t>AFHYPAC</t>
  </si>
  <si>
    <t>Transports en commun urbains</t>
  </si>
  <si>
    <t>Comptes des transports</t>
  </si>
  <si>
    <t>toutes opérations (éditions 2015 et 2016)</t>
  </si>
  <si>
    <t>TIF</t>
  </si>
  <si>
    <t>RATP</t>
  </si>
  <si>
    <t>Société du Grand Paris</t>
  </si>
  <si>
    <t>Réseau ferré IDF</t>
  </si>
  <si>
    <t>Compte des transports + DR IDF SNCF Réseau</t>
  </si>
  <si>
    <t>TCU hors Ile-de-France</t>
  </si>
  <si>
    <t>Compte des transports</t>
  </si>
  <si>
    <t>Ferroviaire</t>
  </si>
  <si>
    <t>RFF, Comptes transports</t>
  </si>
  <si>
    <t>LGV Sud Europe Atlantique</t>
  </si>
  <si>
    <t>LGV Bretagne Pays de Loire</t>
  </si>
  <si>
    <t>Contournement Nîmes Mont.</t>
  </si>
  <si>
    <t>LGV Est</t>
  </si>
  <si>
    <t>LGV Rhin Rhône</t>
  </si>
  <si>
    <t>Développement &amp; entretien</t>
  </si>
  <si>
    <t>Fluvial</t>
  </si>
  <si>
    <t>Maritime</t>
  </si>
  <si>
    <t>total ferré (ferroviaire + réseau IDF)</t>
  </si>
  <si>
    <t>total TCU hors réseau ferré IDF</t>
  </si>
  <si>
    <t>total infrastructures</t>
  </si>
  <si>
    <t>Modes doux</t>
  </si>
  <si>
    <t>Stations et vélos en libre service (VLS)</t>
  </si>
  <si>
    <t>TMD</t>
  </si>
  <si>
    <t>ADEME, MEEM</t>
  </si>
  <si>
    <t>Vélos individuels de mobilité</t>
  </si>
  <si>
    <t>Vélos électriques (VAE)</t>
  </si>
  <si>
    <t>Aménagements cyclables</t>
  </si>
  <si>
    <t>CVC, OpenStreetMaps</t>
  </si>
  <si>
    <t>total modes doux</t>
  </si>
  <si>
    <r>
      <t xml:space="preserve">total </t>
    </r>
    <r>
      <rPr>
        <b/>
        <sz val="11"/>
        <color theme="1"/>
        <rFont val="Helvetica"/>
        <family val="2"/>
        <scheme val="minor"/>
      </rPr>
      <t>transports</t>
    </r>
  </si>
  <si>
    <t>Industrie</t>
  </si>
  <si>
    <t>Economies d'énergie</t>
  </si>
  <si>
    <t>IND</t>
  </si>
  <si>
    <t>DGEC, Equinov, BPI France</t>
  </si>
  <si>
    <t>Energies renouvelables (hors PV)</t>
  </si>
  <si>
    <t>ADEME</t>
  </si>
  <si>
    <t>(€/W)</t>
  </si>
  <si>
    <t>Biomasse</t>
  </si>
  <si>
    <t>Photovoltaïque industrie</t>
  </si>
  <si>
    <t>MTES, ADEME</t>
  </si>
  <si>
    <t>France Bois Forêt</t>
  </si>
  <si>
    <t>Emissions autres GES</t>
  </si>
  <si>
    <r>
      <t xml:space="preserve">total </t>
    </r>
    <r>
      <rPr>
        <b/>
        <sz val="11"/>
        <color theme="1"/>
        <rFont val="Helvetica"/>
        <family val="2"/>
        <scheme val="minor"/>
      </rPr>
      <t>industrie</t>
    </r>
  </si>
  <si>
    <t>Agriculture</t>
  </si>
  <si>
    <t>Efficacité énergétique</t>
  </si>
  <si>
    <t>AGR</t>
  </si>
  <si>
    <t>FEADER</t>
  </si>
  <si>
    <t>Valorisation biomasse</t>
  </si>
  <si>
    <t>Méthanisation à la ferme (biogaz électricité)</t>
  </si>
  <si>
    <t>Méthanisation à la ferme (biométhane injection)</t>
  </si>
  <si>
    <t>Solaire thermique agricole</t>
  </si>
  <si>
    <t>Photovoltaïque agriculture</t>
  </si>
  <si>
    <t>Forêt</t>
  </si>
  <si>
    <t>FEADER, C. des Comptes</t>
  </si>
  <si>
    <r>
      <t xml:space="preserve">total </t>
    </r>
    <r>
      <rPr>
        <b/>
        <sz val="11"/>
        <color theme="1"/>
        <rFont val="Helvetica"/>
        <family val="2"/>
        <scheme val="minor"/>
      </rPr>
      <t>agriculture</t>
    </r>
  </si>
  <si>
    <t>Production d'énergie &amp; réseaux</t>
  </si>
  <si>
    <t>Fuel switch</t>
  </si>
  <si>
    <t>EFO</t>
  </si>
  <si>
    <t>MW remplacés</t>
  </si>
  <si>
    <t>RTE, IEA</t>
  </si>
  <si>
    <t>ENE</t>
  </si>
  <si>
    <t>Production d'électricité</t>
  </si>
  <si>
    <t>Hydraulique</t>
  </si>
  <si>
    <t>ADEME M&amp;E</t>
  </si>
  <si>
    <t>Eolien terrestre</t>
  </si>
  <si>
    <t>RTE et ADEME M&amp;E</t>
  </si>
  <si>
    <t>Eolien en mer</t>
  </si>
  <si>
    <t>Photovoltaïque centrales au sol</t>
  </si>
  <si>
    <t>Biomasse solide</t>
  </si>
  <si>
    <t>Biogaz</t>
  </si>
  <si>
    <t>U.I.O.M.</t>
  </si>
  <si>
    <t>Géothermie haute énergie</t>
  </si>
  <si>
    <t>Energies marines renouvelables</t>
  </si>
  <si>
    <t>ADEME, Observ'ER</t>
  </si>
  <si>
    <t>Production de biométhane</t>
  </si>
  <si>
    <t>Biométhane injection</t>
  </si>
  <si>
    <t>ENG</t>
  </si>
  <si>
    <t>Capacité GWh/an</t>
  </si>
  <si>
    <t>ADEME M&amp;E, GRDF</t>
  </si>
  <si>
    <t>Production de chaleur</t>
  </si>
  <si>
    <t>Biomasse chaleur</t>
  </si>
  <si>
    <t>projets Fonds Chaleur</t>
  </si>
  <si>
    <t>ADEME, FEDER</t>
  </si>
  <si>
    <t>Géothermie basse énergie</t>
  </si>
  <si>
    <t>total énergies renouvelables</t>
  </si>
  <si>
    <t>Réseaux</t>
  </si>
  <si>
    <t>Réseaux de chaleur</t>
  </si>
  <si>
    <t>Extension</t>
  </si>
  <si>
    <t>ERE</t>
  </si>
  <si>
    <t>km de réseau</t>
  </si>
  <si>
    <t>FEDENE, SNCU, ADEME</t>
  </si>
  <si>
    <t>❌ Energies renouvelables</t>
  </si>
  <si>
    <t>Raccordement ENR électriques</t>
  </si>
  <si>
    <t>réseau RTE</t>
  </si>
  <si>
    <t>MW ENR raccordés</t>
  </si>
  <si>
    <t>RTE, bilan des S3RER</t>
  </si>
  <si>
    <t>réseau ERDF</t>
  </si>
  <si>
    <t>total réseaux</t>
  </si>
  <si>
    <t>Nucléaire</t>
  </si>
  <si>
    <t>EPR</t>
  </si>
  <si>
    <t>NUC</t>
  </si>
  <si>
    <t>ENU</t>
  </si>
  <si>
    <t>EDF, CRE</t>
  </si>
  <si>
    <t>Nucléaire historique</t>
  </si>
  <si>
    <r>
      <t xml:space="preserve">total </t>
    </r>
    <r>
      <rPr>
        <b/>
        <sz val="11"/>
        <color theme="1"/>
        <rFont val="Helvetica"/>
        <family val="2"/>
        <scheme val="minor"/>
      </rPr>
      <t>production d'énergie &amp; réseaux</t>
    </r>
    <r>
      <rPr>
        <sz val="11"/>
        <color theme="1"/>
        <rFont val="Helvetica"/>
        <family val="2"/>
        <scheme val="minor"/>
      </rPr>
      <t xml:space="preserve"> hors nucléaire</t>
    </r>
  </si>
  <si>
    <r>
      <t xml:space="preserve">total </t>
    </r>
    <r>
      <rPr>
        <b/>
        <sz val="11"/>
        <color theme="1"/>
        <rFont val="Helvetica"/>
        <family val="2"/>
        <scheme val="minor"/>
      </rPr>
      <t>production d'énergie &amp; réseaux</t>
    </r>
    <r>
      <rPr>
        <sz val="11"/>
        <color theme="1"/>
        <rFont val="Helvetica"/>
        <family val="2"/>
        <scheme val="minor"/>
      </rPr>
      <t xml:space="preserve"> y.c. nucléaire</t>
    </r>
  </si>
  <si>
    <r>
      <t xml:space="preserve">total </t>
    </r>
    <r>
      <rPr>
        <b/>
        <sz val="11"/>
        <color theme="1"/>
        <rFont val="Helvetica"/>
        <family val="2"/>
        <scheme val="minor"/>
      </rPr>
      <t>production électrique renouvelable</t>
    </r>
    <r>
      <rPr>
        <sz val="11"/>
        <color theme="1"/>
        <rFont val="Helvetica"/>
        <family val="2"/>
        <scheme val="minor"/>
      </rPr>
      <t xml:space="preserve"> y.c. PV tous secteurs</t>
    </r>
  </si>
  <si>
    <t>dont production centralisée</t>
  </si>
  <si>
    <t>dont production PV décentralisée</t>
  </si>
  <si>
    <t>dont PV (centralisé et décentralisé)</t>
  </si>
  <si>
    <t>injection biométhane (centralisé et décentralisé)</t>
  </si>
  <si>
    <t>biogaz (cogénération) + biométhane (injection)</t>
  </si>
  <si>
    <t>éolien en mer + EMR</t>
  </si>
  <si>
    <t>Total</t>
  </si>
  <si>
    <t>Ensemble des domaines</t>
  </si>
  <si>
    <t>*EE</t>
  </si>
  <si>
    <t>*ENR</t>
  </si>
  <si>
    <t>Infrastructures durables</t>
  </si>
  <si>
    <t>*INF</t>
  </si>
  <si>
    <t>*NUC</t>
  </si>
  <si>
    <t>Emissions non-énergétiques</t>
  </si>
  <si>
    <t>*GES</t>
  </si>
  <si>
    <t>Ensemble des secteurs</t>
  </si>
  <si>
    <t>&lt;&gt;HP</t>
  </si>
  <si>
    <t>B*</t>
  </si>
  <si>
    <t>T*</t>
  </si>
  <si>
    <t>I*</t>
  </si>
  <si>
    <t>A*</t>
  </si>
  <si>
    <t>E*</t>
  </si>
  <si>
    <t>(secteur)</t>
  </si>
  <si>
    <t>(domaine)</t>
  </si>
  <si>
    <t>Panorama des financements climat - Edition 2020</t>
  </si>
  <si>
    <t>Annexe 5 : Tableau des investissements favorables au climat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</si>
</sst>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4" x14ac:knownFonts="1">
    <font>
      <sz val="11"/>
      <color theme="1"/>
      <name val="Helvetica"/>
      <family val="2"/>
      <scheme val="minor"/>
    </font>
    <font>
      <sz val="11"/>
      <color theme="1"/>
      <name val="Helvetica"/>
      <family val="2"/>
      <scheme val="minor"/>
    </font>
    <font>
      <b/>
      <sz val="11"/>
      <color theme="3"/>
      <name val="Helvetica"/>
      <family val="2"/>
      <scheme val="minor"/>
    </font>
    <font>
      <b/>
      <sz val="11"/>
      <color theme="0"/>
      <name val="Helvetica"/>
      <family val="2"/>
      <scheme val="minor"/>
    </font>
    <font>
      <b/>
      <sz val="11"/>
      <color theme="1"/>
      <name val="Helvetica"/>
      <family val="2"/>
      <scheme val="minor"/>
    </font>
    <font>
      <b/>
      <sz val="16"/>
      <color theme="1"/>
      <name val="Helvetica"/>
      <family val="2"/>
      <scheme val="minor"/>
    </font>
    <font>
      <b/>
      <sz val="12"/>
      <color theme="1"/>
      <name val="Helvetica"/>
      <family val="2"/>
      <scheme val="minor"/>
    </font>
    <font>
      <i/>
      <sz val="11"/>
      <color theme="1"/>
      <name val="Helvetica"/>
      <family val="2"/>
      <scheme val="minor"/>
    </font>
    <font>
      <sz val="11"/>
      <name val="Helvetica"/>
      <family val="2"/>
      <scheme val="minor"/>
    </font>
    <font>
      <b/>
      <sz val="11"/>
      <name val="Helvetica"/>
      <family val="2"/>
      <scheme val="minor"/>
    </font>
    <font>
      <sz val="11"/>
      <color theme="7" tint="0.39997558519241921"/>
      <name val="Helvetica"/>
      <family val="2"/>
      <scheme val="minor"/>
    </font>
    <font>
      <sz val="11"/>
      <color theme="5"/>
      <name val="Helvetica"/>
      <family val="2"/>
      <scheme val="minor"/>
    </font>
    <font>
      <sz val="11"/>
      <color theme="0" tint="-0.499984740745262"/>
      <name val="Helvetica"/>
      <family val="2"/>
      <scheme val="minor"/>
    </font>
    <font>
      <b/>
      <sz val="20"/>
      <color theme="1"/>
      <name val="Helvetica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3" fontId="4" fillId="0" borderId="4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4" fillId="0" borderId="5" xfId="0" applyNumberFormat="1" applyFont="1" applyBorder="1" applyAlignment="1">
      <alignment horizontal="right"/>
    </xf>
    <xf numFmtId="0" fontId="4" fillId="0" borderId="0" xfId="0" applyFont="1"/>
    <xf numFmtId="0" fontId="6" fillId="0" borderId="4" xfId="0" applyFont="1" applyBorder="1" applyAlignment="1">
      <alignment horizontal="left" vertical="center" inden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3" fontId="0" fillId="0" borderId="4" xfId="0" applyNumberFormat="1" applyBorder="1" applyAlignment="1">
      <alignment horizontal="right" vertical="center" indent="1"/>
    </xf>
    <xf numFmtId="3" fontId="0" fillId="0" borderId="0" xfId="0" applyNumberFormat="1" applyAlignment="1">
      <alignment horizontal="right" vertical="center" indent="1"/>
    </xf>
    <xf numFmtId="3" fontId="4" fillId="0" borderId="5" xfId="0" applyNumberFormat="1" applyFont="1" applyBorder="1" applyAlignment="1">
      <alignment horizontal="right" vertical="center" indent="1"/>
    </xf>
    <xf numFmtId="0" fontId="0" fillId="0" borderId="4" xfId="0" applyBorder="1" applyAlignment="1">
      <alignment horizontal="left" vertical="center" indent="2"/>
    </xf>
    <xf numFmtId="3" fontId="0" fillId="0" borderId="0" xfId="0" applyNumberFormat="1" applyAlignment="1">
      <alignment horizontal="center" vertical="center"/>
    </xf>
    <xf numFmtId="3" fontId="4" fillId="3" borderId="5" xfId="0" applyNumberFormat="1" applyFont="1" applyFill="1" applyBorder="1" applyAlignment="1">
      <alignment horizontal="right" vertical="center" indent="1"/>
    </xf>
    <xf numFmtId="0" fontId="7" fillId="0" borderId="4" xfId="0" applyFont="1" applyBorder="1" applyAlignment="1">
      <alignment horizontal="left" vertical="center" indent="3"/>
    </xf>
    <xf numFmtId="3" fontId="8" fillId="0" borderId="4" xfId="0" applyNumberFormat="1" applyFont="1" applyBorder="1" applyAlignment="1">
      <alignment horizontal="right" vertical="center" indent="1"/>
    </xf>
    <xf numFmtId="3" fontId="8" fillId="0" borderId="0" xfId="0" applyNumberFormat="1" applyFont="1" applyAlignment="1">
      <alignment horizontal="right" vertical="center" indent="1"/>
    </xf>
    <xf numFmtId="3" fontId="9" fillId="0" borderId="5" xfId="0" applyNumberFormat="1" applyFont="1" applyBorder="1" applyAlignment="1">
      <alignment horizontal="right" vertical="center" indent="1"/>
    </xf>
    <xf numFmtId="164" fontId="8" fillId="0" borderId="0" xfId="0" applyNumberFormat="1" applyFont="1" applyAlignment="1">
      <alignment horizontal="right" vertical="center" indent="1"/>
    </xf>
    <xf numFmtId="0" fontId="0" fillId="3" borderId="4" xfId="0" applyFill="1" applyBorder="1" applyAlignment="1">
      <alignment horizontal="left" vertical="center" indent="1"/>
    </xf>
    <xf numFmtId="0" fontId="10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left" vertical="center"/>
    </xf>
    <xf numFmtId="3" fontId="0" fillId="3" borderId="4" xfId="0" applyNumberFormat="1" applyFill="1" applyBorder="1" applyAlignment="1">
      <alignment horizontal="right" vertical="center" indent="1"/>
    </xf>
    <xf numFmtId="3" fontId="0" fillId="3" borderId="0" xfId="0" applyNumberFormat="1" applyFill="1" applyAlignment="1">
      <alignment horizontal="right" vertical="center" indent="1"/>
    </xf>
    <xf numFmtId="164" fontId="0" fillId="0" borderId="0" xfId="0" applyNumberFormat="1" applyAlignment="1">
      <alignment horizontal="right" vertical="center" indent="1"/>
    </xf>
    <xf numFmtId="0" fontId="7" fillId="0" borderId="4" xfId="0" applyFont="1" applyBorder="1" applyAlignment="1">
      <alignment horizontal="left" vertical="center" indent="4"/>
    </xf>
    <xf numFmtId="0" fontId="0" fillId="3" borderId="4" xfId="0" applyFill="1" applyBorder="1" applyAlignment="1">
      <alignment horizontal="left" vertical="center" indent="2"/>
    </xf>
    <xf numFmtId="0" fontId="0" fillId="0" borderId="5" xfId="0" applyBorder="1" applyAlignment="1">
      <alignment vertical="center"/>
    </xf>
    <xf numFmtId="0" fontId="0" fillId="4" borderId="4" xfId="0" applyFill="1" applyBorder="1" applyAlignment="1">
      <alignment horizontal="left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left" vertical="center"/>
    </xf>
    <xf numFmtId="3" fontId="0" fillId="4" borderId="4" xfId="0" applyNumberFormat="1" applyFill="1" applyBorder="1" applyAlignment="1">
      <alignment horizontal="right" vertical="center" indent="1"/>
    </xf>
    <xf numFmtId="3" fontId="0" fillId="4" borderId="0" xfId="0" applyNumberFormat="1" applyFill="1" applyAlignment="1">
      <alignment horizontal="right" vertical="center" indent="1"/>
    </xf>
    <xf numFmtId="3" fontId="4" fillId="4" borderId="5" xfId="0" applyNumberFormat="1" applyFont="1" applyFill="1" applyBorder="1" applyAlignment="1">
      <alignment horizontal="right" vertical="center" indent="1"/>
    </xf>
    <xf numFmtId="0" fontId="0" fillId="2" borderId="0" xfId="0" applyFill="1" applyAlignment="1">
      <alignment horizontal="center" vertical="center"/>
    </xf>
    <xf numFmtId="0" fontId="0" fillId="0" borderId="4" xfId="0" applyBorder="1" applyAlignment="1">
      <alignment horizontal="left" vertical="center" indent="3"/>
    </xf>
    <xf numFmtId="3" fontId="11" fillId="4" borderId="4" xfId="0" applyNumberFormat="1" applyFont="1" applyFill="1" applyBorder="1" applyAlignment="1">
      <alignment horizontal="right" vertical="center" indent="1"/>
    </xf>
    <xf numFmtId="3" fontId="11" fillId="4" borderId="0" xfId="0" applyNumberFormat="1" applyFont="1" applyFill="1" applyAlignment="1">
      <alignment horizontal="right" vertical="center" indent="1"/>
    </xf>
    <xf numFmtId="3" fontId="0" fillId="0" borderId="4" xfId="0" applyNumberFormat="1" applyBorder="1" applyAlignment="1">
      <alignment horizontal="right"/>
    </xf>
    <xf numFmtId="3" fontId="0" fillId="0" borderId="0" xfId="0" applyNumberFormat="1" applyAlignment="1">
      <alignment horizontal="right"/>
    </xf>
    <xf numFmtId="3" fontId="9" fillId="3" borderId="5" xfId="0" applyNumberFormat="1" applyFont="1" applyFill="1" applyBorder="1" applyAlignment="1">
      <alignment horizontal="right" vertical="center" indent="1"/>
    </xf>
    <xf numFmtId="0" fontId="12" fillId="0" borderId="0" xfId="0" applyFont="1" applyAlignment="1">
      <alignment horizontal="center" vertical="center"/>
    </xf>
    <xf numFmtId="3" fontId="0" fillId="0" borderId="5" xfId="0" applyNumberFormat="1" applyBorder="1" applyAlignment="1">
      <alignment horizontal="right" vertical="center" indent="1"/>
    </xf>
    <xf numFmtId="0" fontId="0" fillId="0" borderId="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0" fontId="12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3" fontId="0" fillId="0" borderId="12" xfId="0" applyNumberFormat="1" applyBorder="1" applyAlignment="1">
      <alignment horizontal="right" vertical="center" indent="1"/>
    </xf>
    <xf numFmtId="9" fontId="0" fillId="0" borderId="13" xfId="1" applyFont="1" applyBorder="1" applyAlignment="1">
      <alignment horizontal="right" vertical="center" indent="1"/>
    </xf>
    <xf numFmtId="3" fontId="4" fillId="0" borderId="14" xfId="0" applyNumberFormat="1" applyFont="1" applyBorder="1" applyAlignment="1">
      <alignment horizontal="right" vertical="center" indent="1"/>
    </xf>
    <xf numFmtId="0" fontId="4" fillId="4" borderId="4" xfId="0" applyFont="1" applyFill="1" applyBorder="1" applyAlignment="1">
      <alignment horizontal="left" vertical="center"/>
    </xf>
    <xf numFmtId="0" fontId="12" fillId="4" borderId="0" xfId="0" applyFont="1" applyFill="1" applyAlignment="1">
      <alignment horizontal="center" vertical="center"/>
    </xf>
    <xf numFmtId="9" fontId="0" fillId="4" borderId="0" xfId="1" applyFont="1" applyFill="1" applyAlignment="1">
      <alignment horizontal="right" vertical="center" indent="1"/>
    </xf>
    <xf numFmtId="3" fontId="3" fillId="5" borderId="5" xfId="0" applyNumberFormat="1" applyFont="1" applyFill="1" applyBorder="1" applyAlignment="1">
      <alignment horizontal="right" vertical="center" indent="1"/>
    </xf>
    <xf numFmtId="9" fontId="0" fillId="0" borderId="0" xfId="1" applyFont="1" applyAlignment="1">
      <alignment horizontal="right" vertical="center" indent="1"/>
    </xf>
    <xf numFmtId="0" fontId="0" fillId="0" borderId="6" xfId="0" applyBorder="1" applyAlignment="1">
      <alignment horizontal="left" vertical="center" indent="1"/>
    </xf>
    <xf numFmtId="0" fontId="12" fillId="0" borderId="7" xfId="0" applyFont="1" applyBorder="1" applyAlignment="1">
      <alignment horizontal="center" vertical="center"/>
    </xf>
    <xf numFmtId="3" fontId="0" fillId="0" borderId="6" xfId="0" applyNumberFormat="1" applyBorder="1" applyAlignment="1">
      <alignment horizontal="right" vertical="center" indent="1"/>
    </xf>
    <xf numFmtId="9" fontId="0" fillId="0" borderId="7" xfId="1" applyFont="1" applyBorder="1" applyAlignment="1">
      <alignment horizontal="right" vertical="center" indent="1"/>
    </xf>
    <xf numFmtId="3" fontId="4" fillId="0" borderId="8" xfId="0" applyNumberFormat="1" applyFont="1" applyBorder="1" applyAlignment="1">
      <alignment horizontal="right" vertical="center" indent="1"/>
    </xf>
    <xf numFmtId="3" fontId="4" fillId="0" borderId="0" xfId="0" applyNumberFormat="1" applyFont="1" applyAlignment="1">
      <alignment horizontal="right" vertical="center" indent="1"/>
    </xf>
    <xf numFmtId="3" fontId="8" fillId="0" borderId="4" xfId="0" applyNumberFormat="1" applyFont="1" applyFill="1" applyBorder="1" applyAlignment="1">
      <alignment horizontal="right" vertical="center" indent="1"/>
    </xf>
    <xf numFmtId="3" fontId="8" fillId="0" borderId="0" xfId="0" applyNumberFormat="1" applyFont="1" applyFill="1" applyAlignment="1">
      <alignment horizontal="right" vertical="center" indent="1"/>
    </xf>
    <xf numFmtId="3" fontId="9" fillId="0" borderId="5" xfId="0" applyNumberFormat="1" applyFont="1" applyFill="1" applyBorder="1" applyAlignment="1">
      <alignment horizontal="right" vertical="center" indent="1"/>
    </xf>
    <xf numFmtId="3" fontId="2" fillId="0" borderId="5" xfId="0" applyNumberFormat="1" applyFont="1" applyFill="1" applyBorder="1" applyAlignment="1">
      <alignment horizontal="right" vertical="center" indent="1"/>
    </xf>
    <xf numFmtId="164" fontId="8" fillId="0" borderId="0" xfId="0" applyNumberFormat="1" applyFont="1" applyFill="1" applyAlignment="1">
      <alignment horizontal="right" vertical="center" indent="1"/>
    </xf>
    <xf numFmtId="3" fontId="0" fillId="0" borderId="0" xfId="0" applyNumberFormat="1" applyFill="1" applyAlignment="1">
      <alignment horizontal="right" vertical="center" indent="1"/>
    </xf>
    <xf numFmtId="3" fontId="0" fillId="0" borderId="4" xfId="0" applyNumberFormat="1" applyFill="1" applyBorder="1" applyAlignment="1">
      <alignment horizontal="right" vertical="center" indent="1"/>
    </xf>
    <xf numFmtId="3" fontId="4" fillId="0" borderId="5" xfId="0" applyNumberFormat="1" applyFont="1" applyFill="1" applyBorder="1" applyAlignment="1">
      <alignment horizontal="right" vertical="center" indent="1"/>
    </xf>
    <xf numFmtId="164" fontId="0" fillId="0" borderId="0" xfId="0" applyNumberFormat="1" applyFill="1" applyAlignment="1">
      <alignment horizontal="right" vertical="center" indent="1"/>
    </xf>
    <xf numFmtId="0" fontId="13" fillId="0" borderId="0" xfId="0" applyFont="1" applyAlignment="1">
      <alignment horizontal="left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1">
    <dxf>
      <fill>
        <patternFill>
          <bgColor theme="3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I4CE">
  <a:themeElements>
    <a:clrScheme name="I4CE Nuancier 1">
      <a:dk1>
        <a:srgbClr val="404041"/>
      </a:dk1>
      <a:lt1>
        <a:sysClr val="window" lastClr="FFFFFF"/>
      </a:lt1>
      <a:dk2>
        <a:srgbClr val="4565AF"/>
      </a:dk2>
      <a:lt2>
        <a:srgbClr val="EEECE1"/>
      </a:lt2>
      <a:accent1>
        <a:srgbClr val="289CDB"/>
      </a:accent1>
      <a:accent2>
        <a:srgbClr val="C94450"/>
      </a:accent2>
      <a:accent3>
        <a:srgbClr val="ACC435"/>
      </a:accent3>
      <a:accent4>
        <a:srgbClr val="643A81"/>
      </a:accent4>
      <a:accent5>
        <a:srgbClr val="87C0C2"/>
      </a:accent5>
      <a:accent6>
        <a:srgbClr val="E09C35"/>
      </a:accent6>
      <a:hlink>
        <a:srgbClr val="0000FF"/>
      </a:hlink>
      <a:folHlink>
        <a:srgbClr val="800080"/>
      </a:folHlink>
    </a:clrScheme>
    <a:fontScheme name="I4CE">
      <a:majorFont>
        <a:latin typeface="LexiaDaMa"/>
        <a:ea typeface=""/>
        <a:cs typeface=""/>
      </a:majorFont>
      <a:minorFont>
        <a:latin typeface="Helvetica"/>
        <a:ea typeface=""/>
        <a:cs typeface=""/>
      </a:minorFont>
    </a:fontScheme>
    <a:fmtScheme name="Couture">
      <a:fillStyleLst>
        <a:solidFill>
          <a:schemeClr val="phClr"/>
        </a:solidFill>
        <a:solidFill>
          <a:schemeClr val="phClr">
            <a:tint val="65000"/>
          </a:schemeClr>
        </a:solidFill>
        <a:solidFill>
          <a:schemeClr val="phClr">
            <a:shade val="80000"/>
            <a:satMod val="18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0795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50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44450" dist="13970" dir="5400000" algn="ctr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twoPt" dir="tl"/>
          </a:scene3d>
          <a:sp3d prstMaterial="flat">
            <a:bevelT w="19050" h="31750" prst="coolSlan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Thème I4CE" id="{5E664D94-CAE2-4418-8001-1C97B3931A30}" vid="{A919ECC4-805D-4E2D-87AD-354D4C1295F2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3FA43-1663-47E9-828F-86AFCC9279CF}">
  <sheetPr>
    <pageSetUpPr fitToPage="1"/>
  </sheetPr>
  <dimension ref="B2:EN431"/>
  <sheetViews>
    <sheetView showGridLines="0" tabSelected="1" zoomScale="55" zoomScaleNormal="55" zoomScaleSheetLayoutView="25" workbookViewId="0">
      <selection activeCell="E9" sqref="E9:E10"/>
    </sheetView>
  </sheetViews>
  <sheetFormatPr baseColWidth="10" defaultColWidth="12.5" defaultRowHeight="14.25" outlineLevelCol="1" x14ac:dyDescent="0.2"/>
  <cols>
    <col min="1" max="1" width="2.625" customWidth="1"/>
    <col min="2" max="2" width="38" style="1" customWidth="1"/>
    <col min="3" max="3" width="9.75" style="2" hidden="1" customWidth="1" outlineLevel="1"/>
    <col min="4" max="4" width="12" style="2" hidden="1" customWidth="1" outlineLevel="1"/>
    <col min="5" max="5" width="23.5" style="1" customWidth="1" collapsed="1"/>
    <col min="6" max="6" width="32.625" style="1" customWidth="1"/>
    <col min="7" max="29" width="10.875" customWidth="1"/>
    <col min="30" max="30" width="11.625" customWidth="1"/>
    <col min="31" max="32" width="10.875" customWidth="1"/>
    <col min="33" max="33" width="11.625" customWidth="1"/>
  </cols>
  <sheetData>
    <row r="2" spans="2:33" ht="26.25" x14ac:dyDescent="0.4">
      <c r="B2" s="94" t="s">
        <v>272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</row>
    <row r="3" spans="2:33" ht="26.25" x14ac:dyDescent="0.4">
      <c r="B3" s="90"/>
    </row>
    <row r="4" spans="2:33" ht="26.25" x14ac:dyDescent="0.4">
      <c r="B4" s="90" t="s">
        <v>273</v>
      </c>
    </row>
    <row r="5" spans="2:33" s="3" customFormat="1" ht="50.1" customHeight="1" x14ac:dyDescent="0.2">
      <c r="B5" s="95"/>
      <c r="C5" s="96"/>
      <c r="D5" s="96"/>
      <c r="E5" s="96"/>
      <c r="F5" s="97"/>
      <c r="G5" s="91">
        <v>2011</v>
      </c>
      <c r="H5" s="92"/>
      <c r="I5" s="93"/>
      <c r="J5" s="91">
        <v>2012</v>
      </c>
      <c r="K5" s="92"/>
      <c r="L5" s="93"/>
      <c r="M5" s="91">
        <v>2013</v>
      </c>
      <c r="N5" s="92"/>
      <c r="O5" s="93"/>
      <c r="P5" s="91">
        <v>2014</v>
      </c>
      <c r="Q5" s="92"/>
      <c r="R5" s="93"/>
      <c r="S5" s="91">
        <v>2015</v>
      </c>
      <c r="T5" s="92"/>
      <c r="U5" s="93"/>
      <c r="V5" s="91">
        <v>2016</v>
      </c>
      <c r="W5" s="92"/>
      <c r="X5" s="93"/>
      <c r="Y5" s="91">
        <v>2017</v>
      </c>
      <c r="Z5" s="92"/>
      <c r="AA5" s="93"/>
      <c r="AB5" s="91">
        <v>2018</v>
      </c>
      <c r="AC5" s="92"/>
      <c r="AD5" s="93"/>
      <c r="AE5" s="91">
        <v>2019</v>
      </c>
      <c r="AF5" s="92"/>
      <c r="AG5" s="93"/>
    </row>
    <row r="6" spans="2:33" s="3" customFormat="1" ht="18" customHeight="1" x14ac:dyDescent="0.2">
      <c r="B6" s="4" t="s">
        <v>0</v>
      </c>
      <c r="C6" s="5" t="s">
        <v>271</v>
      </c>
      <c r="D6" s="6" t="s">
        <v>270</v>
      </c>
      <c r="E6" s="7" t="s">
        <v>1</v>
      </c>
      <c r="F6" s="7" t="s">
        <v>2</v>
      </c>
      <c r="G6" s="8" t="s">
        <v>3</v>
      </c>
      <c r="H6" s="6" t="s">
        <v>4</v>
      </c>
      <c r="I6" s="9" t="s">
        <v>5</v>
      </c>
      <c r="J6" s="8" t="s">
        <v>3</v>
      </c>
      <c r="K6" s="6" t="s">
        <v>4</v>
      </c>
      <c r="L6" s="9" t="s">
        <v>5</v>
      </c>
      <c r="M6" s="8" t="s">
        <v>3</v>
      </c>
      <c r="N6" s="6" t="s">
        <v>4</v>
      </c>
      <c r="O6" s="9" t="s">
        <v>5</v>
      </c>
      <c r="P6" s="8" t="s">
        <v>3</v>
      </c>
      <c r="Q6" s="6" t="s">
        <v>4</v>
      </c>
      <c r="R6" s="9" t="s">
        <v>5</v>
      </c>
      <c r="S6" s="8" t="s">
        <v>3</v>
      </c>
      <c r="T6" s="6" t="s">
        <v>4</v>
      </c>
      <c r="U6" s="9" t="s">
        <v>5</v>
      </c>
      <c r="V6" s="8" t="s">
        <v>3</v>
      </c>
      <c r="W6" s="6" t="s">
        <v>4</v>
      </c>
      <c r="X6" s="9" t="s">
        <v>5</v>
      </c>
      <c r="Y6" s="8" t="s">
        <v>3</v>
      </c>
      <c r="Z6" s="6" t="s">
        <v>4</v>
      </c>
      <c r="AA6" s="9" t="s">
        <v>5</v>
      </c>
      <c r="AB6" s="8" t="s">
        <v>3</v>
      </c>
      <c r="AC6" s="6" t="s">
        <v>4</v>
      </c>
      <c r="AD6" s="9" t="s">
        <v>5</v>
      </c>
      <c r="AE6" s="8" t="s">
        <v>3</v>
      </c>
      <c r="AF6" s="6" t="s">
        <v>4</v>
      </c>
      <c r="AG6" s="9" t="s">
        <v>5</v>
      </c>
    </row>
    <row r="7" spans="2:33" s="3" customFormat="1" ht="18" customHeight="1" x14ac:dyDescent="0.2">
      <c r="B7" s="10"/>
      <c r="C7" s="11"/>
      <c r="D7" s="12"/>
      <c r="E7" s="13"/>
      <c r="F7" s="13"/>
      <c r="G7" s="14" t="s">
        <v>1</v>
      </c>
      <c r="H7" s="12" t="s">
        <v>7</v>
      </c>
      <c r="I7" s="15" t="s">
        <v>6</v>
      </c>
      <c r="J7" s="14" t="s">
        <v>1</v>
      </c>
      <c r="K7" s="12" t="s">
        <v>7</v>
      </c>
      <c r="L7" s="15" t="s">
        <v>6</v>
      </c>
      <c r="M7" s="14" t="s">
        <v>1</v>
      </c>
      <c r="N7" s="12" t="s">
        <v>7</v>
      </c>
      <c r="O7" s="15" t="s">
        <v>6</v>
      </c>
      <c r="P7" s="14" t="s">
        <v>1</v>
      </c>
      <c r="Q7" s="12" t="s">
        <v>7</v>
      </c>
      <c r="R7" s="15" t="s">
        <v>6</v>
      </c>
      <c r="S7" s="14" t="s">
        <v>1</v>
      </c>
      <c r="T7" s="12" t="s">
        <v>7</v>
      </c>
      <c r="U7" s="15" t="s">
        <v>6</v>
      </c>
      <c r="V7" s="14" t="s">
        <v>1</v>
      </c>
      <c r="W7" s="12" t="s">
        <v>7</v>
      </c>
      <c r="X7" s="15" t="s">
        <v>6</v>
      </c>
      <c r="Y7" s="14" t="s">
        <v>1</v>
      </c>
      <c r="Z7" s="12" t="s">
        <v>7</v>
      </c>
      <c r="AA7" s="15" t="s">
        <v>6</v>
      </c>
      <c r="AB7" s="14" t="s">
        <v>1</v>
      </c>
      <c r="AC7" s="12" t="s">
        <v>7</v>
      </c>
      <c r="AD7" s="15" t="s">
        <v>6</v>
      </c>
      <c r="AE7" s="14" t="s">
        <v>1</v>
      </c>
      <c r="AF7" s="12" t="s">
        <v>7</v>
      </c>
      <c r="AG7" s="15" t="s">
        <v>6</v>
      </c>
    </row>
    <row r="8" spans="2:33" s="22" customFormat="1" ht="24.95" customHeight="1" x14ac:dyDescent="0.3">
      <c r="B8" s="16" t="s">
        <v>8</v>
      </c>
      <c r="C8" s="17"/>
      <c r="D8" s="17"/>
      <c r="E8" s="18"/>
      <c r="F8" s="18"/>
      <c r="G8" s="19"/>
      <c r="H8" s="20"/>
      <c r="I8" s="21"/>
      <c r="J8" s="19"/>
      <c r="K8" s="20"/>
      <c r="L8" s="21"/>
      <c r="M8" s="19"/>
      <c r="N8" s="20"/>
      <c r="O8" s="21"/>
      <c r="P8" s="19"/>
      <c r="Q8" s="20"/>
      <c r="R8" s="21"/>
      <c r="S8" s="19"/>
      <c r="T8" s="20"/>
      <c r="U8" s="21"/>
      <c r="V8" s="19"/>
      <c r="W8" s="20"/>
      <c r="X8" s="21"/>
      <c r="Y8" s="19"/>
      <c r="Z8" s="20"/>
      <c r="AA8" s="21"/>
      <c r="AB8" s="19"/>
      <c r="AC8" s="20"/>
      <c r="AD8" s="21"/>
      <c r="AE8" s="19"/>
      <c r="AF8" s="20"/>
      <c r="AG8" s="21"/>
    </row>
    <row r="9" spans="2:33" s="3" customFormat="1" ht="18" customHeight="1" x14ac:dyDescent="0.2">
      <c r="B9" s="23" t="s">
        <v>9</v>
      </c>
      <c r="C9" s="24"/>
      <c r="D9" s="24"/>
      <c r="E9" s="25"/>
      <c r="F9" s="25"/>
      <c r="G9" s="26"/>
      <c r="H9" s="27"/>
      <c r="I9" s="28"/>
      <c r="J9" s="26"/>
      <c r="K9" s="27"/>
      <c r="L9" s="28"/>
      <c r="M9" s="26"/>
      <c r="N9" s="27"/>
      <c r="O9" s="28"/>
      <c r="P9" s="26"/>
      <c r="Q9" s="27"/>
      <c r="R9" s="28"/>
      <c r="S9" s="26"/>
      <c r="T9" s="27"/>
      <c r="U9" s="28"/>
      <c r="V9" s="26"/>
      <c r="W9" s="27"/>
      <c r="X9" s="28"/>
      <c r="Y9" s="26"/>
      <c r="Z9" s="27"/>
      <c r="AA9" s="28"/>
      <c r="AB9" s="26"/>
      <c r="AC9" s="27"/>
      <c r="AD9" s="28"/>
      <c r="AE9" s="26"/>
      <c r="AF9" s="27"/>
      <c r="AG9" s="28"/>
    </row>
    <row r="10" spans="2:33" s="3" customFormat="1" ht="18" customHeight="1" x14ac:dyDescent="0.2">
      <c r="B10" s="29" t="s">
        <v>10</v>
      </c>
      <c r="C10" s="24"/>
      <c r="D10" s="24"/>
      <c r="E10" s="25"/>
      <c r="F10" s="25"/>
      <c r="G10" s="26"/>
      <c r="H10" s="30" t="s">
        <v>11</v>
      </c>
      <c r="I10" s="31">
        <f>SUM(I11:I14)</f>
        <v>1339.6122351801446</v>
      </c>
      <c r="J10" s="26"/>
      <c r="K10" s="30" t="s">
        <v>11</v>
      </c>
      <c r="L10" s="31">
        <f>SUM(L11:L14)</f>
        <v>1322.1082375746905</v>
      </c>
      <c r="M10" s="26"/>
      <c r="N10" s="30" t="s">
        <v>11</v>
      </c>
      <c r="O10" s="31">
        <f>SUM(O11:O14)</f>
        <v>2167.8375195012368</v>
      </c>
      <c r="P10" s="26"/>
      <c r="Q10" s="30" t="s">
        <v>11</v>
      </c>
      <c r="R10" s="31">
        <f>SUM(R11:R14)</f>
        <v>1833.1710792039621</v>
      </c>
      <c r="S10" s="26"/>
      <c r="T10" s="30" t="s">
        <v>11</v>
      </c>
      <c r="U10" s="31">
        <f>SUM(U11:U14)</f>
        <v>1904.1233760807258</v>
      </c>
      <c r="V10" s="26"/>
      <c r="W10" s="30" t="s">
        <v>11</v>
      </c>
      <c r="X10" s="31">
        <f>SUM(X11:X14)</f>
        <v>2140.8214120669754</v>
      </c>
      <c r="Y10" s="26"/>
      <c r="Z10" s="30" t="s">
        <v>11</v>
      </c>
      <c r="AA10" s="31">
        <f>SUM(AA11:AA14)</f>
        <v>2329.7810746529331</v>
      </c>
      <c r="AB10" s="26"/>
      <c r="AC10" s="30" t="s">
        <v>11</v>
      </c>
      <c r="AD10" s="31">
        <f>SUM(AD11:AD14)</f>
        <v>2291.3704080413622</v>
      </c>
      <c r="AE10" s="26"/>
      <c r="AF10" s="30" t="s">
        <v>11</v>
      </c>
      <c r="AG10" s="31">
        <f>SUM(AG11:AG14)</f>
        <v>2304.656285905568</v>
      </c>
    </row>
    <row r="11" spans="2:33" s="3" customFormat="1" ht="18" customHeight="1" x14ac:dyDescent="0.2">
      <c r="B11" s="32" t="s">
        <v>12</v>
      </c>
      <c r="C11" s="24" t="s">
        <v>13</v>
      </c>
      <c r="D11" s="24" t="s">
        <v>14</v>
      </c>
      <c r="E11" s="25" t="s">
        <v>15</v>
      </c>
      <c r="F11" s="25" t="s">
        <v>16</v>
      </c>
      <c r="G11" s="33">
        <v>123.93787999999999</v>
      </c>
      <c r="H11" s="34">
        <f>I11/G11</f>
        <v>10.80873930698302</v>
      </c>
      <c r="I11" s="35">
        <v>1339.6122351801446</v>
      </c>
      <c r="J11" s="33">
        <v>124.79131999999998</v>
      </c>
      <c r="K11" s="34">
        <f>L11/J11</f>
        <v>10.498744522585307</v>
      </c>
      <c r="L11" s="35">
        <v>1310.1521873161901</v>
      </c>
      <c r="M11" s="33"/>
      <c r="N11" s="36"/>
      <c r="O11" s="35"/>
      <c r="P11" s="33"/>
      <c r="Q11" s="36"/>
      <c r="R11" s="35"/>
      <c r="S11" s="33"/>
      <c r="T11" s="34"/>
      <c r="U11" s="35"/>
      <c r="V11" s="33"/>
      <c r="W11" s="34"/>
      <c r="X11" s="35"/>
      <c r="Y11" s="33"/>
      <c r="Z11" s="34"/>
      <c r="AA11" s="35"/>
      <c r="AB11" s="33"/>
      <c r="AC11" s="34"/>
      <c r="AD11" s="35"/>
      <c r="AE11" s="33"/>
      <c r="AF11" s="34"/>
      <c r="AG11" s="35"/>
    </row>
    <row r="12" spans="2:33" s="3" customFormat="1" ht="18" customHeight="1" x14ac:dyDescent="0.2">
      <c r="B12" s="32" t="s">
        <v>17</v>
      </c>
      <c r="C12" s="24" t="s">
        <v>13</v>
      </c>
      <c r="D12" s="24" t="s">
        <v>14</v>
      </c>
      <c r="E12" s="25" t="s">
        <v>15</v>
      </c>
      <c r="F12" s="25" t="s">
        <v>18</v>
      </c>
      <c r="G12" s="33"/>
      <c r="H12" s="34"/>
      <c r="I12" s="35"/>
      <c r="J12" s="33"/>
      <c r="K12" s="34"/>
      <c r="L12" s="35"/>
      <c r="M12" s="33">
        <v>216.18103782051281</v>
      </c>
      <c r="N12" s="34">
        <f>O12/M12</f>
        <v>6.4975241574473257</v>
      </c>
      <c r="O12" s="35">
        <v>1404.6415156208159</v>
      </c>
      <c r="P12" s="33">
        <v>179.79714942307692</v>
      </c>
      <c r="Q12" s="34">
        <f>R12/P12</f>
        <v>6.479166882347843</v>
      </c>
      <c r="R12" s="35">
        <v>1164.9357360825466</v>
      </c>
      <c r="S12" s="33">
        <v>204.03735410256411</v>
      </c>
      <c r="T12" s="34">
        <f>U12/S12</f>
        <v>6.3198550211157558</v>
      </c>
      <c r="U12" s="35">
        <v>1289.4864968202633</v>
      </c>
      <c r="V12" s="33">
        <v>254.72025487179491</v>
      </c>
      <c r="W12" s="34">
        <f>X12/V12</f>
        <v>6.1505412857192887</v>
      </c>
      <c r="X12" s="35">
        <v>1566.6674438979144</v>
      </c>
      <c r="Y12" s="33">
        <v>273.59433589743594</v>
      </c>
      <c r="Z12" s="34">
        <f>AA12/Y12</f>
        <v>6.1781343260382942</v>
      </c>
      <c r="AA12" s="35">
        <v>1690.3025580175999</v>
      </c>
      <c r="AB12" s="81">
        <v>256.10637551282053</v>
      </c>
      <c r="AC12" s="82">
        <f>AD12/AB12</f>
        <v>6.2152002726106677</v>
      </c>
      <c r="AD12" s="83">
        <v>1591.7524149046121</v>
      </c>
      <c r="AE12" s="81">
        <v>248.06690500000002</v>
      </c>
      <c r="AF12" s="82">
        <f>AG12/AE12</f>
        <v>6.2527294416221046</v>
      </c>
      <c r="AG12" s="83">
        <v>1551.0952403855738</v>
      </c>
    </row>
    <row r="13" spans="2:33" s="3" customFormat="1" ht="18" customHeight="1" x14ac:dyDescent="0.2">
      <c r="B13" s="32" t="s">
        <v>19</v>
      </c>
      <c r="C13" s="24" t="s">
        <v>13</v>
      </c>
      <c r="D13" s="24" t="s">
        <v>14</v>
      </c>
      <c r="E13" s="25" t="s">
        <v>15</v>
      </c>
      <c r="F13" s="25" t="s">
        <v>18</v>
      </c>
      <c r="G13" s="33"/>
      <c r="H13" s="34"/>
      <c r="I13" s="35">
        <v>0</v>
      </c>
      <c r="J13" s="33">
        <v>1.0755416666666666</v>
      </c>
      <c r="K13" s="34">
        <f>L13/J13</f>
        <v>11.116305977763526</v>
      </c>
      <c r="L13" s="35">
        <v>11.956050258500412</v>
      </c>
      <c r="M13" s="33">
        <v>1.9468621794871799</v>
      </c>
      <c r="N13" s="34">
        <f>O13/M13</f>
        <v>10.329486317247662</v>
      </c>
      <c r="O13" s="35">
        <v>20.110086244579787</v>
      </c>
      <c r="P13" s="33">
        <v>2.4343605769230772</v>
      </c>
      <c r="Q13" s="34">
        <f>R13/P13</f>
        <v>10.415949024435374</v>
      </c>
      <c r="R13" s="35">
        <v>25.356175676325858</v>
      </c>
      <c r="S13" s="33">
        <v>2.371685897435897</v>
      </c>
      <c r="T13" s="34">
        <f>U13/S13</f>
        <v>9.6612256455716388</v>
      </c>
      <c r="U13" s="35">
        <v>22.913392615548275</v>
      </c>
      <c r="V13" s="33">
        <v>3.2592051282051289</v>
      </c>
      <c r="W13" s="34">
        <f>X13/V13</f>
        <v>9.4070897065277439</v>
      </c>
      <c r="X13" s="35">
        <v>30.659635013000901</v>
      </c>
      <c r="Y13" s="33">
        <v>4.1718141025641033</v>
      </c>
      <c r="Z13" s="34">
        <f>AA13/Y13</f>
        <v>9.1225088945792674</v>
      </c>
      <c r="AA13" s="35">
        <v>38.057411257172255</v>
      </c>
      <c r="AB13" s="81">
        <v>4.2725544871794883</v>
      </c>
      <c r="AC13" s="82">
        <f>AD13/AB13</f>
        <v>9.7596679836831601</v>
      </c>
      <c r="AD13" s="83">
        <v>41.698713237067473</v>
      </c>
      <c r="AE13" s="81">
        <v>3.2678749999999996</v>
      </c>
      <c r="AF13" s="82">
        <f>AG13/AE13</f>
        <v>9.1695547887469413</v>
      </c>
      <c r="AG13" s="83">
        <v>29.964958855276407</v>
      </c>
    </row>
    <row r="14" spans="2:33" s="3" customFormat="1" ht="18" customHeight="1" x14ac:dyDescent="0.2">
      <c r="B14" s="32" t="s">
        <v>20</v>
      </c>
      <c r="C14" s="24" t="s">
        <v>22</v>
      </c>
      <c r="D14" s="24" t="s">
        <v>23</v>
      </c>
      <c r="E14" s="25" t="s">
        <v>24</v>
      </c>
      <c r="F14" s="25" t="s">
        <v>25</v>
      </c>
      <c r="G14" s="33"/>
      <c r="H14" s="34"/>
      <c r="I14" s="35"/>
      <c r="J14" s="33"/>
      <c r="K14" s="34"/>
      <c r="L14" s="35"/>
      <c r="M14" s="33">
        <v>16.734999999999999</v>
      </c>
      <c r="N14" s="34">
        <f>O14/M14</f>
        <v>44.40310233856237</v>
      </c>
      <c r="O14" s="35">
        <v>743.08591763584127</v>
      </c>
      <c r="P14" s="33">
        <v>14.5</v>
      </c>
      <c r="Q14" s="34">
        <f>R14/P14</f>
        <v>44.336494306557903</v>
      </c>
      <c r="R14" s="35">
        <v>642.87916744508959</v>
      </c>
      <c r="S14" s="33">
        <v>13.467499999999999</v>
      </c>
      <c r="T14" s="34">
        <f>U14/S14</f>
        <v>43.937143986999388</v>
      </c>
      <c r="U14" s="35">
        <v>591.72348664491426</v>
      </c>
      <c r="V14" s="33">
        <v>12.435</v>
      </c>
      <c r="W14" s="34">
        <f>X14/V14</f>
        <v>43.706822127548065</v>
      </c>
      <c r="X14" s="35">
        <v>543.49433315606018</v>
      </c>
      <c r="Y14" s="33">
        <v>13.695</v>
      </c>
      <c r="Z14" s="34">
        <f>AA14/Y14</f>
        <v>43.915378267846698</v>
      </c>
      <c r="AA14" s="35">
        <v>601.42110537816052</v>
      </c>
      <c r="AB14" s="81">
        <v>14.955</v>
      </c>
      <c r="AC14" s="82">
        <f>AD14/AB14</f>
        <v>43.993265122011543</v>
      </c>
      <c r="AD14" s="83">
        <v>657.91927989968258</v>
      </c>
      <c r="AE14" s="81">
        <v>16.380565693732056</v>
      </c>
      <c r="AF14" s="82">
        <f>AG14/AE14</f>
        <v>44.174059687181519</v>
      </c>
      <c r="AG14" s="83">
        <v>723.59608666471775</v>
      </c>
    </row>
    <row r="15" spans="2:33" s="3" customFormat="1" ht="18" customHeight="1" x14ac:dyDescent="0.2">
      <c r="B15" s="29" t="s">
        <v>27</v>
      </c>
      <c r="C15" s="24"/>
      <c r="D15" s="24"/>
      <c r="E15" s="25"/>
      <c r="F15" s="25"/>
      <c r="G15" s="26"/>
      <c r="H15" s="30"/>
      <c r="I15" s="31">
        <f>SUM(I16:I19)</f>
        <v>707.95186997483506</v>
      </c>
      <c r="J15" s="26"/>
      <c r="K15" s="30"/>
      <c r="L15" s="31">
        <f>SUM(L16:L19)</f>
        <v>706.2083766764207</v>
      </c>
      <c r="M15" s="26"/>
      <c r="N15" s="30"/>
      <c r="O15" s="31">
        <f>SUM(O16:O19)</f>
        <v>670.65505390845033</v>
      </c>
      <c r="P15" s="26"/>
      <c r="Q15" s="30"/>
      <c r="R15" s="31">
        <f>SUM(R16:R19)</f>
        <v>633.18046077758731</v>
      </c>
      <c r="S15" s="26"/>
      <c r="T15" s="30"/>
      <c r="U15" s="31">
        <f>SUM(U16:U19)</f>
        <v>687.70155161251364</v>
      </c>
      <c r="V15" s="26"/>
      <c r="W15" s="30"/>
      <c r="X15" s="31">
        <f>SUM(X16:X19)</f>
        <v>748.02041685388212</v>
      </c>
      <c r="Y15" s="26"/>
      <c r="Z15" s="30"/>
      <c r="AA15" s="31">
        <f>SUM(AA16:AA19)</f>
        <v>803.40825504364693</v>
      </c>
      <c r="AB15" s="26"/>
      <c r="AC15" s="30"/>
      <c r="AD15" s="31">
        <f>SUM(AD16:AD19)</f>
        <v>809.92110305962626</v>
      </c>
      <c r="AE15" s="26"/>
      <c r="AF15" s="30"/>
      <c r="AG15" s="31">
        <f>SUM(AG16:AG19)</f>
        <v>798.7312796022677</v>
      </c>
    </row>
    <row r="16" spans="2:33" s="3" customFormat="1" ht="18" customHeight="1" x14ac:dyDescent="0.2">
      <c r="B16" s="32" t="s">
        <v>12</v>
      </c>
      <c r="C16" s="24" t="s">
        <v>13</v>
      </c>
      <c r="D16" s="24" t="s">
        <v>14</v>
      </c>
      <c r="E16" s="25" t="s">
        <v>15</v>
      </c>
      <c r="F16" s="25" t="s">
        <v>16</v>
      </c>
      <c r="G16" s="33">
        <v>89.291839999999993</v>
      </c>
      <c r="H16" s="34">
        <f>I16/G16</f>
        <v>7.9285169840249132</v>
      </c>
      <c r="I16" s="35">
        <v>707.95186997483506</v>
      </c>
      <c r="J16" s="33">
        <v>90.413063999999991</v>
      </c>
      <c r="K16" s="34">
        <f>L16/J16</f>
        <v>7.8109107847116075</v>
      </c>
      <c r="L16" s="35">
        <v>706.2083766764207</v>
      </c>
      <c r="M16" s="33"/>
      <c r="N16" s="34"/>
      <c r="O16" s="35"/>
      <c r="P16" s="33"/>
      <c r="Q16" s="34"/>
      <c r="R16" s="35"/>
      <c r="S16" s="33"/>
      <c r="T16" s="34"/>
      <c r="U16" s="35"/>
      <c r="V16" s="33"/>
      <c r="W16" s="34"/>
      <c r="X16" s="35"/>
      <c r="Y16" s="33"/>
      <c r="Z16" s="34"/>
      <c r="AA16" s="35"/>
      <c r="AB16" s="33"/>
      <c r="AC16" s="34"/>
      <c r="AD16" s="35"/>
      <c r="AE16" s="33"/>
      <c r="AF16" s="34"/>
      <c r="AG16" s="35"/>
    </row>
    <row r="17" spans="2:33" s="3" customFormat="1" ht="18" customHeight="1" x14ac:dyDescent="0.2">
      <c r="B17" s="32" t="s">
        <v>17</v>
      </c>
      <c r="C17" s="24" t="s">
        <v>13</v>
      </c>
      <c r="D17" s="24" t="s">
        <v>14</v>
      </c>
      <c r="E17" s="25" t="s">
        <v>15</v>
      </c>
      <c r="F17" s="25" t="s">
        <v>16</v>
      </c>
      <c r="G17" s="33"/>
      <c r="H17" s="34"/>
      <c r="I17" s="35"/>
      <c r="J17" s="33"/>
      <c r="K17" s="34"/>
      <c r="L17" s="35"/>
      <c r="M17" s="33">
        <v>90.712862179487175</v>
      </c>
      <c r="N17" s="34">
        <f>O17/M17</f>
        <v>5.0087065780108482</v>
      </c>
      <c r="O17" s="35">
        <v>454.35410950858886</v>
      </c>
      <c r="P17" s="33">
        <v>93.072360576923074</v>
      </c>
      <c r="Q17" s="34">
        <f>R17/P17</f>
        <v>4.8299586013733284</v>
      </c>
      <c r="R17" s="35">
        <v>449.53564851862944</v>
      </c>
      <c r="S17" s="33">
        <v>94.737685897435895</v>
      </c>
      <c r="T17" s="34">
        <f>U17/S17</f>
        <v>4.7758275506492103</v>
      </c>
      <c r="U17" s="35">
        <v>452.45085039372549</v>
      </c>
      <c r="V17" s="33">
        <v>92.688205128205126</v>
      </c>
      <c r="W17" s="34">
        <f>X17/V17</f>
        <v>4.7937292513735485</v>
      </c>
      <c r="X17" s="35">
        <v>444.32216018038866</v>
      </c>
      <c r="Y17" s="33">
        <v>95.788814102564103</v>
      </c>
      <c r="Z17" s="34">
        <f>AA17/Y17</f>
        <v>4.8028925576679331</v>
      </c>
      <c r="AA17" s="35">
        <v>460.06338236104227</v>
      </c>
      <c r="AB17" s="81">
        <v>89.287554487179492</v>
      </c>
      <c r="AC17" s="82">
        <f>AD17/AB17</f>
        <v>4.9112428304358051</v>
      </c>
      <c r="AD17" s="83">
        <v>438.51286182230655</v>
      </c>
      <c r="AE17" s="81">
        <v>86.412875</v>
      </c>
      <c r="AF17" s="82">
        <f>AG17/AE17</f>
        <v>4.8732043989151439</v>
      </c>
      <c r="AG17" s="83">
        <v>421.10760257290445</v>
      </c>
    </row>
    <row r="18" spans="2:33" s="3" customFormat="1" ht="18" customHeight="1" x14ac:dyDescent="0.2">
      <c r="B18" s="32" t="s">
        <v>19</v>
      </c>
      <c r="C18" s="24" t="s">
        <v>13</v>
      </c>
      <c r="D18" s="24" t="s">
        <v>14</v>
      </c>
      <c r="E18" s="25" t="s">
        <v>15</v>
      </c>
      <c r="F18" s="25" t="s">
        <v>16</v>
      </c>
      <c r="G18" s="33"/>
      <c r="H18" s="34"/>
      <c r="I18" s="35"/>
      <c r="J18" s="33"/>
      <c r="K18" s="34"/>
      <c r="L18" s="35"/>
      <c r="M18" s="33">
        <v>4.2871378205128199</v>
      </c>
      <c r="N18" s="34">
        <f>O18/M18</f>
        <v>8.3478442966847464</v>
      </c>
      <c r="O18" s="35">
        <v>35.78835900406942</v>
      </c>
      <c r="P18" s="33">
        <v>4.927639423076922</v>
      </c>
      <c r="Q18" s="34">
        <f>R18/P18</f>
        <v>8.049931002288881</v>
      </c>
      <c r="R18" s="35">
        <v>39.667157359927806</v>
      </c>
      <c r="S18" s="33">
        <v>5.2623141025641029</v>
      </c>
      <c r="T18" s="34">
        <f>U18/S18</f>
        <v>7.9597125844153487</v>
      </c>
      <c r="U18" s="35">
        <v>41.886507785325854</v>
      </c>
      <c r="V18" s="33">
        <v>7.3117948717948709</v>
      </c>
      <c r="W18" s="34">
        <f>X18/V18</f>
        <v>7.9895487522892479</v>
      </c>
      <c r="X18" s="35">
        <v>58.417941594943635</v>
      </c>
      <c r="Y18" s="33">
        <v>9.2111858974358967</v>
      </c>
      <c r="Z18" s="34">
        <f>AA18/Y18</f>
        <v>8.004820929446554</v>
      </c>
      <c r="AA18" s="35">
        <v>73.733893656817813</v>
      </c>
      <c r="AB18" s="81">
        <v>8.7124455128205121</v>
      </c>
      <c r="AC18" s="82">
        <f>AD18/AB18</f>
        <v>8.1854047173930073</v>
      </c>
      <c r="AD18" s="83">
        <v>71.314892600670561</v>
      </c>
      <c r="AE18" s="81">
        <v>6.5871249999999986</v>
      </c>
      <c r="AF18" s="82">
        <f>AG18/AE18</f>
        <v>8.1220073315252392</v>
      </c>
      <c r="AG18" s="83">
        <v>53.500677543673184</v>
      </c>
    </row>
    <row r="19" spans="2:33" s="3" customFormat="1" ht="18" customHeight="1" x14ac:dyDescent="0.2">
      <c r="B19" s="32" t="s">
        <v>20</v>
      </c>
      <c r="C19" s="24" t="s">
        <v>22</v>
      </c>
      <c r="D19" s="24" t="s">
        <v>23</v>
      </c>
      <c r="E19" s="25" t="s">
        <v>24</v>
      </c>
      <c r="F19" s="25" t="s">
        <v>25</v>
      </c>
      <c r="G19" s="33"/>
      <c r="H19" s="34"/>
      <c r="I19" s="35"/>
      <c r="J19" s="33"/>
      <c r="K19" s="34"/>
      <c r="L19" s="35"/>
      <c r="M19" s="33">
        <v>6.29</v>
      </c>
      <c r="N19" s="34">
        <f>O19/M19</f>
        <v>28.698344260062335</v>
      </c>
      <c r="O19" s="35">
        <v>180.51258539579209</v>
      </c>
      <c r="P19" s="33">
        <v>5.22</v>
      </c>
      <c r="Q19" s="34">
        <f>R19/P19</f>
        <v>27.581926225867822</v>
      </c>
      <c r="R19" s="35">
        <v>143.97765489903003</v>
      </c>
      <c r="S19" s="33">
        <v>7.09</v>
      </c>
      <c r="T19" s="34">
        <f>U19/S19</f>
        <v>27.272805843929806</v>
      </c>
      <c r="U19" s="35">
        <v>193.36419343346233</v>
      </c>
      <c r="V19" s="33">
        <v>8.9600000000000009</v>
      </c>
      <c r="W19" s="34">
        <f>X19/V19</f>
        <v>27.375035165016715</v>
      </c>
      <c r="X19" s="35">
        <v>245.28031507854979</v>
      </c>
      <c r="Y19" s="33">
        <v>9.83</v>
      </c>
      <c r="Z19" s="34">
        <f>AA19/Y19</f>
        <v>27.427363074851158</v>
      </c>
      <c r="AA19" s="35">
        <v>269.61097902578689</v>
      </c>
      <c r="AB19" s="81">
        <v>10.7</v>
      </c>
      <c r="AC19" s="82">
        <f>AD19/AB19</f>
        <v>28.046107349219547</v>
      </c>
      <c r="AD19" s="83">
        <v>300.09334863664913</v>
      </c>
      <c r="AE19" s="81">
        <v>11.646998982706</v>
      </c>
      <c r="AF19" s="82">
        <f>AG19/AE19</f>
        <v>27.828885360680701</v>
      </c>
      <c r="AG19" s="83">
        <v>324.12299948569</v>
      </c>
    </row>
    <row r="20" spans="2:33" s="3" customFormat="1" ht="18" customHeight="1" x14ac:dyDescent="0.2">
      <c r="B20" s="29" t="s">
        <v>28</v>
      </c>
      <c r="C20" s="24"/>
      <c r="D20" s="24"/>
      <c r="E20" s="25"/>
      <c r="F20" s="25"/>
      <c r="G20" s="26"/>
      <c r="H20" s="30" t="s">
        <v>29</v>
      </c>
      <c r="I20" s="31">
        <f>SUM(I21:I26)</f>
        <v>1285.4199922800001</v>
      </c>
      <c r="J20" s="26"/>
      <c r="K20" s="30" t="s">
        <v>29</v>
      </c>
      <c r="L20" s="31">
        <f>SUM(L21:L26)</f>
        <v>990.15710548000004</v>
      </c>
      <c r="M20" s="26"/>
      <c r="N20" s="30" t="s">
        <v>29</v>
      </c>
      <c r="O20" s="31">
        <f>SUM(O21:O26)</f>
        <v>2421.0281672431997</v>
      </c>
      <c r="P20" s="26"/>
      <c r="Q20" s="30" t="s">
        <v>29</v>
      </c>
      <c r="R20" s="31">
        <f>SUM(R21:R26)</f>
        <v>2253.2127860467999</v>
      </c>
      <c r="S20" s="26"/>
      <c r="T20" s="30" t="s">
        <v>29</v>
      </c>
      <c r="U20" s="31">
        <f>SUM(U21:U26)</f>
        <v>2108.4599493000001</v>
      </c>
      <c r="V20" s="26"/>
      <c r="W20" s="30" t="s">
        <v>29</v>
      </c>
      <c r="X20" s="31">
        <f>SUM(X21:X26)</f>
        <v>1931.8802920411999</v>
      </c>
      <c r="Y20" s="26"/>
      <c r="Z20" s="30" t="s">
        <v>29</v>
      </c>
      <c r="AA20" s="31">
        <f>SUM(AA21:AA26)</f>
        <v>2000.8668894207999</v>
      </c>
      <c r="AB20" s="26"/>
      <c r="AC20" s="30" t="s">
        <v>29</v>
      </c>
      <c r="AD20" s="31">
        <f>SUM(AD21:AD26)</f>
        <v>2140.4097532135997</v>
      </c>
      <c r="AE20" s="26"/>
      <c r="AF20" s="30" t="s">
        <v>29</v>
      </c>
      <c r="AG20" s="31">
        <f>SUM(AG21:AG26)</f>
        <v>2169.9419605238427</v>
      </c>
    </row>
    <row r="21" spans="2:33" s="3" customFormat="1" ht="18" customHeight="1" x14ac:dyDescent="0.2">
      <c r="B21" s="32" t="s">
        <v>12</v>
      </c>
      <c r="C21" s="24" t="s">
        <v>13</v>
      </c>
      <c r="D21" s="24" t="s">
        <v>30</v>
      </c>
      <c r="E21" s="25" t="s">
        <v>31</v>
      </c>
      <c r="F21" s="25" t="s">
        <v>16</v>
      </c>
      <c r="G21" s="33">
        <v>2156.7155200000002</v>
      </c>
      <c r="H21" s="34">
        <f>I21/G21*10^3</f>
        <v>189</v>
      </c>
      <c r="I21" s="35">
        <v>407.61923328000006</v>
      </c>
      <c r="J21" s="33">
        <v>881.67372000000012</v>
      </c>
      <c r="K21" s="34">
        <f>L21/J21*10^3</f>
        <v>189</v>
      </c>
      <c r="L21" s="35">
        <v>166.63633308000001</v>
      </c>
      <c r="M21" s="33">
        <v>202.68979999999999</v>
      </c>
      <c r="N21" s="34">
        <f>O21/M21*10^3</f>
        <v>189</v>
      </c>
      <c r="O21" s="35">
        <v>38.308372200000001</v>
      </c>
      <c r="P21" s="33">
        <v>89.484719999999996</v>
      </c>
      <c r="Q21" s="34">
        <f>R21/P21*10^3</f>
        <v>189</v>
      </c>
      <c r="R21" s="35">
        <v>16.912612079999999</v>
      </c>
      <c r="S21" s="33">
        <v>48.216279999999998</v>
      </c>
      <c r="T21" s="34">
        <f>U21/S21*10^3</f>
        <v>189</v>
      </c>
      <c r="U21" s="35">
        <v>9.1128769199999997</v>
      </c>
      <c r="V21" s="33">
        <v>8.6949199999999998</v>
      </c>
      <c r="W21" s="34">
        <f>X21/V21*10^3</f>
        <v>189</v>
      </c>
      <c r="X21" s="35">
        <v>1.6433398799999999</v>
      </c>
      <c r="Y21" s="33"/>
      <c r="Z21" s="34"/>
      <c r="AA21" s="35">
        <v>0</v>
      </c>
      <c r="AB21" s="33"/>
      <c r="AC21" s="34"/>
      <c r="AD21" s="83">
        <v>0</v>
      </c>
      <c r="AE21" s="81"/>
      <c r="AF21" s="82"/>
      <c r="AG21" s="83">
        <v>0</v>
      </c>
    </row>
    <row r="22" spans="2:33" s="3" customFormat="1" ht="18" customHeight="1" x14ac:dyDescent="0.2">
      <c r="B22" s="32" t="s">
        <v>17</v>
      </c>
      <c r="C22" s="24" t="s">
        <v>13</v>
      </c>
      <c r="D22" s="24" t="s">
        <v>30</v>
      </c>
      <c r="E22" s="25" t="s">
        <v>31</v>
      </c>
      <c r="F22" s="25" t="s">
        <v>32</v>
      </c>
      <c r="G22" s="33"/>
      <c r="H22" s="34"/>
      <c r="I22" s="35"/>
      <c r="J22" s="33"/>
      <c r="K22" s="34"/>
      <c r="L22" s="35"/>
      <c r="M22" s="33">
        <v>12923.064319999999</v>
      </c>
      <c r="N22" s="34">
        <f>O22/M22*10^3</f>
        <v>122.63769988287115</v>
      </c>
      <c r="O22" s="35">
        <v>1584.8548836432001</v>
      </c>
      <c r="P22" s="33">
        <v>12093.263959999998</v>
      </c>
      <c r="Q22" s="34">
        <f>R22/P22*10^3</f>
        <v>122.19278461584163</v>
      </c>
      <c r="R22" s="35">
        <v>1477.7095983667998</v>
      </c>
      <c r="S22" s="33">
        <v>10606.986960000002</v>
      </c>
      <c r="T22" s="34">
        <f>U22/S22*10^3</f>
        <v>121.34977422278266</v>
      </c>
      <c r="U22" s="35">
        <v>1287.1554727800001</v>
      </c>
      <c r="V22" s="33">
        <v>9547.7479600000006</v>
      </c>
      <c r="W22" s="34">
        <f>X22/V22*10^3</f>
        <v>120.51441724077517</v>
      </c>
      <c r="X22" s="35">
        <v>1150.6412813612001</v>
      </c>
      <c r="Y22" s="33">
        <v>9261.7748800000008</v>
      </c>
      <c r="Z22" s="34">
        <f>AA22/Y22*10^3</f>
        <v>119.27154910731321</v>
      </c>
      <c r="AA22" s="35">
        <v>1104.6662374207999</v>
      </c>
      <c r="AB22" s="81">
        <v>10463.819</v>
      </c>
      <c r="AC22" s="82">
        <f>AD22/AB22*10^3</f>
        <v>123.44484640011453</v>
      </c>
      <c r="AD22" s="83">
        <v>1291.7045292135999</v>
      </c>
      <c r="AE22" s="81">
        <v>11213.738799999999</v>
      </c>
      <c r="AF22" s="82">
        <f>AG22/AE22*10^3</f>
        <v>119.66568096506762</v>
      </c>
      <c r="AG22" s="83">
        <v>1341.8996896664</v>
      </c>
    </row>
    <row r="23" spans="2:33" s="3" customFormat="1" ht="18" customHeight="1" x14ac:dyDescent="0.2">
      <c r="B23" s="32" t="s">
        <v>19</v>
      </c>
      <c r="C23" s="24" t="s">
        <v>13</v>
      </c>
      <c r="D23" s="24" t="s">
        <v>30</v>
      </c>
      <c r="E23" s="25" t="s">
        <v>31</v>
      </c>
      <c r="F23" s="25" t="s">
        <v>32</v>
      </c>
      <c r="G23" s="33">
        <v>12.346399999999999</v>
      </c>
      <c r="H23" s="34">
        <f>I23/G23*10^3</f>
        <v>210</v>
      </c>
      <c r="I23" s="35">
        <v>2.5927439999999997</v>
      </c>
      <c r="J23" s="33">
        <v>25.927440000000001</v>
      </c>
      <c r="K23" s="34">
        <f>L23/J23*10^3</f>
        <v>209.99999999999997</v>
      </c>
      <c r="L23" s="35">
        <v>5.4447623999999992</v>
      </c>
      <c r="M23" s="33">
        <v>175.81384</v>
      </c>
      <c r="N23" s="34">
        <f>O23/M23*10^3</f>
        <v>210</v>
      </c>
      <c r="O23" s="35">
        <v>36.9209064</v>
      </c>
      <c r="P23" s="33">
        <v>260.85036000000002</v>
      </c>
      <c r="Q23" s="34">
        <f>R23/P23*10^3</f>
        <v>210</v>
      </c>
      <c r="R23" s="35">
        <v>54.778575600000003</v>
      </c>
      <c r="S23" s="33">
        <v>546.68975999999998</v>
      </c>
      <c r="T23" s="34">
        <f>U23/S23*10^3</f>
        <v>210</v>
      </c>
      <c r="U23" s="35">
        <v>114.8048496</v>
      </c>
      <c r="V23" s="33">
        <v>422.06748000000005</v>
      </c>
      <c r="W23" s="34">
        <f>X23/V23*10^3</f>
        <v>210</v>
      </c>
      <c r="X23" s="35">
        <v>88.634170800000007</v>
      </c>
      <c r="Y23" s="33">
        <v>825.91620000000012</v>
      </c>
      <c r="Z23" s="34">
        <f>AA23/Y23*10^3</f>
        <v>210</v>
      </c>
      <c r="AA23" s="35">
        <v>173.44240200000002</v>
      </c>
      <c r="AB23" s="81">
        <v>448.33440000000002</v>
      </c>
      <c r="AC23" s="82">
        <f>AD23/AB23*10^3</f>
        <v>210.00000000000003</v>
      </c>
      <c r="AD23" s="83">
        <v>94.150224000000009</v>
      </c>
      <c r="AE23" s="81">
        <v>191.86508000000001</v>
      </c>
      <c r="AF23" s="82">
        <f>AG23/AE23*10^3</f>
        <v>210</v>
      </c>
      <c r="AG23" s="83">
        <v>40.291666800000002</v>
      </c>
    </row>
    <row r="24" spans="2:33" s="3" customFormat="1" ht="18" customHeight="1" x14ac:dyDescent="0.2">
      <c r="B24" s="32" t="s">
        <v>33</v>
      </c>
      <c r="C24" s="24" t="s">
        <v>21</v>
      </c>
      <c r="D24" s="24" t="s">
        <v>30</v>
      </c>
      <c r="E24" s="25" t="s">
        <v>31</v>
      </c>
      <c r="F24" s="25" t="s">
        <v>32</v>
      </c>
      <c r="G24" s="33"/>
      <c r="H24" s="34"/>
      <c r="I24" s="35"/>
      <c r="J24" s="33"/>
      <c r="K24" s="34"/>
      <c r="L24" s="35"/>
      <c r="M24" s="33"/>
      <c r="N24" s="34"/>
      <c r="O24" s="35"/>
      <c r="P24" s="33"/>
      <c r="Q24" s="34"/>
      <c r="R24" s="35"/>
      <c r="S24" s="33"/>
      <c r="T24" s="34"/>
      <c r="U24" s="35"/>
      <c r="V24" s="33"/>
      <c r="W24" s="34"/>
      <c r="X24" s="35"/>
      <c r="Y24" s="33"/>
      <c r="Z24" s="34"/>
      <c r="AA24" s="35"/>
      <c r="AB24" s="81"/>
      <c r="AC24" s="82"/>
      <c r="AD24" s="84"/>
      <c r="AE24" s="81"/>
      <c r="AF24" s="82"/>
      <c r="AG24" s="84"/>
    </row>
    <row r="25" spans="2:33" s="3" customFormat="1" ht="18" customHeight="1" x14ac:dyDescent="0.2">
      <c r="B25" s="32" t="s">
        <v>34</v>
      </c>
      <c r="C25" s="24" t="s">
        <v>21</v>
      </c>
      <c r="D25" s="24" t="s">
        <v>30</v>
      </c>
      <c r="E25" s="25" t="s">
        <v>31</v>
      </c>
      <c r="F25" s="25" t="s">
        <v>32</v>
      </c>
      <c r="G25" s="33"/>
      <c r="H25" s="34"/>
      <c r="I25" s="35"/>
      <c r="J25" s="33"/>
      <c r="K25" s="34"/>
      <c r="L25" s="35"/>
      <c r="M25" s="33"/>
      <c r="N25" s="34"/>
      <c r="O25" s="35"/>
      <c r="P25" s="33"/>
      <c r="Q25" s="34"/>
      <c r="R25" s="35"/>
      <c r="S25" s="33"/>
      <c r="T25" s="34" t="s">
        <v>29</v>
      </c>
      <c r="U25" s="35"/>
      <c r="V25" s="33"/>
      <c r="W25" s="34" t="s">
        <v>29</v>
      </c>
      <c r="X25" s="35"/>
      <c r="Y25" s="33"/>
      <c r="Z25" s="34" t="s">
        <v>29</v>
      </c>
      <c r="AA25" s="35"/>
      <c r="AB25" s="81"/>
      <c r="AC25" s="82" t="s">
        <v>29</v>
      </c>
      <c r="AD25" s="83"/>
      <c r="AE25" s="81"/>
      <c r="AF25" s="82" t="s">
        <v>29</v>
      </c>
      <c r="AG25" s="83"/>
    </row>
    <row r="26" spans="2:33" s="3" customFormat="1" ht="18" customHeight="1" x14ac:dyDescent="0.2">
      <c r="B26" s="32" t="s">
        <v>20</v>
      </c>
      <c r="C26" s="24" t="s">
        <v>22</v>
      </c>
      <c r="D26" s="24" t="s">
        <v>23</v>
      </c>
      <c r="E26" s="25" t="s">
        <v>31</v>
      </c>
      <c r="F26" s="25" t="s">
        <v>25</v>
      </c>
      <c r="G26" s="33">
        <v>1328.085</v>
      </c>
      <c r="H26" s="34">
        <f>I26/G26*10^3</f>
        <v>659</v>
      </c>
      <c r="I26" s="35">
        <v>875.20801500000005</v>
      </c>
      <c r="J26" s="33">
        <v>1241.3900000000001</v>
      </c>
      <c r="K26" s="34">
        <f>L26/J26*10^3</f>
        <v>658.99999999999989</v>
      </c>
      <c r="L26" s="35">
        <v>818.07601</v>
      </c>
      <c r="M26" s="33">
        <v>1154.6949999999999</v>
      </c>
      <c r="N26" s="34">
        <f>O26/M26*10^3</f>
        <v>659</v>
      </c>
      <c r="O26" s="35">
        <v>760.94400499999995</v>
      </c>
      <c r="P26" s="33">
        <v>1068</v>
      </c>
      <c r="Q26" s="34">
        <f>R26/P26*10^3</f>
        <v>659</v>
      </c>
      <c r="R26" s="35">
        <v>703.81200000000001</v>
      </c>
      <c r="S26" s="33">
        <v>1058.25</v>
      </c>
      <c r="T26" s="34">
        <f>U26/S26*10^3</f>
        <v>659</v>
      </c>
      <c r="U26" s="35">
        <v>697.38675000000001</v>
      </c>
      <c r="V26" s="33">
        <v>1048.5</v>
      </c>
      <c r="W26" s="34">
        <f>X26/V26*10^3</f>
        <v>659</v>
      </c>
      <c r="X26" s="35">
        <v>690.9615</v>
      </c>
      <c r="Y26" s="33">
        <v>1096.75</v>
      </c>
      <c r="Z26" s="34">
        <f>AA26/Y26*10^3</f>
        <v>659</v>
      </c>
      <c r="AA26" s="35">
        <v>722.75824999999998</v>
      </c>
      <c r="AB26" s="81">
        <v>1145</v>
      </c>
      <c r="AC26" s="82">
        <f>AD26/AB26*10^3</f>
        <v>658.99999999999989</v>
      </c>
      <c r="AD26" s="83">
        <v>754.55499999999995</v>
      </c>
      <c r="AE26" s="81">
        <v>1195.3726920446777</v>
      </c>
      <c r="AF26" s="82">
        <f>AG26/AE26*10^3</f>
        <v>658.99999999999989</v>
      </c>
      <c r="AG26" s="83">
        <v>787.7506040574425</v>
      </c>
    </row>
    <row r="27" spans="2:33" s="3" customFormat="1" ht="18" customHeight="1" x14ac:dyDescent="0.2">
      <c r="B27" s="37" t="s">
        <v>35</v>
      </c>
      <c r="C27" s="38"/>
      <c r="D27" s="39"/>
      <c r="E27" s="40"/>
      <c r="F27" s="40"/>
      <c r="G27" s="41"/>
      <c r="H27" s="42"/>
      <c r="I27" s="31">
        <f>I11+I13+I16+I18+I21+I24+I25+I23</f>
        <v>2457.7760824349798</v>
      </c>
      <c r="J27" s="41"/>
      <c r="K27" s="42"/>
      <c r="L27" s="31">
        <f>L11+L13+L16+L18+L21+L24+L25+L23</f>
        <v>2200.3977097311113</v>
      </c>
      <c r="M27" s="41"/>
      <c r="N27" s="42"/>
      <c r="O27" s="31">
        <f>O11+O13+O16+O18+O21+O24+O25+O23</f>
        <v>131.12772384864923</v>
      </c>
      <c r="P27" s="41"/>
      <c r="Q27" s="42"/>
      <c r="R27" s="31">
        <f>R11+R13+R16+R18+R21+R24+R25+R23</f>
        <v>136.71452071625367</v>
      </c>
      <c r="S27" s="41"/>
      <c r="T27" s="42"/>
      <c r="U27" s="31">
        <f>U11+U13+U16+U18+U21+U24+U25+U23</f>
        <v>188.71762692087412</v>
      </c>
      <c r="V27" s="41"/>
      <c r="W27" s="42"/>
      <c r="X27" s="31">
        <f>X11+X13+X16+X18+X21+X24+X25+X23</f>
        <v>179.35508728794454</v>
      </c>
      <c r="Y27" s="41"/>
      <c r="Z27" s="42"/>
      <c r="AA27" s="31">
        <f>AA11+AA13+AA16+AA18+AA21+AA24+AA25+AA23</f>
        <v>285.23370691399009</v>
      </c>
      <c r="AB27" s="41"/>
      <c r="AC27" s="42"/>
      <c r="AD27" s="31">
        <f>AD11+AD13+AD16+AD18+AD21+AD24+AD25+AD23</f>
        <v>207.16382983773804</v>
      </c>
      <c r="AE27" s="41"/>
      <c r="AF27" s="42"/>
      <c r="AG27" s="31">
        <f>AG11+AG13+AG16+AG18+AG21+AG24+AG25+AG23</f>
        <v>123.75730319894959</v>
      </c>
    </row>
    <row r="28" spans="2:33" s="3" customFormat="1" ht="18" customHeight="1" x14ac:dyDescent="0.2">
      <c r="B28" s="37" t="s">
        <v>36</v>
      </c>
      <c r="C28" s="38"/>
      <c r="D28" s="39"/>
      <c r="E28" s="40"/>
      <c r="F28" s="40"/>
      <c r="G28" s="41"/>
      <c r="H28" s="42"/>
      <c r="I28" s="31">
        <f>I12+I17+I22</f>
        <v>0</v>
      </c>
      <c r="J28" s="41"/>
      <c r="K28" s="42"/>
      <c r="L28" s="31">
        <f>L12+L17+L22</f>
        <v>0</v>
      </c>
      <c r="M28" s="41"/>
      <c r="N28" s="42"/>
      <c r="O28" s="31">
        <f>O12+O17+O22</f>
        <v>3443.8505087726048</v>
      </c>
      <c r="P28" s="41"/>
      <c r="Q28" s="42"/>
      <c r="R28" s="31">
        <f>R12+R17+R22</f>
        <v>3092.180982967976</v>
      </c>
      <c r="S28" s="41"/>
      <c r="T28" s="42"/>
      <c r="U28" s="31">
        <f>U12+U17+U22</f>
        <v>3029.092819993989</v>
      </c>
      <c r="V28" s="41"/>
      <c r="W28" s="42"/>
      <c r="X28" s="31">
        <f>X12+X17+X22</f>
        <v>3161.6308854395029</v>
      </c>
      <c r="Y28" s="41"/>
      <c r="Z28" s="42"/>
      <c r="AA28" s="31">
        <f>AA12+AA17+AA22</f>
        <v>3255.0321777994423</v>
      </c>
      <c r="AB28" s="41"/>
      <c r="AC28" s="42"/>
      <c r="AD28" s="31">
        <f>AD12+AD17+AD22</f>
        <v>3321.9698059405187</v>
      </c>
      <c r="AE28" s="41"/>
      <c r="AF28" s="42"/>
      <c r="AG28" s="31">
        <f>AG12+AG17+AG22</f>
        <v>3314.1025326248782</v>
      </c>
    </row>
    <row r="29" spans="2:33" s="3" customFormat="1" ht="18" customHeight="1" x14ac:dyDescent="0.2">
      <c r="B29" s="37" t="s">
        <v>37</v>
      </c>
      <c r="C29" s="38"/>
      <c r="D29" s="39"/>
      <c r="E29" s="40"/>
      <c r="F29" s="40"/>
      <c r="G29" s="41"/>
      <c r="H29" s="42"/>
      <c r="I29" s="31">
        <f>I13+I12+I17+I18</f>
        <v>0</v>
      </c>
      <c r="J29" s="41"/>
      <c r="K29" s="42"/>
      <c r="L29" s="31">
        <f>L13+L12+L17+L18</f>
        <v>11.956050258500412</v>
      </c>
      <c r="M29" s="41"/>
      <c r="N29" s="42"/>
      <c r="O29" s="31">
        <f>O13+O12+O17+O18</f>
        <v>1914.894070378054</v>
      </c>
      <c r="P29" s="41"/>
      <c r="Q29" s="42"/>
      <c r="R29" s="31">
        <f>R13+R12+R17+R18</f>
        <v>1679.4947176374296</v>
      </c>
      <c r="S29" s="41"/>
      <c r="T29" s="42"/>
      <c r="U29" s="31">
        <f>U13+U12+U17+U18</f>
        <v>1806.7372476148628</v>
      </c>
      <c r="V29" s="41"/>
      <c r="W29" s="42"/>
      <c r="X29" s="31">
        <f>X13+X12+X17+X18</f>
        <v>2100.0671806862479</v>
      </c>
      <c r="Y29" s="41"/>
      <c r="Z29" s="42"/>
      <c r="AA29" s="31">
        <f>AA13+AA12+AA17+AA18</f>
        <v>2262.1572452926321</v>
      </c>
      <c r="AB29" s="41"/>
      <c r="AC29" s="42"/>
      <c r="AD29" s="31">
        <f>AD13+AD12+AD17+AD18</f>
        <v>2143.2788825646567</v>
      </c>
      <c r="AE29" s="41"/>
      <c r="AF29" s="42"/>
      <c r="AG29" s="31">
        <f>AG13+AG12+AG17+AG18</f>
        <v>2055.6684793574277</v>
      </c>
    </row>
    <row r="30" spans="2:33" s="3" customFormat="1" ht="18" customHeight="1" x14ac:dyDescent="0.2">
      <c r="B30" s="37" t="s">
        <v>38</v>
      </c>
      <c r="C30" s="38"/>
      <c r="D30" s="39"/>
      <c r="E30" s="40"/>
      <c r="F30" s="40"/>
      <c r="G30" s="41"/>
      <c r="H30" s="42"/>
      <c r="I30" s="31">
        <f>I22+I23+I21</f>
        <v>410.21197728000004</v>
      </c>
      <c r="J30" s="41"/>
      <c r="K30" s="42"/>
      <c r="L30" s="31">
        <f>L22+L23+L21</f>
        <v>172.08109548000002</v>
      </c>
      <c r="M30" s="41"/>
      <c r="N30" s="42"/>
      <c r="O30" s="31">
        <f>O22+O23+O21</f>
        <v>1660.0841622431999</v>
      </c>
      <c r="P30" s="41"/>
      <c r="Q30" s="42"/>
      <c r="R30" s="31">
        <f>R22+R23+R21</f>
        <v>1549.4007860467998</v>
      </c>
      <c r="S30" s="41"/>
      <c r="T30" s="42"/>
      <c r="U30" s="31">
        <f>U22+U23+U21</f>
        <v>1411.0731992999999</v>
      </c>
      <c r="V30" s="41"/>
      <c r="W30" s="42"/>
      <c r="X30" s="31">
        <f>X22+X23+X21</f>
        <v>1240.9187920412</v>
      </c>
      <c r="Y30" s="41"/>
      <c r="Z30" s="42"/>
      <c r="AA30" s="31">
        <f>AA22+AA23+AA21</f>
        <v>1278.1086394208</v>
      </c>
      <c r="AB30" s="41"/>
      <c r="AC30" s="42"/>
      <c r="AD30" s="31">
        <f>AD22+AD23+AD21</f>
        <v>1385.8547532135999</v>
      </c>
      <c r="AE30" s="41"/>
      <c r="AF30" s="42"/>
      <c r="AG30" s="31">
        <f>AG22+AG23+AG21</f>
        <v>1382.1913564664001</v>
      </c>
    </row>
    <row r="31" spans="2:33" s="3" customFormat="1" ht="18" customHeight="1" x14ac:dyDescent="0.2">
      <c r="B31" s="37" t="s">
        <v>39</v>
      </c>
      <c r="C31" s="38"/>
      <c r="D31" s="39"/>
      <c r="E31" s="40"/>
      <c r="F31" s="40"/>
      <c r="G31" s="41"/>
      <c r="H31" s="42"/>
      <c r="I31" s="31">
        <f>I27+I28</f>
        <v>2457.7760824349798</v>
      </c>
      <c r="J31" s="41"/>
      <c r="K31" s="42"/>
      <c r="L31" s="31">
        <f>L27+L28</f>
        <v>2200.3977097311113</v>
      </c>
      <c r="M31" s="41"/>
      <c r="N31" s="42"/>
      <c r="O31" s="31">
        <f>O27+O28</f>
        <v>3574.9782326212539</v>
      </c>
      <c r="P31" s="41"/>
      <c r="Q31" s="42"/>
      <c r="R31" s="31">
        <f>R27+R28</f>
        <v>3228.8955036842299</v>
      </c>
      <c r="S31" s="41"/>
      <c r="T31" s="42"/>
      <c r="U31" s="31">
        <f>U27+U28</f>
        <v>3217.810446914863</v>
      </c>
      <c r="V31" s="41"/>
      <c r="W31" s="42"/>
      <c r="X31" s="31">
        <f>X27+X28</f>
        <v>3340.9859727274475</v>
      </c>
      <c r="Y31" s="41"/>
      <c r="Z31" s="42"/>
      <c r="AA31" s="31">
        <f>AA27+AA28</f>
        <v>3540.2658847134326</v>
      </c>
      <c r="AB31" s="41"/>
      <c r="AC31" s="42"/>
      <c r="AD31" s="31">
        <f>AD27+AD28</f>
        <v>3529.1336357782566</v>
      </c>
      <c r="AE31" s="41"/>
      <c r="AF31" s="42"/>
      <c r="AG31" s="31">
        <f>AG27+AG28</f>
        <v>3437.8598358238278</v>
      </c>
    </row>
    <row r="32" spans="2:33" s="3" customFormat="1" ht="18" customHeight="1" x14ac:dyDescent="0.2">
      <c r="B32" s="37" t="s">
        <v>40</v>
      </c>
      <c r="C32" s="38"/>
      <c r="D32" s="39"/>
      <c r="E32" s="40"/>
      <c r="F32" s="40"/>
      <c r="G32" s="41"/>
      <c r="H32" s="42"/>
      <c r="I32" s="31">
        <f>I14+I19+I26</f>
        <v>875.20801500000005</v>
      </c>
      <c r="J32" s="41"/>
      <c r="K32" s="42"/>
      <c r="L32" s="31">
        <f>L14+L19+L26</f>
        <v>818.07601</v>
      </c>
      <c r="M32" s="41"/>
      <c r="N32" s="42"/>
      <c r="O32" s="31">
        <f>O14+O19+O26</f>
        <v>1684.5425080316331</v>
      </c>
      <c r="P32" s="41"/>
      <c r="Q32" s="42"/>
      <c r="R32" s="31">
        <f>R14+R19+R26</f>
        <v>1490.6688223441197</v>
      </c>
      <c r="S32" s="41"/>
      <c r="T32" s="42"/>
      <c r="U32" s="31">
        <f>U14+U19+U26</f>
        <v>1482.4744300783766</v>
      </c>
      <c r="V32" s="41"/>
      <c r="W32" s="42"/>
      <c r="X32" s="31">
        <f>X14+X19+X26</f>
        <v>1479.73614823461</v>
      </c>
      <c r="Y32" s="41"/>
      <c r="Z32" s="42"/>
      <c r="AA32" s="31">
        <f>AA14+AA19+AA26</f>
        <v>1593.7903344039473</v>
      </c>
      <c r="AB32" s="41"/>
      <c r="AC32" s="42"/>
      <c r="AD32" s="31">
        <f>AD14+AD19+AD26</f>
        <v>1712.5676285363315</v>
      </c>
      <c r="AE32" s="41"/>
      <c r="AF32" s="42"/>
      <c r="AG32" s="31">
        <f>AG14+AG19+AG26</f>
        <v>1835.4696902078504</v>
      </c>
    </row>
    <row r="33" spans="2:33" s="3" customFormat="1" ht="18" customHeight="1" x14ac:dyDescent="0.2">
      <c r="B33" s="37" t="s">
        <v>41</v>
      </c>
      <c r="C33" s="38"/>
      <c r="D33" s="39"/>
      <c r="E33" s="40"/>
      <c r="F33" s="40"/>
      <c r="G33" s="41"/>
      <c r="H33" s="42"/>
      <c r="I33" s="31">
        <f>I31+I32</f>
        <v>3332.98409743498</v>
      </c>
      <c r="J33" s="41"/>
      <c r="K33" s="42"/>
      <c r="L33" s="31">
        <f>L31+L32</f>
        <v>3018.4737197311115</v>
      </c>
      <c r="M33" s="41"/>
      <c r="N33" s="42"/>
      <c r="O33" s="31">
        <f>O31+O32</f>
        <v>5259.5207406528871</v>
      </c>
      <c r="P33" s="41"/>
      <c r="Q33" s="42"/>
      <c r="R33" s="31">
        <f>R31+R32</f>
        <v>4719.5643260283496</v>
      </c>
      <c r="S33" s="41"/>
      <c r="T33" s="42"/>
      <c r="U33" s="31">
        <f>U31+U32</f>
        <v>4700.2848769932398</v>
      </c>
      <c r="V33" s="41"/>
      <c r="W33" s="42"/>
      <c r="X33" s="31">
        <f>X31+X32</f>
        <v>4820.7221209620575</v>
      </c>
      <c r="Y33" s="41"/>
      <c r="Z33" s="42"/>
      <c r="AA33" s="31">
        <f>AA31+AA32</f>
        <v>5134.0562191173794</v>
      </c>
      <c r="AB33" s="41"/>
      <c r="AC33" s="42"/>
      <c r="AD33" s="31">
        <f>AD31+AD32</f>
        <v>5241.7012643145881</v>
      </c>
      <c r="AE33" s="41"/>
      <c r="AF33" s="42"/>
      <c r="AG33" s="31">
        <f>AG31+AG32</f>
        <v>5273.3295260316781</v>
      </c>
    </row>
    <row r="34" spans="2:33" s="3" customFormat="1" ht="18" customHeight="1" x14ac:dyDescent="0.2">
      <c r="B34" s="23" t="s">
        <v>42</v>
      </c>
      <c r="C34" s="24"/>
      <c r="D34" s="24"/>
      <c r="E34" s="25"/>
      <c r="F34" s="25"/>
      <c r="G34" s="26"/>
      <c r="H34" s="27"/>
      <c r="I34" s="28"/>
      <c r="J34" s="26"/>
      <c r="K34" s="27"/>
      <c r="L34" s="28"/>
      <c r="M34" s="26"/>
      <c r="N34" s="27"/>
      <c r="O34" s="28"/>
      <c r="P34" s="26"/>
      <c r="Q34" s="27"/>
      <c r="R34" s="28"/>
      <c r="S34" s="26"/>
      <c r="T34" s="27"/>
      <c r="U34" s="28"/>
      <c r="V34" s="26"/>
      <c r="W34" s="27"/>
      <c r="X34" s="28"/>
      <c r="Y34" s="26"/>
      <c r="Z34" s="27"/>
      <c r="AA34" s="28"/>
      <c r="AB34" s="26"/>
      <c r="AC34" s="27"/>
      <c r="AD34" s="28"/>
      <c r="AE34" s="26"/>
      <c r="AF34" s="27"/>
      <c r="AG34" s="28"/>
    </row>
    <row r="35" spans="2:33" s="3" customFormat="1" ht="18" customHeight="1" x14ac:dyDescent="0.2">
      <c r="B35" s="29" t="s">
        <v>43</v>
      </c>
      <c r="C35" s="24"/>
      <c r="D35" s="24"/>
      <c r="E35" s="25"/>
      <c r="F35" s="25"/>
      <c r="G35" s="26"/>
      <c r="H35" s="27"/>
      <c r="I35" s="31">
        <f>SUM(I36:I43)</f>
        <v>8384.4190734965487</v>
      </c>
      <c r="J35" s="26"/>
      <c r="K35" s="27"/>
      <c r="L35" s="31">
        <f>SUM(L36:L43)</f>
        <v>8637.7407404205987</v>
      </c>
      <c r="M35" s="26"/>
      <c r="N35" s="27"/>
      <c r="O35" s="31">
        <f>SUM(O36:O43)</f>
        <v>9311.4750784161661</v>
      </c>
      <c r="P35" s="26"/>
      <c r="Q35" s="27"/>
      <c r="R35" s="31">
        <f>SUM(R36:R43)</f>
        <v>9802.3330787412269</v>
      </c>
      <c r="S35" s="26"/>
      <c r="T35" s="27"/>
      <c r="U35" s="31">
        <f>SUM(U36:U43)</f>
        <v>9524.9130361714069</v>
      </c>
      <c r="V35" s="26"/>
      <c r="W35" s="27"/>
      <c r="X35" s="31">
        <f>SUM(X36:X43)</f>
        <v>10218.829564493361</v>
      </c>
      <c r="Y35" s="26"/>
      <c r="Z35" s="27"/>
      <c r="AA35" s="31">
        <f>SUM(AA36:AA43)</f>
        <v>10909.333785140145</v>
      </c>
      <c r="AB35" s="26"/>
      <c r="AC35" s="27"/>
      <c r="AD35" s="31">
        <f>SUM(AD36:AD43)</f>
        <v>10838.917059057761</v>
      </c>
      <c r="AE35" s="26"/>
      <c r="AF35" s="27"/>
      <c r="AG35" s="31">
        <f>SUM(AG36:AG43)</f>
        <v>10810.013560283653</v>
      </c>
    </row>
    <row r="36" spans="2:33" s="3" customFormat="1" ht="18" customHeight="1" x14ac:dyDescent="0.2">
      <c r="B36" s="32" t="s">
        <v>44</v>
      </c>
      <c r="C36" s="24" t="s">
        <v>13</v>
      </c>
      <c r="D36" s="24" t="s">
        <v>45</v>
      </c>
      <c r="E36" s="25" t="s">
        <v>46</v>
      </c>
      <c r="F36" s="25" t="s">
        <v>47</v>
      </c>
      <c r="G36" s="26"/>
      <c r="H36" s="27" t="s">
        <v>48</v>
      </c>
      <c r="I36" s="28"/>
      <c r="J36" s="26"/>
      <c r="K36" s="27" t="s">
        <v>48</v>
      </c>
      <c r="L36" s="28"/>
      <c r="M36" s="26"/>
      <c r="N36" s="27" t="s">
        <v>48</v>
      </c>
      <c r="O36" s="28"/>
      <c r="P36" s="26"/>
      <c r="Q36" s="27" t="s">
        <v>48</v>
      </c>
      <c r="R36" s="28"/>
      <c r="S36" s="26"/>
      <c r="T36" s="27" t="s">
        <v>48</v>
      </c>
      <c r="U36" s="28"/>
      <c r="V36" s="26"/>
      <c r="W36" s="27" t="s">
        <v>48</v>
      </c>
      <c r="X36" s="28"/>
      <c r="Y36" s="26"/>
      <c r="Z36" s="27" t="s">
        <v>48</v>
      </c>
      <c r="AA36" s="28"/>
      <c r="AB36" s="26"/>
      <c r="AC36" s="27" t="s">
        <v>48</v>
      </c>
      <c r="AD36" s="28"/>
      <c r="AE36" s="26"/>
      <c r="AF36" s="27" t="s">
        <v>48</v>
      </c>
      <c r="AG36" s="28"/>
    </row>
    <row r="37" spans="2:33" s="3" customFormat="1" ht="18" customHeight="1" x14ac:dyDescent="0.2">
      <c r="B37" s="32" t="s">
        <v>49</v>
      </c>
      <c r="C37" s="24" t="s">
        <v>13</v>
      </c>
      <c r="D37" s="24" t="s">
        <v>45</v>
      </c>
      <c r="E37" s="25" t="s">
        <v>15</v>
      </c>
      <c r="F37" s="25" t="s">
        <v>47</v>
      </c>
      <c r="G37" s="33"/>
      <c r="H37" s="36"/>
      <c r="I37" s="35">
        <v>655.27810194907738</v>
      </c>
      <c r="J37" s="33"/>
      <c r="K37" s="36"/>
      <c r="L37" s="35">
        <v>896.31212144328344</v>
      </c>
      <c r="M37" s="33"/>
      <c r="N37" s="36"/>
      <c r="O37" s="35">
        <v>1144.5451108437878</v>
      </c>
      <c r="P37" s="33"/>
      <c r="Q37" s="36"/>
      <c r="R37" s="35">
        <v>1152.5503454926961</v>
      </c>
      <c r="S37" s="33"/>
      <c r="T37" s="36"/>
      <c r="U37" s="35">
        <v>1047.5738648104846</v>
      </c>
      <c r="V37" s="33"/>
      <c r="W37" s="36"/>
      <c r="X37" s="35">
        <v>892.76117874283045</v>
      </c>
      <c r="Y37" s="33"/>
      <c r="Z37" s="36"/>
      <c r="AA37" s="35">
        <v>924.85390085450081</v>
      </c>
      <c r="AB37" s="81"/>
      <c r="AC37" s="85"/>
      <c r="AD37" s="83">
        <v>959.86414315814125</v>
      </c>
      <c r="AE37" s="81"/>
      <c r="AF37" s="85"/>
      <c r="AG37" s="83">
        <v>973.71275354157842</v>
      </c>
    </row>
    <row r="38" spans="2:33" s="3" customFormat="1" ht="18" customHeight="1" x14ac:dyDescent="0.2">
      <c r="B38" s="32" t="s">
        <v>50</v>
      </c>
      <c r="C38" s="24" t="s">
        <v>13</v>
      </c>
      <c r="D38" s="24" t="s">
        <v>45</v>
      </c>
      <c r="E38" s="25" t="s">
        <v>15</v>
      </c>
      <c r="F38" s="25" t="s">
        <v>47</v>
      </c>
      <c r="G38" s="33"/>
      <c r="H38" s="36"/>
      <c r="I38" s="35">
        <v>411.86159764725221</v>
      </c>
      <c r="J38" s="33"/>
      <c r="K38" s="36"/>
      <c r="L38" s="35">
        <v>347.98475240063715</v>
      </c>
      <c r="M38" s="33"/>
      <c r="N38" s="36"/>
      <c r="O38" s="35">
        <v>285.39757301808066</v>
      </c>
      <c r="P38" s="33"/>
      <c r="Q38" s="36"/>
      <c r="R38" s="35">
        <v>397.98853854202997</v>
      </c>
      <c r="S38" s="33"/>
      <c r="T38" s="36"/>
      <c r="U38" s="35">
        <v>519.88613365990204</v>
      </c>
      <c r="V38" s="33"/>
      <c r="W38" s="36"/>
      <c r="X38" s="35">
        <v>629.22288522288511</v>
      </c>
      <c r="Y38" s="33"/>
      <c r="Z38" s="36"/>
      <c r="AA38" s="35">
        <v>653.95140845070409</v>
      </c>
      <c r="AB38" s="81"/>
      <c r="AC38" s="85"/>
      <c r="AD38" s="83">
        <v>681.25199576121508</v>
      </c>
      <c r="AE38" s="81"/>
      <c r="AF38" s="85"/>
      <c r="AG38" s="83">
        <v>693.28489405629614</v>
      </c>
    </row>
    <row r="39" spans="2:33" s="3" customFormat="1" ht="18" customHeight="1" x14ac:dyDescent="0.2">
      <c r="B39" s="32" t="s">
        <v>51</v>
      </c>
      <c r="C39" s="24" t="s">
        <v>13</v>
      </c>
      <c r="D39" s="24" t="s">
        <v>45</v>
      </c>
      <c r="E39" s="25" t="s">
        <v>15</v>
      </c>
      <c r="F39" s="25" t="s">
        <v>47</v>
      </c>
      <c r="G39" s="33"/>
      <c r="H39" s="36"/>
      <c r="I39" s="35">
        <v>1537.5391433856207</v>
      </c>
      <c r="J39" s="33"/>
      <c r="K39" s="36"/>
      <c r="L39" s="35">
        <v>1952.9135065995374</v>
      </c>
      <c r="M39" s="33"/>
      <c r="N39" s="36"/>
      <c r="O39" s="35">
        <v>2375.4398712821649</v>
      </c>
      <c r="P39" s="33"/>
      <c r="Q39" s="36"/>
      <c r="R39" s="35">
        <v>2007.0297288674969</v>
      </c>
      <c r="S39" s="33"/>
      <c r="T39" s="36"/>
      <c r="U39" s="35">
        <v>1764.306056582873</v>
      </c>
      <c r="V39" s="33"/>
      <c r="W39" s="36"/>
      <c r="X39" s="35">
        <v>1449.3676640777296</v>
      </c>
      <c r="Y39" s="33"/>
      <c r="Z39" s="36"/>
      <c r="AA39" s="35">
        <v>1501.5062165423772</v>
      </c>
      <c r="AB39" s="81"/>
      <c r="AC39" s="85"/>
      <c r="AD39" s="83">
        <v>1559.1109075718662</v>
      </c>
      <c r="AE39" s="81"/>
      <c r="AF39" s="85"/>
      <c r="AG39" s="83">
        <v>1581.6052570664622</v>
      </c>
    </row>
    <row r="40" spans="2:33" s="3" customFormat="1" ht="18" customHeight="1" x14ac:dyDescent="0.2">
      <c r="B40" s="32" t="s">
        <v>52</v>
      </c>
      <c r="C40" s="24" t="s">
        <v>13</v>
      </c>
      <c r="D40" s="24" t="s">
        <v>45</v>
      </c>
      <c r="E40" s="25" t="s">
        <v>15</v>
      </c>
      <c r="F40" s="25" t="s">
        <v>53</v>
      </c>
      <c r="G40" s="33">
        <v>383</v>
      </c>
      <c r="H40" s="36">
        <f>IFERROR(I40/G40,"")</f>
        <v>8.6172559169738534</v>
      </c>
      <c r="I40" s="35">
        <v>3300.4090162009861</v>
      </c>
      <c r="J40" s="33">
        <v>387</v>
      </c>
      <c r="K40" s="36">
        <f>IFERROR(L40/J40,"")</f>
        <v>8.6830405070226497</v>
      </c>
      <c r="L40" s="35">
        <v>3360.3366762177652</v>
      </c>
      <c r="M40" s="33">
        <v>392</v>
      </c>
      <c r="N40" s="36">
        <f>IFERROR(O40/M40,"")</f>
        <v>8.5754381693644124</v>
      </c>
      <c r="O40" s="35">
        <v>3361.5717623908499</v>
      </c>
      <c r="P40" s="33">
        <v>437</v>
      </c>
      <c r="Q40" s="36">
        <f>IFERROR(R40/P40,"")</f>
        <v>9.0239127828484751</v>
      </c>
      <c r="R40" s="35">
        <v>3943.4498861047837</v>
      </c>
      <c r="S40" s="33">
        <v>621</v>
      </c>
      <c r="T40" s="36">
        <f>IFERROR(U40/S40,"")</f>
        <v>5.8193435786102459</v>
      </c>
      <c r="U40" s="35">
        <v>3613.8123623169627</v>
      </c>
      <c r="V40" s="33">
        <v>689</v>
      </c>
      <c r="W40" s="36">
        <f>IFERROR(X40/V40,"")</f>
        <v>5.8738040705903991</v>
      </c>
      <c r="X40" s="35">
        <v>4047.0510046367849</v>
      </c>
      <c r="Y40" s="33">
        <v>758</v>
      </c>
      <c r="Z40" s="36">
        <f>IFERROR(AA40/Y40,"")</f>
        <v>5.8583405066804826</v>
      </c>
      <c r="AA40" s="35">
        <v>4440.6221040638056</v>
      </c>
      <c r="AB40" s="81">
        <v>711</v>
      </c>
      <c r="AC40" s="85">
        <f>IFERROR(AD40/AB40,"")</f>
        <v>6.0066145836551774</v>
      </c>
      <c r="AD40" s="83">
        <v>4270.7029689788314</v>
      </c>
      <c r="AE40" s="81">
        <v>718.89999999999986</v>
      </c>
      <c r="AF40" s="85">
        <f>IFERROR(AG40/AE40,"")</f>
        <v>6.0066145836551783</v>
      </c>
      <c r="AG40" s="83">
        <v>4318.155224189707</v>
      </c>
    </row>
    <row r="41" spans="2:33" s="3" customFormat="1" ht="18" customHeight="1" x14ac:dyDescent="0.2">
      <c r="B41" s="32" t="s">
        <v>54</v>
      </c>
      <c r="C41" s="24" t="s">
        <v>13</v>
      </c>
      <c r="D41" s="24" t="s">
        <v>45</v>
      </c>
      <c r="E41" s="25" t="s">
        <v>55</v>
      </c>
      <c r="F41" s="25" t="s">
        <v>56</v>
      </c>
      <c r="G41" s="33">
        <v>162.45721367858582</v>
      </c>
      <c r="H41" s="36">
        <f>I41/G41</f>
        <v>5.3845355191256825</v>
      </c>
      <c r="I41" s="35">
        <v>874.75663739053607</v>
      </c>
      <c r="J41" s="33">
        <v>171.18308996221791</v>
      </c>
      <c r="K41" s="36">
        <f>L41/J41</f>
        <v>5.0938829787234052</v>
      </c>
      <c r="L41" s="35">
        <v>871.98662820381912</v>
      </c>
      <c r="M41" s="33">
        <v>182.22969248848261</v>
      </c>
      <c r="N41" s="36">
        <f>O41/M41</f>
        <v>4.2854871794871796</v>
      </c>
      <c r="O41" s="35">
        <v>780.94301088128339</v>
      </c>
      <c r="P41" s="33">
        <v>188.22640274102721</v>
      </c>
      <c r="Q41" s="36">
        <f>R41/P41</f>
        <v>4.3101256281407032</v>
      </c>
      <c r="R41" s="35">
        <v>811.27944234683491</v>
      </c>
      <c r="S41" s="33">
        <v>231.02702942458455</v>
      </c>
      <c r="T41" s="36">
        <f>U41/S41</f>
        <v>4.3891059202577525</v>
      </c>
      <c r="U41" s="35">
        <v>1014.0021025870061</v>
      </c>
      <c r="V41" s="33">
        <v>278.07835791476924</v>
      </c>
      <c r="W41" s="36">
        <f>X41/V41</f>
        <v>4.3406699346405215</v>
      </c>
      <c r="X41" s="35">
        <v>1207.046367674845</v>
      </c>
      <c r="Y41" s="33">
        <v>300.60000000000002</v>
      </c>
      <c r="Z41" s="36">
        <f>AA41/Y41</f>
        <v>4.3842514970059874</v>
      </c>
      <c r="AA41" s="35">
        <v>1317.9059999999999</v>
      </c>
      <c r="AB41" s="81">
        <v>354.6</v>
      </c>
      <c r="AC41" s="85">
        <f>AD41/AB41</f>
        <v>4.3860152284263965</v>
      </c>
      <c r="AD41" s="83">
        <v>1555.2810000000002</v>
      </c>
      <c r="AE41" s="81">
        <v>335.69669117647061</v>
      </c>
      <c r="AF41" s="85">
        <f>AG41/AE41</f>
        <v>4.3860152284263956</v>
      </c>
      <c r="AG41" s="83">
        <v>1472.3707996323531</v>
      </c>
    </row>
    <row r="42" spans="2:33" s="3" customFormat="1" ht="18" customHeight="1" x14ac:dyDescent="0.2">
      <c r="B42" s="32" t="s">
        <v>57</v>
      </c>
      <c r="C42" s="24" t="s">
        <v>13</v>
      </c>
      <c r="D42" s="24" t="s">
        <v>45</v>
      </c>
      <c r="E42" s="25" t="s">
        <v>58</v>
      </c>
      <c r="F42" s="25" t="s">
        <v>59</v>
      </c>
      <c r="G42" s="33"/>
      <c r="H42" s="36"/>
      <c r="I42" s="35">
        <v>1157.6514999999999</v>
      </c>
      <c r="J42" s="33"/>
      <c r="K42" s="36"/>
      <c r="L42" s="35">
        <v>1157.6514999999999</v>
      </c>
      <c r="M42" s="33"/>
      <c r="N42" s="36"/>
      <c r="O42" s="35">
        <v>1152.6402499999999</v>
      </c>
      <c r="P42" s="33"/>
      <c r="Q42" s="36"/>
      <c r="R42" s="35">
        <v>1155.9810833333331</v>
      </c>
      <c r="S42" s="33"/>
      <c r="T42" s="36"/>
      <c r="U42" s="35">
        <v>1155.9810833333331</v>
      </c>
      <c r="V42" s="33"/>
      <c r="W42" s="36"/>
      <c r="X42" s="35">
        <v>1155.9810833333331</v>
      </c>
      <c r="Y42" s="33"/>
      <c r="Z42" s="36"/>
      <c r="AA42" s="35">
        <v>1155.9810833333331</v>
      </c>
      <c r="AB42" s="81"/>
      <c r="AC42" s="85"/>
      <c r="AD42" s="83">
        <v>1155.9810833333331</v>
      </c>
      <c r="AE42" s="81"/>
      <c r="AF42" s="85"/>
      <c r="AG42" s="83">
        <v>1155.9810833333331</v>
      </c>
    </row>
    <row r="43" spans="2:33" s="3" customFormat="1" ht="18" customHeight="1" x14ac:dyDescent="0.2">
      <c r="B43" s="32" t="s">
        <v>60</v>
      </c>
      <c r="C43" s="24" t="s">
        <v>13</v>
      </c>
      <c r="D43" s="24" t="s">
        <v>45</v>
      </c>
      <c r="E43" s="25" t="s">
        <v>58</v>
      </c>
      <c r="F43" s="25" t="s">
        <v>61</v>
      </c>
      <c r="G43" s="33"/>
      <c r="H43" s="36"/>
      <c r="I43" s="35">
        <v>446.92307692307691</v>
      </c>
      <c r="J43" s="33"/>
      <c r="K43" s="36"/>
      <c r="L43" s="35">
        <v>50.555555555555557</v>
      </c>
      <c r="M43" s="33"/>
      <c r="N43" s="36"/>
      <c r="O43" s="35">
        <v>210.93750000000003</v>
      </c>
      <c r="P43" s="33"/>
      <c r="Q43" s="36"/>
      <c r="R43" s="35">
        <v>334.05405405405406</v>
      </c>
      <c r="S43" s="33"/>
      <c r="T43" s="36"/>
      <c r="U43" s="35">
        <v>409.35143288084458</v>
      </c>
      <c r="V43" s="33"/>
      <c r="W43" s="36"/>
      <c r="X43" s="35">
        <v>837.39938080495358</v>
      </c>
      <c r="Y43" s="33"/>
      <c r="Z43" s="36"/>
      <c r="AA43" s="35">
        <v>914.5130718954249</v>
      </c>
      <c r="AB43" s="81"/>
      <c r="AC43" s="85"/>
      <c r="AD43" s="83">
        <v>656.72496025437215</v>
      </c>
      <c r="AE43" s="81"/>
      <c r="AF43" s="85"/>
      <c r="AG43" s="83">
        <v>614.90354846392006</v>
      </c>
    </row>
    <row r="44" spans="2:33" s="3" customFormat="1" ht="18" customHeight="1" x14ac:dyDescent="0.2">
      <c r="B44" s="29" t="s">
        <v>62</v>
      </c>
      <c r="C44" s="24"/>
      <c r="D44" s="24"/>
      <c r="E44" s="25"/>
      <c r="F44" s="25"/>
      <c r="G44" s="26"/>
      <c r="H44" s="43" t="s">
        <v>48</v>
      </c>
      <c r="I44" s="31">
        <f>I45+I46+I49</f>
        <v>2188.8603458299999</v>
      </c>
      <c r="J44" s="26"/>
      <c r="K44" s="43" t="s">
        <v>48</v>
      </c>
      <c r="L44" s="31">
        <f>L45+L46+L49</f>
        <v>2083.7821054300002</v>
      </c>
      <c r="M44" s="26"/>
      <c r="N44" s="43" t="s">
        <v>48</v>
      </c>
      <c r="O44" s="31">
        <f>O45+O46+O49</f>
        <v>2123.7587830499997</v>
      </c>
      <c r="P44" s="26"/>
      <c r="Q44" s="43" t="s">
        <v>48</v>
      </c>
      <c r="R44" s="31">
        <f>R45+R46+R49</f>
        <v>2007.4471060300002</v>
      </c>
      <c r="S44" s="26"/>
      <c r="T44" s="43" t="s">
        <v>48</v>
      </c>
      <c r="U44" s="31">
        <f>U45+U46+U49</f>
        <v>1881.4376552149999</v>
      </c>
      <c r="V44" s="26"/>
      <c r="W44" s="43" t="s">
        <v>48</v>
      </c>
      <c r="X44" s="31">
        <f>X45+X46+X49</f>
        <v>1902.8059425699998</v>
      </c>
      <c r="Y44" s="26"/>
      <c r="Z44" s="43" t="s">
        <v>48</v>
      </c>
      <c r="AA44" s="31">
        <f>AA45+AA46+AA49</f>
        <v>2228.4069813499996</v>
      </c>
      <c r="AB44" s="26"/>
      <c r="AC44" s="43" t="s">
        <v>48</v>
      </c>
      <c r="AD44" s="31">
        <f>AD45+AD46+AD49</f>
        <v>2668.9371727899997</v>
      </c>
      <c r="AE44" s="26"/>
      <c r="AF44" s="43" t="s">
        <v>48</v>
      </c>
      <c r="AG44" s="31">
        <f>AG45+AG46+AG49</f>
        <v>3591.1531478316688</v>
      </c>
    </row>
    <row r="45" spans="2:33" s="3" customFormat="1" ht="18" customHeight="1" x14ac:dyDescent="0.2">
      <c r="B45" s="32" t="s">
        <v>63</v>
      </c>
      <c r="C45" s="24" t="s">
        <v>64</v>
      </c>
      <c r="D45" s="24" t="s">
        <v>45</v>
      </c>
      <c r="E45" s="25" t="s">
        <v>55</v>
      </c>
      <c r="F45" s="25" t="s">
        <v>65</v>
      </c>
      <c r="G45" s="33">
        <v>325.44299999999998</v>
      </c>
      <c r="H45" s="36">
        <f>I45/G45</f>
        <v>2.2783720779982977</v>
      </c>
      <c r="I45" s="35">
        <v>741.48024417999989</v>
      </c>
      <c r="J45" s="33">
        <v>358.76400000000001</v>
      </c>
      <c r="K45" s="36">
        <f>L45/J45</f>
        <v>2.3628555083007217</v>
      </c>
      <c r="L45" s="35">
        <v>847.70749358000012</v>
      </c>
      <c r="M45" s="33">
        <v>464.48500000000007</v>
      </c>
      <c r="N45" s="36">
        <f>O45/M45</f>
        <v>2.3556968766913888</v>
      </c>
      <c r="O45" s="35">
        <v>1094.18586377</v>
      </c>
      <c r="P45" s="33">
        <v>366.76199999999994</v>
      </c>
      <c r="Q45" s="36">
        <f>R45/P45</f>
        <v>2.3570581908840067</v>
      </c>
      <c r="R45" s="35">
        <v>864.47937620499999</v>
      </c>
      <c r="S45" s="33">
        <v>320.42499999999995</v>
      </c>
      <c r="T45" s="36">
        <f>U45/S45</f>
        <v>2.5936533044394166</v>
      </c>
      <c r="U45" s="35">
        <v>831.07136007499992</v>
      </c>
      <c r="V45" s="33">
        <v>301.91300000000001</v>
      </c>
      <c r="W45" s="36">
        <f>X45/V45</f>
        <v>2.500780144710562</v>
      </c>
      <c r="X45" s="35">
        <v>755.01803582999992</v>
      </c>
      <c r="Y45" s="33">
        <v>342.11099999999993</v>
      </c>
      <c r="Z45" s="36">
        <f>AA45/Y45</f>
        <v>2.349654667286349</v>
      </c>
      <c r="AA45" s="35">
        <v>803.84270788000003</v>
      </c>
      <c r="AB45" s="81">
        <v>324.46599999999995</v>
      </c>
      <c r="AC45" s="85">
        <f>AD45/AB45</f>
        <v>2.7223816701595855</v>
      </c>
      <c r="AD45" s="83">
        <v>883.32029098999999</v>
      </c>
      <c r="AE45" s="81">
        <v>322.51795168322485</v>
      </c>
      <c r="AF45" s="85">
        <f>AG45/AE45</f>
        <v>2.8834263299031004</v>
      </c>
      <c r="AG45" s="83">
        <v>929.95675374982648</v>
      </c>
    </row>
    <row r="46" spans="2:33" s="3" customFormat="1" ht="18" customHeight="1" x14ac:dyDescent="0.2">
      <c r="B46" s="32" t="s">
        <v>66</v>
      </c>
      <c r="C46" s="24" t="s">
        <v>21</v>
      </c>
      <c r="D46" s="24" t="s">
        <v>45</v>
      </c>
      <c r="E46" s="25" t="s">
        <v>55</v>
      </c>
      <c r="F46" s="25" t="s">
        <v>67</v>
      </c>
      <c r="G46" s="33"/>
      <c r="H46" s="36"/>
      <c r="I46" s="31">
        <f>I47+I48</f>
        <v>1269.4100100000001</v>
      </c>
      <c r="J46" s="33"/>
      <c r="K46" s="36"/>
      <c r="L46" s="31">
        <f>L47+L48</f>
        <v>1103.593787</v>
      </c>
      <c r="M46" s="33"/>
      <c r="N46" s="36"/>
      <c r="O46" s="31">
        <f>O47+O48</f>
        <v>944.34944799999994</v>
      </c>
      <c r="P46" s="33"/>
      <c r="Q46" s="36"/>
      <c r="R46" s="31">
        <f>R47+R48</f>
        <v>1078.926471</v>
      </c>
      <c r="S46" s="33"/>
      <c r="T46" s="36"/>
      <c r="U46" s="31">
        <f>U47+U48</f>
        <v>996.7491399999999</v>
      </c>
      <c r="V46" s="33"/>
      <c r="W46" s="36"/>
      <c r="X46" s="31">
        <f>X47+X48</f>
        <v>1088.6012799999999</v>
      </c>
      <c r="Y46" s="33"/>
      <c r="Z46" s="36"/>
      <c r="AA46" s="31">
        <f>AA47+AA48</f>
        <v>1347.6476479999999</v>
      </c>
      <c r="AB46" s="33"/>
      <c r="AC46" s="36"/>
      <c r="AD46" s="31">
        <f>AD47+AD48</f>
        <v>1670.2560499999997</v>
      </c>
      <c r="AE46" s="33"/>
      <c r="AF46" s="36"/>
      <c r="AG46" s="31">
        <f>AG47+AG48</f>
        <v>2571.6301403168422</v>
      </c>
    </row>
    <row r="47" spans="2:33" s="3" customFormat="1" ht="18" customHeight="1" x14ac:dyDescent="0.2">
      <c r="B47" s="44" t="s">
        <v>68</v>
      </c>
      <c r="C47" s="24" t="s">
        <v>64</v>
      </c>
      <c r="D47" s="24" t="s">
        <v>45</v>
      </c>
      <c r="E47" s="25" t="s">
        <v>55</v>
      </c>
      <c r="F47" s="25" t="s">
        <v>69</v>
      </c>
      <c r="G47" s="33">
        <v>94.102000000000004</v>
      </c>
      <c r="H47" s="36">
        <f>I47/G47</f>
        <v>12.943634332957854</v>
      </c>
      <c r="I47" s="35">
        <v>1218.021878</v>
      </c>
      <c r="J47" s="33">
        <v>83.714000000000013</v>
      </c>
      <c r="K47" s="36">
        <f>L47/J47</f>
        <v>12.463459946962274</v>
      </c>
      <c r="L47" s="35">
        <v>1043.366086</v>
      </c>
      <c r="M47" s="33">
        <v>72.08</v>
      </c>
      <c r="N47" s="36">
        <f>O47/M47</f>
        <v>12.108679245283019</v>
      </c>
      <c r="O47" s="35">
        <v>872.79359999999997</v>
      </c>
      <c r="P47" s="33">
        <v>87.065999999999988</v>
      </c>
      <c r="Q47" s="36">
        <f>R47/P47</f>
        <v>11.502361794500725</v>
      </c>
      <c r="R47" s="35">
        <v>1001.4646320000001</v>
      </c>
      <c r="S47" s="33">
        <v>93.361999999999995</v>
      </c>
      <c r="T47" s="36">
        <f>U47/S47</f>
        <v>9.9870004927058105</v>
      </c>
      <c r="U47" s="35">
        <v>932.40633999999989</v>
      </c>
      <c r="V47" s="33">
        <v>109.863</v>
      </c>
      <c r="W47" s="36">
        <f>X47/V47</f>
        <v>9.1948558841466177</v>
      </c>
      <c r="X47" s="35">
        <v>1010.1744519999999</v>
      </c>
      <c r="Y47" s="33">
        <v>125.702</v>
      </c>
      <c r="Z47" s="36">
        <f>AA47/Y47</f>
        <v>9.4048410367376807</v>
      </c>
      <c r="AA47" s="35">
        <v>1182.207328</v>
      </c>
      <c r="AB47" s="81">
        <v>164.22399999999996</v>
      </c>
      <c r="AC47" s="85">
        <f>AD47/AB47</f>
        <v>9.581999525038972</v>
      </c>
      <c r="AD47" s="83">
        <v>1573.5942899999998</v>
      </c>
      <c r="AE47" s="81">
        <v>258.06022126315787</v>
      </c>
      <c r="AF47" s="85">
        <f>AG47/AE47</f>
        <v>9.5440964845381497</v>
      </c>
      <c r="AG47" s="83">
        <v>2462.9516505568422</v>
      </c>
    </row>
    <row r="48" spans="2:33" s="3" customFormat="1" ht="18" customHeight="1" x14ac:dyDescent="0.2">
      <c r="B48" s="44" t="s">
        <v>70</v>
      </c>
      <c r="C48" s="24" t="s">
        <v>64</v>
      </c>
      <c r="D48" s="24" t="s">
        <v>45</v>
      </c>
      <c r="E48" s="25" t="s">
        <v>55</v>
      </c>
      <c r="F48" s="25" t="s">
        <v>69</v>
      </c>
      <c r="G48" s="33">
        <v>15.061</v>
      </c>
      <c r="H48" s="36">
        <f>I48/G48</f>
        <v>3.4119999999999995</v>
      </c>
      <c r="I48" s="35">
        <v>51.388131999999992</v>
      </c>
      <c r="J48" s="33">
        <v>18.323</v>
      </c>
      <c r="K48" s="36">
        <f>L48/J48</f>
        <v>3.2869999999999999</v>
      </c>
      <c r="L48" s="35">
        <v>60.227701000000003</v>
      </c>
      <c r="M48" s="33">
        <v>22.515999999999998</v>
      </c>
      <c r="N48" s="36">
        <f>O48/M48</f>
        <v>3.1779999999999999</v>
      </c>
      <c r="O48" s="35">
        <v>71.555847999999997</v>
      </c>
      <c r="P48" s="33">
        <v>25.388999999999999</v>
      </c>
      <c r="Q48" s="36">
        <f>R48/P48</f>
        <v>3.0510000000000002</v>
      </c>
      <c r="R48" s="35">
        <v>77.461838999999998</v>
      </c>
      <c r="S48" s="33">
        <v>24.4</v>
      </c>
      <c r="T48" s="36">
        <f>U48/S48</f>
        <v>2.637</v>
      </c>
      <c r="U48" s="35">
        <v>64.342799999999997</v>
      </c>
      <c r="V48" s="33">
        <v>32.301000000000002</v>
      </c>
      <c r="W48" s="36">
        <f>X48/V48</f>
        <v>2.4280000000000004</v>
      </c>
      <c r="X48" s="35">
        <v>78.426828000000015</v>
      </c>
      <c r="Y48" s="33">
        <v>65.86</v>
      </c>
      <c r="Z48" s="36">
        <f>AA48/Y48</f>
        <v>2.5120000000000005</v>
      </c>
      <c r="AA48" s="35">
        <v>165.44032000000001</v>
      </c>
      <c r="AB48" s="81">
        <v>38.479999999999997</v>
      </c>
      <c r="AC48" s="85">
        <f>AD48/AB48</f>
        <v>2.512</v>
      </c>
      <c r="AD48" s="83">
        <v>96.661760000000001</v>
      </c>
      <c r="AE48" s="81">
        <v>43.263730000000002</v>
      </c>
      <c r="AF48" s="85">
        <f>AG48/AE48</f>
        <v>2.512</v>
      </c>
      <c r="AG48" s="83">
        <v>108.67848976000001</v>
      </c>
    </row>
    <row r="49" spans="2:33" s="3" customFormat="1" ht="18" customHeight="1" x14ac:dyDescent="0.2">
      <c r="B49" s="32" t="s">
        <v>71</v>
      </c>
      <c r="C49" s="24" t="s">
        <v>64</v>
      </c>
      <c r="D49" s="24" t="s">
        <v>45</v>
      </c>
      <c r="E49" s="25" t="s">
        <v>31</v>
      </c>
      <c r="F49" s="25" t="s">
        <v>65</v>
      </c>
      <c r="G49" s="33">
        <v>119.01799999999999</v>
      </c>
      <c r="H49" s="36">
        <f>I49/G49</f>
        <v>1.4953208056764522</v>
      </c>
      <c r="I49" s="35">
        <v>177.97009164999997</v>
      </c>
      <c r="J49" s="33">
        <v>95.292000000000002</v>
      </c>
      <c r="K49" s="36">
        <f>L49/J49</f>
        <v>1.3902617727616173</v>
      </c>
      <c r="L49" s="35">
        <v>132.48082485000003</v>
      </c>
      <c r="M49" s="33">
        <v>65.501999999999995</v>
      </c>
      <c r="N49" s="36">
        <f>O49/M49</f>
        <v>1.3010819712375197</v>
      </c>
      <c r="O49" s="35">
        <v>85.223471280000012</v>
      </c>
      <c r="P49" s="33">
        <v>50.753999999999998</v>
      </c>
      <c r="Q49" s="36">
        <f>R49/P49</f>
        <v>1.2617972736139025</v>
      </c>
      <c r="R49" s="35">
        <v>64.041258825</v>
      </c>
      <c r="S49" s="33">
        <v>43.31</v>
      </c>
      <c r="T49" s="36">
        <f>U49/S49</f>
        <v>1.2379855723851301</v>
      </c>
      <c r="U49" s="35">
        <v>53.617155139999987</v>
      </c>
      <c r="V49" s="33"/>
      <c r="W49" s="36"/>
      <c r="X49" s="35">
        <v>59.186626739999994</v>
      </c>
      <c r="Y49" s="33">
        <v>64.290750000000003</v>
      </c>
      <c r="Z49" s="36">
        <f>AA49/Y49</f>
        <v>1.1963871236530916</v>
      </c>
      <c r="AA49" s="35">
        <v>76.91662547</v>
      </c>
      <c r="AB49" s="81">
        <v>93.108000000000004</v>
      </c>
      <c r="AC49" s="85">
        <f>AD49/AB49</f>
        <v>1.23900021265627</v>
      </c>
      <c r="AD49" s="83">
        <v>115.36083179999999</v>
      </c>
      <c r="AE49" s="81">
        <v>85.719300000000018</v>
      </c>
      <c r="AF49" s="85">
        <f>AG49/AE49</f>
        <v>1.0448785018659741</v>
      </c>
      <c r="AG49" s="83">
        <v>89.566253765000013</v>
      </c>
    </row>
    <row r="50" spans="2:33" s="3" customFormat="1" ht="18" customHeight="1" x14ac:dyDescent="0.2">
      <c r="B50" s="32" t="s">
        <v>57</v>
      </c>
      <c r="C50" s="24" t="s">
        <v>64</v>
      </c>
      <c r="D50" s="24" t="s">
        <v>45</v>
      </c>
      <c r="E50" s="25" t="s">
        <v>58</v>
      </c>
      <c r="F50" s="25" t="s">
        <v>59</v>
      </c>
      <c r="G50" s="33"/>
      <c r="H50" s="36"/>
      <c r="I50" s="35">
        <v>43.044000000000004</v>
      </c>
      <c r="J50" s="33"/>
      <c r="K50" s="36"/>
      <c r="L50" s="35">
        <v>43.044000000000004</v>
      </c>
      <c r="M50" s="33"/>
      <c r="N50" s="36"/>
      <c r="O50" s="35">
        <v>43.044000000000004</v>
      </c>
      <c r="P50" s="33"/>
      <c r="Q50" s="36"/>
      <c r="R50" s="35">
        <v>43.044000000000004</v>
      </c>
      <c r="S50" s="33"/>
      <c r="T50" s="36"/>
      <c r="U50" s="35">
        <v>43.044000000000004</v>
      </c>
      <c r="V50" s="33"/>
      <c r="W50" s="36"/>
      <c r="X50" s="35">
        <v>43.044000000000004</v>
      </c>
      <c r="Y50" s="33"/>
      <c r="Z50" s="36"/>
      <c r="AA50" s="35">
        <v>43.044000000000004</v>
      </c>
      <c r="AB50" s="81"/>
      <c r="AC50" s="85"/>
      <c r="AD50" s="83">
        <v>43.044000000000004</v>
      </c>
      <c r="AE50" s="81"/>
      <c r="AF50" s="85"/>
      <c r="AG50" s="83">
        <v>43.044000000000004</v>
      </c>
    </row>
    <row r="51" spans="2:33" s="3" customFormat="1" ht="18" customHeight="1" x14ac:dyDescent="0.2">
      <c r="B51" s="45" t="s">
        <v>72</v>
      </c>
      <c r="C51" s="39"/>
      <c r="D51" s="39"/>
      <c r="E51" s="40"/>
      <c r="F51" s="40"/>
      <c r="G51" s="41"/>
      <c r="H51" s="42"/>
      <c r="I51" s="31">
        <f>SUM(I36:I41)+I45+I46+I49</f>
        <v>8968.7048424034729</v>
      </c>
      <c r="J51" s="41"/>
      <c r="K51" s="42"/>
      <c r="L51" s="31">
        <f>SUM(L36:L41)+L45+L46+L49</f>
        <v>9513.3157902950425</v>
      </c>
      <c r="M51" s="41"/>
      <c r="N51" s="42"/>
      <c r="O51" s="31">
        <f>SUM(O36:O41)+O45+O46+O49</f>
        <v>10071.656111466165</v>
      </c>
      <c r="P51" s="41"/>
      <c r="Q51" s="42"/>
      <c r="R51" s="31">
        <f>SUM(R36:R41)+R45+R46+R49</f>
        <v>10319.745047383842</v>
      </c>
      <c r="S51" s="41"/>
      <c r="T51" s="42"/>
      <c r="U51" s="31">
        <f>SUM(U36:U41)+U45+U46+U49</f>
        <v>9841.0181751722284</v>
      </c>
      <c r="V51" s="41"/>
      <c r="W51" s="42"/>
      <c r="X51" s="31">
        <f>SUM(X36:X41)+X45+X46+X49</f>
        <v>10128.255042925077</v>
      </c>
      <c r="Y51" s="41"/>
      <c r="Z51" s="42"/>
      <c r="AA51" s="31">
        <f>SUM(AA36:AA41)+AA45+AA46+AA49</f>
        <v>11067.246611261387</v>
      </c>
      <c r="AB51" s="41"/>
      <c r="AC51" s="42"/>
      <c r="AD51" s="31">
        <f>SUM(AD36:AD41)+AD45+AD46+AD49</f>
        <v>11695.148188260055</v>
      </c>
      <c r="AE51" s="41"/>
      <c r="AF51" s="42"/>
      <c r="AG51" s="31">
        <f>SUM(AG36:AG41)+AG45+AG46+AG49</f>
        <v>12630.282076318066</v>
      </c>
    </row>
    <row r="52" spans="2:33" s="3" customFormat="1" ht="18" customHeight="1" x14ac:dyDescent="0.2">
      <c r="B52" s="45" t="s">
        <v>73</v>
      </c>
      <c r="C52" s="39"/>
      <c r="D52" s="39"/>
      <c r="E52" s="40"/>
      <c r="F52" s="40"/>
      <c r="G52" s="41"/>
      <c r="H52" s="42"/>
      <c r="I52" s="31">
        <f>I42+I50</f>
        <v>1200.6955</v>
      </c>
      <c r="J52" s="41"/>
      <c r="K52" s="42"/>
      <c r="L52" s="31">
        <f>L42+L50</f>
        <v>1200.6955</v>
      </c>
      <c r="M52" s="41"/>
      <c r="N52" s="42"/>
      <c r="O52" s="31">
        <f>O42+O50</f>
        <v>1195.68425</v>
      </c>
      <c r="P52" s="41"/>
      <c r="Q52" s="42"/>
      <c r="R52" s="31">
        <f>R42+R50</f>
        <v>1199.0250833333332</v>
      </c>
      <c r="S52" s="41"/>
      <c r="T52" s="42"/>
      <c r="U52" s="31">
        <f>U42+U50</f>
        <v>1199.0250833333332</v>
      </c>
      <c r="V52" s="41"/>
      <c r="W52" s="42"/>
      <c r="X52" s="31">
        <f>X42+X50</f>
        <v>1199.0250833333332</v>
      </c>
      <c r="Y52" s="41"/>
      <c r="Z52" s="42"/>
      <c r="AA52" s="31">
        <f>AA42+AA50</f>
        <v>1199.0250833333332</v>
      </c>
      <c r="AB52" s="41"/>
      <c r="AC52" s="42"/>
      <c r="AD52" s="31">
        <f>AD42+AD50</f>
        <v>1199.0250833333332</v>
      </c>
      <c r="AE52" s="41"/>
      <c r="AF52" s="42"/>
      <c r="AG52" s="31">
        <f>AG42+AG50</f>
        <v>1199.0250833333332</v>
      </c>
    </row>
    <row r="53" spans="2:33" s="3" customFormat="1" ht="18" customHeight="1" x14ac:dyDescent="0.2">
      <c r="B53" s="45" t="s">
        <v>74</v>
      </c>
      <c r="C53" s="39"/>
      <c r="D53" s="39"/>
      <c r="E53" s="40"/>
      <c r="F53" s="40"/>
      <c r="G53" s="41"/>
      <c r="H53" s="42"/>
      <c r="I53" s="31">
        <f>SUM(I37:I42)+SUM(I47:I50)+I45</f>
        <v>10169.400342403473</v>
      </c>
      <c r="J53" s="41"/>
      <c r="K53" s="42"/>
      <c r="L53" s="31">
        <f>SUM(L37:L42)+SUM(L47:L50)+L45</f>
        <v>10714.011290295046</v>
      </c>
      <c r="M53" s="41"/>
      <c r="N53" s="42"/>
      <c r="O53" s="31">
        <f>SUM(O37:O42)+SUM(O47:O50)+O45</f>
        <v>11267.340361466167</v>
      </c>
      <c r="P53" s="41"/>
      <c r="Q53" s="42"/>
      <c r="R53" s="31">
        <f>SUM(R37:R42)+SUM(R47:R50)+R45</f>
        <v>11518.770130717174</v>
      </c>
      <c r="S53" s="41"/>
      <c r="T53" s="42"/>
      <c r="U53" s="31">
        <f>SUM(U37:U42)+SUM(U47:U50)+U45</f>
        <v>11040.043258505562</v>
      </c>
      <c r="V53" s="41"/>
      <c r="W53" s="42"/>
      <c r="X53" s="31">
        <f>SUM(X37:X42)+SUM(X47:X50)+X45</f>
        <v>11327.280126258409</v>
      </c>
      <c r="Y53" s="41"/>
      <c r="Z53" s="42"/>
      <c r="AA53" s="31">
        <f>SUM(AA37:AA42)+SUM(AA47:AA50)+AA45</f>
        <v>12266.27169459472</v>
      </c>
      <c r="AB53" s="41"/>
      <c r="AC53" s="42"/>
      <c r="AD53" s="31">
        <f>SUM(AD37:AD42)+SUM(AD47:AD50)+AD45</f>
        <v>12894.173271593389</v>
      </c>
      <c r="AE53" s="41"/>
      <c r="AF53" s="42"/>
      <c r="AG53" s="31">
        <f>SUM(AG37:AG42)+SUM(AG47:AG50)+AG45</f>
        <v>13829.3071596514</v>
      </c>
    </row>
    <row r="54" spans="2:33" s="3" customFormat="1" ht="18" customHeight="1" x14ac:dyDescent="0.2">
      <c r="B54" s="45" t="s">
        <v>75</v>
      </c>
      <c r="C54" s="39"/>
      <c r="D54" s="39"/>
      <c r="E54" s="40"/>
      <c r="F54" s="40"/>
      <c r="G54" s="41"/>
      <c r="H54" s="42"/>
      <c r="I54" s="31">
        <f>I43</f>
        <v>446.92307692307691</v>
      </c>
      <c r="J54" s="41"/>
      <c r="K54" s="42"/>
      <c r="L54" s="31">
        <f>L43</f>
        <v>50.555555555555557</v>
      </c>
      <c r="M54" s="41"/>
      <c r="N54" s="42"/>
      <c r="O54" s="31">
        <f>O43</f>
        <v>210.93750000000003</v>
      </c>
      <c r="P54" s="41"/>
      <c r="Q54" s="42"/>
      <c r="R54" s="31">
        <f>R43</f>
        <v>334.05405405405406</v>
      </c>
      <c r="S54" s="41"/>
      <c r="T54" s="42"/>
      <c r="U54" s="31">
        <f>U43</f>
        <v>409.35143288084458</v>
      </c>
      <c r="V54" s="41"/>
      <c r="W54" s="42"/>
      <c r="X54" s="31">
        <f>X43</f>
        <v>837.39938080495358</v>
      </c>
      <c r="Y54" s="41"/>
      <c r="Z54" s="42"/>
      <c r="AA54" s="31">
        <f>AA43</f>
        <v>914.5130718954249</v>
      </c>
      <c r="AB54" s="41"/>
      <c r="AC54" s="42"/>
      <c r="AD54" s="31">
        <f>AD43</f>
        <v>656.72496025437215</v>
      </c>
      <c r="AE54" s="41"/>
      <c r="AF54" s="42"/>
      <c r="AG54" s="31">
        <f>AG43</f>
        <v>614.90354846392006</v>
      </c>
    </row>
    <row r="55" spans="2:33" s="3" customFormat="1" ht="18" customHeight="1" x14ac:dyDescent="0.2">
      <c r="B55" s="45" t="s">
        <v>76</v>
      </c>
      <c r="C55" s="39"/>
      <c r="D55" s="39"/>
      <c r="E55" s="40"/>
      <c r="F55" s="40"/>
      <c r="G55" s="41"/>
      <c r="H55" s="42"/>
      <c r="I55" s="31">
        <f>I53+I54</f>
        <v>10616.323419326549</v>
      </c>
      <c r="J55" s="41"/>
      <c r="K55" s="42"/>
      <c r="L55" s="31">
        <f>L53+L54</f>
        <v>10764.566845850601</v>
      </c>
      <c r="M55" s="41"/>
      <c r="N55" s="42"/>
      <c r="O55" s="31">
        <f>O53+O54</f>
        <v>11478.277861466167</v>
      </c>
      <c r="P55" s="41"/>
      <c r="Q55" s="42"/>
      <c r="R55" s="31">
        <f>R53+R54</f>
        <v>11852.824184771227</v>
      </c>
      <c r="S55" s="41"/>
      <c r="T55" s="42"/>
      <c r="U55" s="31">
        <f>U53+U54</f>
        <v>11449.394691386407</v>
      </c>
      <c r="V55" s="41"/>
      <c r="W55" s="42"/>
      <c r="X55" s="31">
        <f>X53+X54</f>
        <v>12164.679507063363</v>
      </c>
      <c r="Y55" s="41"/>
      <c r="Z55" s="42"/>
      <c r="AA55" s="31">
        <f>AA53+AA54</f>
        <v>13180.784766490144</v>
      </c>
      <c r="AB55" s="41"/>
      <c r="AC55" s="42"/>
      <c r="AD55" s="31">
        <f>AD53+AD54</f>
        <v>13550.898231847761</v>
      </c>
      <c r="AE55" s="41"/>
      <c r="AF55" s="42"/>
      <c r="AG55" s="31">
        <f>AG53+AG54</f>
        <v>14444.210708115321</v>
      </c>
    </row>
    <row r="56" spans="2:33" s="3" customFormat="1" ht="18" customHeight="1" x14ac:dyDescent="0.2">
      <c r="B56" s="29" t="s">
        <v>77</v>
      </c>
      <c r="C56" s="24"/>
      <c r="D56" s="24"/>
      <c r="E56" s="25"/>
      <c r="F56" s="25"/>
      <c r="G56" s="26"/>
      <c r="H56" s="27"/>
      <c r="I56" s="31">
        <f>SUM(I58:I60)</f>
        <v>393.796854278448</v>
      </c>
      <c r="J56" s="26"/>
      <c r="K56" s="27"/>
      <c r="L56" s="31">
        <f>SUM(L58:L60)</f>
        <v>503.66409124457596</v>
      </c>
      <c r="M56" s="26"/>
      <c r="N56" s="27"/>
      <c r="O56" s="31">
        <f>SUM(O58:O60)</f>
        <v>465.40759456507203</v>
      </c>
      <c r="P56" s="26"/>
      <c r="Q56" s="27"/>
      <c r="R56" s="31">
        <f>SUM(R58:R60)</f>
        <v>374.01471400719993</v>
      </c>
      <c r="S56" s="26"/>
      <c r="T56" s="27"/>
      <c r="U56" s="31">
        <f>SUM(U58:U60)</f>
        <v>582.04328698830409</v>
      </c>
      <c r="V56" s="26"/>
      <c r="W56" s="27"/>
      <c r="X56" s="31">
        <f>SUM(X58:X60)</f>
        <v>484.09617790464438</v>
      </c>
      <c r="Y56" s="26"/>
      <c r="Z56" s="27"/>
      <c r="AA56" s="31">
        <f>SUM(AA58:AA60)</f>
        <v>532.28070758883337</v>
      </c>
      <c r="AB56" s="26"/>
      <c r="AC56" s="27"/>
      <c r="AD56" s="31">
        <f>SUM(AD58:AD60)</f>
        <v>918.54004765859611</v>
      </c>
      <c r="AE56" s="26"/>
      <c r="AF56" s="27"/>
      <c r="AG56" s="31">
        <f>SUM(AG58:AG60)</f>
        <v>912.49879348167929</v>
      </c>
    </row>
    <row r="57" spans="2:33" s="3" customFormat="1" ht="18" customHeight="1" x14ac:dyDescent="0.2">
      <c r="B57" s="32" t="s">
        <v>78</v>
      </c>
      <c r="C57" s="24" t="s">
        <v>13</v>
      </c>
      <c r="D57" s="24" t="s">
        <v>30</v>
      </c>
      <c r="E57" s="25" t="s">
        <v>31</v>
      </c>
      <c r="F57" s="25" t="s">
        <v>79</v>
      </c>
      <c r="G57" s="33"/>
      <c r="H57" s="36"/>
      <c r="J57" s="33"/>
      <c r="K57" s="36"/>
      <c r="M57" s="33"/>
      <c r="N57" s="36"/>
      <c r="P57" s="33"/>
      <c r="Q57" s="36"/>
      <c r="S57" s="33"/>
      <c r="T57" s="36"/>
      <c r="V57" s="33"/>
      <c r="W57" s="36"/>
      <c r="Y57" s="33"/>
      <c r="Z57" s="36"/>
      <c r="AB57" s="33"/>
      <c r="AC57" s="36"/>
      <c r="AD57" s="46"/>
      <c r="AE57" s="33"/>
      <c r="AF57" s="36"/>
      <c r="AG57" s="46"/>
    </row>
    <row r="58" spans="2:33" s="3" customFormat="1" ht="18" customHeight="1" x14ac:dyDescent="0.2">
      <c r="B58" s="32" t="s">
        <v>80</v>
      </c>
      <c r="C58" s="24" t="s">
        <v>13</v>
      </c>
      <c r="D58" s="24" t="s">
        <v>30</v>
      </c>
      <c r="E58" s="25" t="s">
        <v>31</v>
      </c>
      <c r="F58" s="25" t="s">
        <v>81</v>
      </c>
      <c r="G58" s="33"/>
      <c r="H58" s="36"/>
      <c r="I58" s="35">
        <v>55</v>
      </c>
      <c r="J58" s="33"/>
      <c r="K58" s="36"/>
      <c r="L58" s="35">
        <v>55.984999999999999</v>
      </c>
      <c r="M58" s="33"/>
      <c r="N58" s="36"/>
      <c r="O58" s="35">
        <v>51.185000000000002</v>
      </c>
      <c r="P58" s="33"/>
      <c r="Q58" s="36"/>
      <c r="R58" s="35">
        <v>46.00706375</v>
      </c>
      <c r="S58" s="33"/>
      <c r="T58" s="36"/>
      <c r="U58" s="35">
        <v>62.251344500000009</v>
      </c>
      <c r="V58" s="33"/>
      <c r="W58" s="36"/>
      <c r="X58" s="35">
        <v>61.451398249999997</v>
      </c>
      <c r="Y58" s="33"/>
      <c r="Z58" s="36"/>
      <c r="AA58" s="35">
        <v>60.240516500000005</v>
      </c>
      <c r="AB58" s="81"/>
      <c r="AC58" s="85"/>
      <c r="AD58" s="83">
        <v>298.85750000000002</v>
      </c>
      <c r="AE58" s="81"/>
      <c r="AF58" s="85"/>
      <c r="AG58" s="83">
        <v>278.78152599999999</v>
      </c>
    </row>
    <row r="59" spans="2:33" s="3" customFormat="1" ht="18" customHeight="1" x14ac:dyDescent="0.2">
      <c r="B59" s="32" t="s">
        <v>82</v>
      </c>
      <c r="C59" s="24" t="s">
        <v>13</v>
      </c>
      <c r="D59" s="24" t="s">
        <v>30</v>
      </c>
      <c r="E59" s="25" t="s">
        <v>31</v>
      </c>
      <c r="F59" s="25" t="s">
        <v>79</v>
      </c>
      <c r="G59" s="33"/>
      <c r="H59" s="36"/>
      <c r="I59" s="35">
        <v>124.33125979908799</v>
      </c>
      <c r="J59" s="33"/>
      <c r="K59" s="36"/>
      <c r="L59" s="35">
        <v>169.12165086825604</v>
      </c>
      <c r="M59" s="33"/>
      <c r="N59" s="36"/>
      <c r="O59" s="35">
        <v>258.75981207803204</v>
      </c>
      <c r="P59" s="33"/>
      <c r="Q59" s="36"/>
      <c r="R59" s="35">
        <v>205.24736175319998</v>
      </c>
      <c r="S59" s="33"/>
      <c r="T59" s="36"/>
      <c r="U59" s="35">
        <v>161.17858658302401</v>
      </c>
      <c r="V59" s="33"/>
      <c r="W59" s="36"/>
      <c r="X59" s="35">
        <v>217.72842438808436</v>
      </c>
      <c r="Y59" s="33"/>
      <c r="Z59" s="36"/>
      <c r="AA59" s="35">
        <v>335.28797960371344</v>
      </c>
      <c r="AB59" s="81"/>
      <c r="AC59" s="85"/>
      <c r="AD59" s="83">
        <v>541.88155696515616</v>
      </c>
      <c r="AE59" s="81"/>
      <c r="AF59" s="85"/>
      <c r="AG59" s="83">
        <v>549.20163335399934</v>
      </c>
    </row>
    <row r="60" spans="2:33" s="3" customFormat="1" ht="18" customHeight="1" x14ac:dyDescent="0.2">
      <c r="B60" s="32" t="s">
        <v>83</v>
      </c>
      <c r="C60" s="24" t="s">
        <v>13</v>
      </c>
      <c r="D60" s="24" t="s">
        <v>30</v>
      </c>
      <c r="E60" s="25" t="s">
        <v>31</v>
      </c>
      <c r="F60" s="25" t="s">
        <v>79</v>
      </c>
      <c r="G60" s="33">
        <v>214.46559447935996</v>
      </c>
      <c r="H60" s="36">
        <f>I60/G60</f>
        <v>1</v>
      </c>
      <c r="I60" s="35">
        <v>214.46559447935996</v>
      </c>
      <c r="J60" s="33">
        <v>278.5574403763199</v>
      </c>
      <c r="K60" s="36">
        <f>L60/J60</f>
        <v>1</v>
      </c>
      <c r="L60" s="35">
        <v>278.5574403763199</v>
      </c>
      <c r="M60" s="33">
        <v>155.46278248703999</v>
      </c>
      <c r="N60" s="36">
        <f>O60/M60</f>
        <v>1</v>
      </c>
      <c r="O60" s="35">
        <v>155.46278248703999</v>
      </c>
      <c r="P60" s="33">
        <v>122.76028850399999</v>
      </c>
      <c r="Q60" s="36">
        <f>R60/P60</f>
        <v>1</v>
      </c>
      <c r="R60" s="35">
        <v>122.76028850399999</v>
      </c>
      <c r="S60" s="33">
        <v>358.61335590528</v>
      </c>
      <c r="T60" s="36">
        <f>U60/S60</f>
        <v>1</v>
      </c>
      <c r="U60" s="35">
        <v>358.61335590528</v>
      </c>
      <c r="V60" s="33">
        <v>204.91635526655998</v>
      </c>
      <c r="W60" s="36">
        <f>X60/V60</f>
        <v>1</v>
      </c>
      <c r="X60" s="35">
        <v>204.91635526655998</v>
      </c>
      <c r="Y60" s="33">
        <v>136.75221148511997</v>
      </c>
      <c r="Z60" s="36"/>
      <c r="AA60" s="35">
        <v>136.75221148511997</v>
      </c>
      <c r="AB60" s="81">
        <v>77.800990693439999</v>
      </c>
      <c r="AC60" s="85"/>
      <c r="AD60" s="83">
        <v>77.800990693439999</v>
      </c>
      <c r="AE60" s="81">
        <v>84.515634127679988</v>
      </c>
      <c r="AF60" s="85"/>
      <c r="AG60" s="83">
        <v>84.515634127679988</v>
      </c>
    </row>
    <row r="61" spans="2:33" s="3" customFormat="1" ht="18" customHeight="1" x14ac:dyDescent="0.2">
      <c r="B61" s="37" t="s">
        <v>84</v>
      </c>
      <c r="C61" s="39"/>
      <c r="D61" s="39"/>
      <c r="E61" s="40"/>
      <c r="F61" s="40"/>
      <c r="G61" s="41"/>
      <c r="H61" s="42"/>
      <c r="I61" s="31">
        <f>I55+I56</f>
        <v>11010.120273604996</v>
      </c>
      <c r="J61" s="41"/>
      <c r="K61" s="42"/>
      <c r="L61" s="31">
        <f>L55+L56</f>
        <v>11268.230937095177</v>
      </c>
      <c r="M61" s="41"/>
      <c r="N61" s="42"/>
      <c r="O61" s="31">
        <f>O55+O56</f>
        <v>11943.685456031239</v>
      </c>
      <c r="P61" s="41"/>
      <c r="Q61" s="42"/>
      <c r="R61" s="31">
        <f>R55+R56</f>
        <v>12226.838898778427</v>
      </c>
      <c r="S61" s="41"/>
      <c r="T61" s="42"/>
      <c r="U61" s="31">
        <f>U55+U56</f>
        <v>12031.437978374712</v>
      </c>
      <c r="V61" s="41"/>
      <c r="W61" s="42"/>
      <c r="X61" s="31">
        <f>X55+X56</f>
        <v>12648.775684968008</v>
      </c>
      <c r="Y61" s="41"/>
      <c r="Z61" s="42"/>
      <c r="AA61" s="31">
        <f>AA55+AA56</f>
        <v>13713.065474078978</v>
      </c>
      <c r="AB61" s="41"/>
      <c r="AC61" s="42"/>
      <c r="AD61" s="31">
        <f>AD55+AD56</f>
        <v>14469.438279506358</v>
      </c>
      <c r="AE61" s="41"/>
      <c r="AF61" s="42"/>
      <c r="AG61" s="31">
        <f>AG55+AG56</f>
        <v>15356.709501597001</v>
      </c>
    </row>
    <row r="62" spans="2:33" s="3" customFormat="1" ht="18" customHeight="1" x14ac:dyDescent="0.2">
      <c r="B62" s="23" t="s">
        <v>85</v>
      </c>
      <c r="C62" s="24"/>
      <c r="D62" s="24"/>
      <c r="E62" s="25"/>
      <c r="F62" s="25"/>
      <c r="G62" s="26"/>
      <c r="H62" s="27" t="s">
        <v>86</v>
      </c>
      <c r="I62" s="28"/>
      <c r="J62" s="26"/>
      <c r="K62" s="27" t="s">
        <v>86</v>
      </c>
      <c r="L62" s="28"/>
      <c r="M62" s="26"/>
      <c r="N62" s="27" t="s">
        <v>86</v>
      </c>
      <c r="O62" s="28"/>
      <c r="P62" s="26"/>
      <c r="Q62" s="27" t="s">
        <v>86</v>
      </c>
      <c r="R62" s="28"/>
      <c r="S62" s="26"/>
      <c r="T62" s="27" t="s">
        <v>86</v>
      </c>
      <c r="U62" s="28"/>
      <c r="V62" s="26"/>
      <c r="W62" s="27" t="s">
        <v>86</v>
      </c>
      <c r="X62" s="28"/>
      <c r="Y62" s="26"/>
      <c r="Z62" s="27" t="s">
        <v>86</v>
      </c>
      <c r="AA62" s="28"/>
      <c r="AB62" s="26"/>
      <c r="AC62" s="27" t="s">
        <v>86</v>
      </c>
      <c r="AD62" s="28"/>
      <c r="AE62" s="26"/>
      <c r="AF62" s="27" t="s">
        <v>86</v>
      </c>
      <c r="AG62" s="28"/>
    </row>
    <row r="63" spans="2:33" s="3" customFormat="1" ht="18" customHeight="1" x14ac:dyDescent="0.2">
      <c r="B63" s="29" t="s">
        <v>87</v>
      </c>
      <c r="C63" s="24" t="s">
        <v>64</v>
      </c>
      <c r="D63" s="24" t="s">
        <v>88</v>
      </c>
      <c r="E63" s="25" t="s">
        <v>89</v>
      </c>
      <c r="F63" s="25" t="s">
        <v>90</v>
      </c>
      <c r="G63" s="33">
        <v>404.79557647532306</v>
      </c>
      <c r="H63" s="36">
        <f>I63/G63</f>
        <v>2.8744508664712924</v>
      </c>
      <c r="I63" s="35">
        <v>1163.5649955432386</v>
      </c>
      <c r="J63" s="33">
        <v>254.94500000000002</v>
      </c>
      <c r="K63" s="36">
        <f>L63/J63</f>
        <v>2.3185000686422561</v>
      </c>
      <c r="L63" s="35">
        <v>591.09</v>
      </c>
      <c r="M63" s="33">
        <v>298.34500000000003</v>
      </c>
      <c r="N63" s="36">
        <f>O63/M63</f>
        <v>2.2574201008899095</v>
      </c>
      <c r="O63" s="35">
        <v>673.49000000000012</v>
      </c>
      <c r="P63" s="33">
        <v>285.35500000000002</v>
      </c>
      <c r="Q63" s="36">
        <f>R63/P63</f>
        <v>2.2649331534404515</v>
      </c>
      <c r="R63" s="35">
        <v>646.31000000000006</v>
      </c>
      <c r="S63" s="33">
        <v>208.53499999999997</v>
      </c>
      <c r="T63" s="36">
        <f>U63/S63</f>
        <v>1.9315822284029061</v>
      </c>
      <c r="U63" s="35">
        <v>402.80249999999995</v>
      </c>
      <c r="V63" s="33">
        <v>156.51</v>
      </c>
      <c r="W63" s="36">
        <f>X63/V63</f>
        <v>2.0686537601431221</v>
      </c>
      <c r="X63" s="35">
        <v>323.76499999999999</v>
      </c>
      <c r="Y63" s="33">
        <v>226.655</v>
      </c>
      <c r="Z63" s="36">
        <f>AA63/Y63</f>
        <v>1.766195318876707</v>
      </c>
      <c r="AA63" s="35">
        <v>400.31700000000001</v>
      </c>
      <c r="AB63" s="81">
        <v>216.60000000000014</v>
      </c>
      <c r="AC63" s="85">
        <f>AD63/AB63</f>
        <v>1.7041551246537394</v>
      </c>
      <c r="AD63" s="83">
        <v>369.12000000000018</v>
      </c>
      <c r="AE63" s="81">
        <v>295.03499999999985</v>
      </c>
      <c r="AF63" s="85">
        <f>AG63/AE63</f>
        <v>1.5985967766536178</v>
      </c>
      <c r="AG63" s="83">
        <v>471.64199999999988</v>
      </c>
    </row>
    <row r="64" spans="2:33" s="3" customFormat="1" ht="18" customHeight="1" x14ac:dyDescent="0.2">
      <c r="B64" s="32" t="s">
        <v>91</v>
      </c>
      <c r="C64" s="24"/>
      <c r="D64" s="24"/>
      <c r="E64" s="25"/>
      <c r="F64" s="25"/>
      <c r="G64" s="33"/>
      <c r="H64" s="36"/>
      <c r="I64" s="35"/>
      <c r="J64" s="33"/>
      <c r="K64" s="36"/>
      <c r="L64" s="35"/>
      <c r="M64" s="33"/>
      <c r="N64" s="36"/>
      <c r="O64" s="35"/>
      <c r="P64" s="33"/>
      <c r="Q64" s="36"/>
      <c r="R64" s="35"/>
      <c r="S64" s="33"/>
      <c r="T64" s="36"/>
      <c r="U64" s="35"/>
      <c r="V64" s="33"/>
      <c r="W64" s="36"/>
      <c r="X64" s="35"/>
      <c r="Y64" s="33"/>
      <c r="Z64" s="36"/>
      <c r="AA64" s="35"/>
      <c r="AB64" s="81"/>
      <c r="AC64" s="85"/>
      <c r="AD64" s="83"/>
      <c r="AE64" s="81"/>
      <c r="AF64" s="85"/>
      <c r="AG64" s="83"/>
    </row>
    <row r="65" spans="2:33" s="3" customFormat="1" ht="18" customHeight="1" x14ac:dyDescent="0.2">
      <c r="B65" s="32" t="s">
        <v>92</v>
      </c>
      <c r="C65" s="24"/>
      <c r="D65" s="24"/>
      <c r="E65" s="25"/>
      <c r="F65" s="25"/>
      <c r="G65" s="33"/>
      <c r="H65" s="36"/>
      <c r="I65" s="35"/>
      <c r="J65" s="33"/>
      <c r="K65" s="36"/>
      <c r="L65" s="35"/>
      <c r="M65" s="33"/>
      <c r="N65" s="36"/>
      <c r="O65" s="35"/>
      <c r="P65" s="33"/>
      <c r="Q65" s="36"/>
      <c r="R65" s="35"/>
      <c r="S65" s="33"/>
      <c r="T65" s="36"/>
      <c r="U65" s="35"/>
      <c r="V65" s="33"/>
      <c r="W65" s="36"/>
      <c r="X65" s="35"/>
      <c r="Y65" s="33"/>
      <c r="Z65" s="36"/>
      <c r="AA65" s="35"/>
      <c r="AB65" s="81"/>
      <c r="AC65" s="85"/>
      <c r="AD65" s="83"/>
      <c r="AE65" s="81"/>
      <c r="AF65" s="85"/>
      <c r="AG65" s="83"/>
    </row>
    <row r="66" spans="2:33" s="3" customFormat="1" ht="18" customHeight="1" x14ac:dyDescent="0.2">
      <c r="B66" s="29" t="s">
        <v>93</v>
      </c>
      <c r="C66" s="24" t="s">
        <v>64</v>
      </c>
      <c r="D66" s="24" t="s">
        <v>88</v>
      </c>
      <c r="E66" s="25" t="s">
        <v>58</v>
      </c>
      <c r="F66" s="25" t="s">
        <v>94</v>
      </c>
      <c r="G66" s="26"/>
      <c r="H66" s="27"/>
      <c r="I66" s="35">
        <v>165.80699999999999</v>
      </c>
      <c r="J66" s="33"/>
      <c r="K66" s="34"/>
      <c r="L66" s="35">
        <v>155.82000000000002</v>
      </c>
      <c r="M66" s="33"/>
      <c r="N66" s="34"/>
      <c r="O66" s="35">
        <v>144.95699999999999</v>
      </c>
      <c r="P66" s="33"/>
      <c r="Q66" s="34"/>
      <c r="R66" s="35">
        <v>164.59</v>
      </c>
      <c r="S66" s="33"/>
      <c r="T66" s="34"/>
      <c r="U66" s="35">
        <v>190.44200000000001</v>
      </c>
      <c r="V66" s="33"/>
      <c r="W66" s="34"/>
      <c r="X66" s="35">
        <v>221.44200000000001</v>
      </c>
      <c r="Y66" s="33"/>
      <c r="Z66" s="34"/>
      <c r="AA66" s="35">
        <v>255.52200000000002</v>
      </c>
      <c r="AB66" s="81"/>
      <c r="AC66" s="82"/>
      <c r="AD66" s="83">
        <v>288.60000000000002</v>
      </c>
      <c r="AE66" s="81"/>
      <c r="AF66" s="82"/>
      <c r="AG66" s="83">
        <v>288.60000000000002</v>
      </c>
    </row>
    <row r="67" spans="2:33" s="3" customFormat="1" ht="18" customHeight="1" x14ac:dyDescent="0.2">
      <c r="B67" s="29" t="s">
        <v>95</v>
      </c>
      <c r="C67" s="24" t="s">
        <v>64</v>
      </c>
      <c r="D67" s="24" t="s">
        <v>88</v>
      </c>
      <c r="E67" s="25" t="s">
        <v>58</v>
      </c>
      <c r="F67" s="25" t="s">
        <v>94</v>
      </c>
      <c r="G67" s="26"/>
      <c r="H67" s="27"/>
      <c r="I67" s="35"/>
      <c r="J67" s="33"/>
      <c r="K67" s="34"/>
      <c r="L67" s="35"/>
      <c r="M67" s="33"/>
      <c r="N67" s="34"/>
      <c r="O67" s="35"/>
      <c r="P67" s="33"/>
      <c r="Q67" s="34"/>
      <c r="R67" s="35"/>
      <c r="S67" s="33"/>
      <c r="T67" s="34"/>
      <c r="U67" s="35"/>
      <c r="V67" s="33"/>
      <c r="W67" s="34"/>
      <c r="X67" s="35"/>
      <c r="Y67" s="33"/>
      <c r="Z67" s="34"/>
      <c r="AA67" s="35"/>
      <c r="AB67" s="81"/>
      <c r="AC67" s="82"/>
      <c r="AD67" s="83"/>
      <c r="AE67" s="81"/>
      <c r="AF67" s="82"/>
      <c r="AG67" s="83"/>
    </row>
    <row r="68" spans="2:33" s="3" customFormat="1" ht="18" customHeight="1" x14ac:dyDescent="0.2">
      <c r="B68" s="29" t="s">
        <v>96</v>
      </c>
      <c r="C68" s="24" t="s">
        <v>64</v>
      </c>
      <c r="D68" s="24" t="s">
        <v>88</v>
      </c>
      <c r="E68" s="25" t="s">
        <v>58</v>
      </c>
      <c r="F68" s="25" t="s">
        <v>94</v>
      </c>
      <c r="G68" s="26"/>
      <c r="H68" s="27"/>
      <c r="I68" s="35">
        <v>43.092999999999996</v>
      </c>
      <c r="J68" s="33"/>
      <c r="K68" s="34"/>
      <c r="L68" s="35">
        <v>27.114000000000001</v>
      </c>
      <c r="M68" s="33"/>
      <c r="N68" s="34"/>
      <c r="O68" s="35">
        <v>11.91</v>
      </c>
      <c r="P68" s="33"/>
      <c r="Q68" s="34"/>
      <c r="R68" s="35">
        <v>10.489000000000001</v>
      </c>
      <c r="S68" s="33"/>
      <c r="T68" s="34"/>
      <c r="U68" s="35">
        <v>8.3249999999999993</v>
      </c>
      <c r="V68" s="33"/>
      <c r="W68" s="34"/>
      <c r="X68" s="35">
        <v>9.1999999999999993</v>
      </c>
      <c r="Y68" s="33"/>
      <c r="Z68" s="34"/>
      <c r="AA68" s="35">
        <v>6.3</v>
      </c>
      <c r="AB68" s="81"/>
      <c r="AC68" s="82"/>
      <c r="AD68" s="83">
        <v>5.6550000000000002</v>
      </c>
      <c r="AE68" s="81"/>
      <c r="AF68" s="82"/>
      <c r="AG68" s="83">
        <v>11.111999999999998</v>
      </c>
    </row>
    <row r="69" spans="2:33" s="3" customFormat="1" ht="18" customHeight="1" x14ac:dyDescent="0.2">
      <c r="B69" s="37" t="s">
        <v>97</v>
      </c>
      <c r="C69" s="39"/>
      <c r="D69" s="39"/>
      <c r="E69" s="40"/>
      <c r="F69" s="40"/>
      <c r="G69" s="41"/>
      <c r="H69" s="42"/>
      <c r="I69" s="31">
        <f>I63+I66+I67+I68</f>
        <v>1372.4649955432387</v>
      </c>
      <c r="J69" s="41"/>
      <c r="K69" s="42"/>
      <c r="L69" s="31">
        <f>L63+L66+L67+L68</f>
        <v>774.02400000000011</v>
      </c>
      <c r="M69" s="41"/>
      <c r="N69" s="42"/>
      <c r="O69" s="31">
        <f>O63+O66+O67+O68</f>
        <v>830.35700000000008</v>
      </c>
      <c r="P69" s="41"/>
      <c r="Q69" s="42"/>
      <c r="R69" s="31">
        <f>R63+R66+R67+R68</f>
        <v>821.38900000000012</v>
      </c>
      <c r="S69" s="41"/>
      <c r="T69" s="42"/>
      <c r="U69" s="31">
        <f>U63+U66+U67+U68</f>
        <v>601.56950000000006</v>
      </c>
      <c r="V69" s="41"/>
      <c r="W69" s="42"/>
      <c r="X69" s="31">
        <f>X63+X66+X67+X68</f>
        <v>554.40700000000004</v>
      </c>
      <c r="Y69" s="41"/>
      <c r="Z69" s="42"/>
      <c r="AA69" s="31">
        <f>AA63+AA66+AA67+AA68</f>
        <v>662.13900000000001</v>
      </c>
      <c r="AB69" s="41"/>
      <c r="AC69" s="42"/>
      <c r="AD69" s="31">
        <f>AD63+AD66+AD67+AD68</f>
        <v>663.37500000000023</v>
      </c>
      <c r="AE69" s="41"/>
      <c r="AF69" s="42"/>
      <c r="AG69" s="31">
        <f>AG63+AG66+AG67+AG68</f>
        <v>771.35399999999993</v>
      </c>
    </row>
    <row r="70" spans="2:33" s="3" customFormat="1" ht="18" customHeight="1" x14ac:dyDescent="0.2">
      <c r="B70" s="37" t="s">
        <v>98</v>
      </c>
      <c r="C70" s="39"/>
      <c r="D70" s="39"/>
      <c r="E70" s="40"/>
      <c r="F70" s="40"/>
      <c r="G70" s="41"/>
      <c r="H70" s="42"/>
      <c r="I70" s="31"/>
      <c r="J70" s="41"/>
      <c r="K70" s="42"/>
      <c r="L70" s="31"/>
      <c r="M70" s="41"/>
      <c r="N70" s="42"/>
      <c r="O70" s="31"/>
      <c r="P70" s="41"/>
      <c r="Q70" s="42"/>
      <c r="R70" s="31"/>
      <c r="S70" s="41"/>
      <c r="T70" s="42"/>
      <c r="U70" s="31"/>
      <c r="V70" s="41"/>
      <c r="W70" s="42"/>
      <c r="X70" s="31"/>
      <c r="Y70" s="41"/>
      <c r="Z70" s="42"/>
      <c r="AA70" s="31"/>
      <c r="AB70" s="41"/>
      <c r="AC70" s="42"/>
      <c r="AD70" s="31"/>
      <c r="AE70" s="41"/>
      <c r="AF70" s="42"/>
      <c r="AG70" s="31"/>
    </row>
    <row r="71" spans="2:33" s="3" customFormat="1" ht="18" customHeight="1" x14ac:dyDescent="0.2">
      <c r="B71" s="47" t="s">
        <v>99</v>
      </c>
      <c r="C71" s="48"/>
      <c r="D71" s="48"/>
      <c r="E71" s="49"/>
      <c r="F71" s="49"/>
      <c r="G71" s="50"/>
      <c r="H71" s="51"/>
      <c r="I71" s="52">
        <f>I33+I61+SUM(I63:I68)</f>
        <v>15715.569366583215</v>
      </c>
      <c r="J71" s="50"/>
      <c r="K71" s="51"/>
      <c r="L71" s="52">
        <f>L33+L61+SUM(L63:L68)</f>
        <v>15060.728656826288</v>
      </c>
      <c r="M71" s="50"/>
      <c r="N71" s="51"/>
      <c r="O71" s="52">
        <f>O33+O61+SUM(O63:O68)</f>
        <v>18033.563196684125</v>
      </c>
      <c r="P71" s="50"/>
      <c r="Q71" s="51"/>
      <c r="R71" s="52">
        <f>R33+R61+SUM(R63:R68)</f>
        <v>17767.792224806777</v>
      </c>
      <c r="S71" s="50"/>
      <c r="T71" s="51"/>
      <c r="U71" s="52">
        <f>U33+U61+SUM(U63:U68)</f>
        <v>17333.292355367954</v>
      </c>
      <c r="V71" s="50"/>
      <c r="W71" s="51"/>
      <c r="X71" s="52">
        <f>X33+X61+SUM(X63:X68)</f>
        <v>18023.904805930066</v>
      </c>
      <c r="Y71" s="50"/>
      <c r="Z71" s="51"/>
      <c r="AA71" s="52">
        <f>AA33+AA61+SUM(AA63:AA68)</f>
        <v>19509.260693196356</v>
      </c>
      <c r="AB71" s="50"/>
      <c r="AC71" s="51"/>
      <c r="AD71" s="52">
        <f>AD33+AD61+SUM(AD63:AD68)</f>
        <v>20374.514543820944</v>
      </c>
      <c r="AE71" s="50"/>
      <c r="AF71" s="51"/>
      <c r="AG71" s="52">
        <f>AG33+AG61+SUM(AG63:AG68)</f>
        <v>21401.393027628677</v>
      </c>
    </row>
    <row r="72" spans="2:33" s="22" customFormat="1" ht="24.95" customHeight="1" x14ac:dyDescent="0.3">
      <c r="B72" s="16" t="s">
        <v>100</v>
      </c>
      <c r="C72" s="17"/>
      <c r="D72" s="17"/>
      <c r="E72" s="18"/>
      <c r="F72" s="18"/>
      <c r="G72" s="19"/>
      <c r="H72" s="20"/>
      <c r="I72" s="21"/>
      <c r="J72" s="19"/>
      <c r="K72" s="20"/>
      <c r="L72" s="21"/>
      <c r="M72" s="19"/>
      <c r="N72" s="20"/>
      <c r="O72" s="21"/>
      <c r="P72" s="19"/>
      <c r="Q72" s="20"/>
      <c r="R72" s="21"/>
      <c r="S72" s="19"/>
      <c r="T72" s="20"/>
      <c r="U72" s="21"/>
      <c r="V72" s="19"/>
      <c r="W72" s="20"/>
      <c r="X72" s="21"/>
      <c r="Y72" s="19"/>
      <c r="Z72" s="20"/>
      <c r="AA72" s="21"/>
      <c r="AB72" s="19"/>
      <c r="AC72" s="20"/>
      <c r="AD72" s="21"/>
      <c r="AE72" s="19"/>
      <c r="AF72" s="20"/>
      <c r="AG72" s="21"/>
    </row>
    <row r="73" spans="2:33" s="3" customFormat="1" ht="18" customHeight="1" x14ac:dyDescent="0.2">
      <c r="B73" s="23" t="s">
        <v>101</v>
      </c>
      <c r="C73" s="24"/>
      <c r="D73" s="24"/>
      <c r="E73" s="25"/>
      <c r="F73" s="25"/>
      <c r="G73" s="26"/>
      <c r="H73" s="27" t="s">
        <v>102</v>
      </c>
      <c r="I73" s="28"/>
      <c r="J73" s="26"/>
      <c r="K73" s="27" t="s">
        <v>102</v>
      </c>
      <c r="L73" s="28"/>
      <c r="M73" s="26"/>
      <c r="N73" s="27" t="s">
        <v>102</v>
      </c>
      <c r="O73" s="28"/>
      <c r="P73" s="26"/>
      <c r="Q73" s="27" t="s">
        <v>102</v>
      </c>
      <c r="R73" s="28"/>
      <c r="S73" s="26"/>
      <c r="T73" s="27" t="s">
        <v>102</v>
      </c>
      <c r="U73" s="28"/>
      <c r="V73" s="26"/>
      <c r="W73" s="27" t="s">
        <v>102</v>
      </c>
      <c r="X73" s="28"/>
      <c r="Y73" s="26"/>
      <c r="Z73" s="27" t="s">
        <v>102</v>
      </c>
      <c r="AA73" s="28"/>
      <c r="AB73" s="26"/>
      <c r="AC73" s="27" t="s">
        <v>102</v>
      </c>
      <c r="AD73" s="28"/>
      <c r="AE73" s="26"/>
      <c r="AF73" s="27" t="s">
        <v>102</v>
      </c>
      <c r="AG73" s="28"/>
    </row>
    <row r="74" spans="2:33" s="3" customFormat="1" ht="18" customHeight="1" x14ac:dyDescent="0.2">
      <c r="B74" s="29" t="s">
        <v>103</v>
      </c>
      <c r="C74" s="24" t="s">
        <v>13</v>
      </c>
      <c r="D74" s="24" t="s">
        <v>104</v>
      </c>
      <c r="E74" s="25" t="s">
        <v>105</v>
      </c>
      <c r="F74" s="25" t="s">
        <v>106</v>
      </c>
      <c r="G74" s="33">
        <v>2630</v>
      </c>
      <c r="H74" s="27">
        <f>IFERROR(I74/G74*10^3,"")</f>
        <v>30.027868742237406</v>
      </c>
      <c r="I74" s="35">
        <v>78.973294792084374</v>
      </c>
      <c r="J74" s="33">
        <v>5663</v>
      </c>
      <c r="K74" s="27">
        <f>IFERROR(L74/J74*10^3,"")</f>
        <v>28.248270849611941</v>
      </c>
      <c r="L74" s="35">
        <v>159.96995782135244</v>
      </c>
      <c r="M74" s="33">
        <v>8779</v>
      </c>
      <c r="N74" s="27">
        <f>IFERROR(O74/M74*10^3,"")</f>
        <v>29.007071014481966</v>
      </c>
      <c r="O74" s="35">
        <v>254.65307643613718</v>
      </c>
      <c r="P74" s="33">
        <v>10561</v>
      </c>
      <c r="Q74" s="27">
        <f>IFERROR(R74/P74*10^3,"")</f>
        <v>30.040579836398845</v>
      </c>
      <c r="R74" s="35">
        <v>317.25856365220818</v>
      </c>
      <c r="S74" s="33">
        <v>17268</v>
      </c>
      <c r="T74" s="27">
        <f>IFERROR(U74/S74*10^3,"")</f>
        <v>29.444313317910026</v>
      </c>
      <c r="U74" s="35">
        <v>508.44440237367036</v>
      </c>
      <c r="V74" s="33">
        <v>21751</v>
      </c>
      <c r="W74" s="27">
        <f>IFERROR(X74/V74*10^3,"")</f>
        <v>30.086836260745024</v>
      </c>
      <c r="X74" s="35">
        <v>654.41877550746506</v>
      </c>
      <c r="Y74" s="33">
        <v>24910</v>
      </c>
      <c r="Z74" s="27">
        <f>IFERROR(AA74/Y74*10^3,"")</f>
        <v>32.328032111725939</v>
      </c>
      <c r="AA74" s="35">
        <v>805.29127990309314</v>
      </c>
      <c r="AB74" s="81">
        <v>31059</v>
      </c>
      <c r="AC74" s="85">
        <f>IFERROR(AD74/AB74*10^3,"")</f>
        <v>32.071554743995527</v>
      </c>
      <c r="AD74" s="83">
        <v>996.11041879375705</v>
      </c>
      <c r="AE74" s="81">
        <v>42763</v>
      </c>
      <c r="AF74" s="85">
        <f>IFERROR(AG74/AE74*10^3,"")</f>
        <v>33.380687508646758</v>
      </c>
      <c r="AG74" s="83">
        <v>1427.4583399322612</v>
      </c>
    </row>
    <row r="75" spans="2:33" s="3" customFormat="1" ht="18" customHeight="1" x14ac:dyDescent="0.2">
      <c r="B75" s="29" t="s">
        <v>107</v>
      </c>
      <c r="C75" s="24" t="s">
        <v>13</v>
      </c>
      <c r="D75" s="24" t="s">
        <v>104</v>
      </c>
      <c r="E75" s="25" t="s">
        <v>105</v>
      </c>
      <c r="F75" s="25" t="s">
        <v>106</v>
      </c>
      <c r="G75" s="33"/>
      <c r="H75" s="27"/>
      <c r="I75" s="35"/>
      <c r="J75" s="33"/>
      <c r="K75" s="27"/>
      <c r="L75" s="35"/>
      <c r="M75" s="33"/>
      <c r="N75" s="27"/>
      <c r="O75" s="35"/>
      <c r="P75" s="33"/>
      <c r="Q75" s="27"/>
      <c r="R75" s="35"/>
      <c r="S75" s="33"/>
      <c r="T75" s="27"/>
      <c r="U75" s="35"/>
      <c r="V75" s="33"/>
      <c r="W75" s="27"/>
      <c r="X75" s="35"/>
      <c r="Y75" s="33">
        <v>7822.9999999999991</v>
      </c>
      <c r="Z75" s="27">
        <f>IFERROR(AA75/Y75*10^3,"")</f>
        <v>48.631749009359147</v>
      </c>
      <c r="AA75" s="35">
        <v>380.44617250021656</v>
      </c>
      <c r="AB75" s="81">
        <v>8459</v>
      </c>
      <c r="AC75" s="85">
        <f>IFERROR(AD75/AB75*10^3,"")</f>
        <v>49.95154895476211</v>
      </c>
      <c r="AD75" s="83">
        <v>422.54015260833268</v>
      </c>
      <c r="AE75" s="81">
        <v>12314</v>
      </c>
      <c r="AF75" s="85">
        <f>IFERROR(AG75/AE75*10^3,"")</f>
        <v>51.801897938080472</v>
      </c>
      <c r="AG75" s="83">
        <v>637.88857120952298</v>
      </c>
    </row>
    <row r="76" spans="2:33" s="3" customFormat="1" ht="18" customHeight="1" x14ac:dyDescent="0.2">
      <c r="B76" s="29" t="s">
        <v>108</v>
      </c>
      <c r="C76" s="24" t="s">
        <v>13</v>
      </c>
      <c r="D76" s="24" t="s">
        <v>104</v>
      </c>
      <c r="E76" s="25" t="s">
        <v>105</v>
      </c>
      <c r="F76" s="25" t="s">
        <v>109</v>
      </c>
      <c r="G76" s="33">
        <v>1202</v>
      </c>
      <c r="H76" s="27">
        <f t="shared" ref="H76:H85" si="0">IFERROR(I76/G76*10^3,"")</f>
        <v>2.5737212427859912</v>
      </c>
      <c r="I76" s="35">
        <v>3.0936129338287612</v>
      </c>
      <c r="J76" s="33">
        <v>1187.3333333333333</v>
      </c>
      <c r="K76" s="27">
        <f t="shared" ref="K76:K85" si="1">IFERROR(L76/J76*10^3,"")</f>
        <v>2.8476190476190477</v>
      </c>
      <c r="L76" s="35">
        <v>3.3810730158730156</v>
      </c>
      <c r="M76" s="33">
        <v>1172.6666666666665</v>
      </c>
      <c r="N76" s="27">
        <f t="shared" ref="N76:N85" si="2">IFERROR(O76/M76*10^3,"")</f>
        <v>2.8476190476190482</v>
      </c>
      <c r="O76" s="35">
        <v>3.3393079365079368</v>
      </c>
      <c r="P76" s="33">
        <v>1158</v>
      </c>
      <c r="Q76" s="27">
        <f t="shared" ref="Q76:Q85" si="3">IFERROR(R76/P76*10^3,"")</f>
        <v>3.1916606786655257</v>
      </c>
      <c r="R76" s="35">
        <v>3.6959430658946788</v>
      </c>
      <c r="S76" s="33">
        <v>2238</v>
      </c>
      <c r="T76" s="27">
        <f t="shared" ref="T76:T85" si="4">IFERROR(U76/S76*10^3,"")</f>
        <v>4.9405802262582279</v>
      </c>
      <c r="U76" s="35">
        <v>11.057018546365915</v>
      </c>
      <c r="V76" s="33">
        <v>5451</v>
      </c>
      <c r="W76" s="27">
        <f t="shared" ref="W76:W85" si="5">IFERROR(X76/V76*10^3,"")</f>
        <v>8.7872576449448072</v>
      </c>
      <c r="X76" s="35">
        <v>47.899341422594141</v>
      </c>
      <c r="Y76" s="33">
        <v>7261</v>
      </c>
      <c r="Z76" s="27">
        <f t="shared" ref="Z76:Z82" si="6">IFERROR(AA76/Y76*10^3,"")</f>
        <v>4.6054378127438831</v>
      </c>
      <c r="AA76" s="35">
        <v>33.440083958333332</v>
      </c>
      <c r="AB76" s="81">
        <v>9776</v>
      </c>
      <c r="AC76" s="85">
        <f t="shared" ref="AC76:AC82" si="7">IFERROR(AD76/AB76*10^3,"")</f>
        <v>4.7198337840678297</v>
      </c>
      <c r="AD76" s="83">
        <v>46.141095073047104</v>
      </c>
      <c r="AE76" s="81">
        <v>14179</v>
      </c>
      <c r="AF76" s="85">
        <f t="shared" ref="AF76:AF82" si="8">IFERROR(AG76/AE76*10^3,"")</f>
        <v>4.1085123873208449</v>
      </c>
      <c r="AG76" s="83">
        <v>58.254597139822259</v>
      </c>
    </row>
    <row r="77" spans="2:33" s="3" customFormat="1" ht="18" customHeight="1" x14ac:dyDescent="0.2">
      <c r="B77" s="29" t="s">
        <v>110</v>
      </c>
      <c r="C77" s="24" t="s">
        <v>13</v>
      </c>
      <c r="D77" s="24" t="s">
        <v>104</v>
      </c>
      <c r="E77" s="25" t="s">
        <v>105</v>
      </c>
      <c r="F77" s="25" t="s">
        <v>111</v>
      </c>
      <c r="G77" s="33">
        <v>1683</v>
      </c>
      <c r="H77" s="27">
        <f t="shared" si="0"/>
        <v>34.752287657469665</v>
      </c>
      <c r="I77" s="35">
        <v>58.488100127521442</v>
      </c>
      <c r="J77" s="33">
        <v>3651</v>
      </c>
      <c r="K77" s="27">
        <f t="shared" si="1"/>
        <v>31.854865848112777</v>
      </c>
      <c r="L77" s="35">
        <v>116.30211521145975</v>
      </c>
      <c r="M77" s="33">
        <v>5175</v>
      </c>
      <c r="N77" s="27">
        <f t="shared" si="2"/>
        <v>30.705507214850261</v>
      </c>
      <c r="O77" s="35">
        <v>158.9009998368501</v>
      </c>
      <c r="P77" s="33">
        <v>3807.7430744160788</v>
      </c>
      <c r="Q77" s="27">
        <f t="shared" si="3"/>
        <v>31.354249280408176</v>
      </c>
      <c r="R77" s="35">
        <v>119.38892555098955</v>
      </c>
      <c r="S77" s="33">
        <v>3878.8540664375723</v>
      </c>
      <c r="T77" s="27">
        <f t="shared" si="4"/>
        <v>28.965828388246646</v>
      </c>
      <c r="U77" s="35">
        <v>112.35422123148338</v>
      </c>
      <c r="V77" s="33">
        <v>3515.0872641509436</v>
      </c>
      <c r="W77" s="27">
        <f t="shared" si="5"/>
        <v>27.958495805252113</v>
      </c>
      <c r="X77" s="35">
        <v>98.276552529859273</v>
      </c>
      <c r="Y77" s="33">
        <v>4141.8512903807978</v>
      </c>
      <c r="Z77" s="27">
        <f t="shared" si="6"/>
        <v>27.308828949712112</v>
      </c>
      <c r="AA77" s="35">
        <v>113.10910842415359</v>
      </c>
      <c r="AB77" s="81">
        <v>6059.7076386196195</v>
      </c>
      <c r="AC77" s="85">
        <f t="shared" si="7"/>
        <v>29.158518798953054</v>
      </c>
      <c r="AD77" s="83">
        <v>176.6920990968496</v>
      </c>
      <c r="AE77" s="81">
        <v>6310.1096112311006</v>
      </c>
      <c r="AF77" s="85">
        <f t="shared" si="8"/>
        <v>29.317351072495704</v>
      </c>
      <c r="AG77" s="83">
        <v>184.99569877839156</v>
      </c>
    </row>
    <row r="78" spans="2:33" s="3" customFormat="1" ht="18" customHeight="1" x14ac:dyDescent="0.2">
      <c r="B78" s="29" t="s">
        <v>112</v>
      </c>
      <c r="C78" s="24" t="s">
        <v>13</v>
      </c>
      <c r="D78" s="24" t="s">
        <v>104</v>
      </c>
      <c r="E78" s="25" t="s">
        <v>105</v>
      </c>
      <c r="F78" s="25" t="s">
        <v>113</v>
      </c>
      <c r="G78" s="33"/>
      <c r="H78" s="27" t="str">
        <f t="shared" si="0"/>
        <v/>
      </c>
      <c r="I78" s="35">
        <v>8.5570377669902911</v>
      </c>
      <c r="J78" s="33"/>
      <c r="K78" s="27" t="str">
        <f t="shared" si="1"/>
        <v/>
      </c>
      <c r="L78" s="35">
        <v>9.3349502912621354</v>
      </c>
      <c r="M78" s="33"/>
      <c r="N78" s="27" t="str">
        <f t="shared" si="2"/>
        <v/>
      </c>
      <c r="O78" s="35">
        <v>9.2052982038834958</v>
      </c>
      <c r="P78" s="33">
        <v>385</v>
      </c>
      <c r="Q78" s="27">
        <f t="shared" si="3"/>
        <v>23.573106796116505</v>
      </c>
      <c r="R78" s="35">
        <v>9.0756461165048545</v>
      </c>
      <c r="S78" s="33">
        <v>437</v>
      </c>
      <c r="T78" s="27">
        <f t="shared" si="4"/>
        <v>23.573106796116505</v>
      </c>
      <c r="U78" s="35">
        <v>10.301447669902913</v>
      </c>
      <c r="V78" s="33">
        <v>199</v>
      </c>
      <c r="W78" s="27">
        <f t="shared" si="5"/>
        <v>23.573106796116505</v>
      </c>
      <c r="X78" s="35">
        <v>4.6910482524271844</v>
      </c>
      <c r="Y78" s="33">
        <v>1212.6984126984128</v>
      </c>
      <c r="Z78" s="27">
        <f t="shared" si="6"/>
        <v>23.573106796116505</v>
      </c>
      <c r="AA78" s="35">
        <v>28.587069194020653</v>
      </c>
      <c r="AB78" s="81">
        <v>764</v>
      </c>
      <c r="AC78" s="85">
        <f t="shared" si="7"/>
        <v>23.573106796116502</v>
      </c>
      <c r="AD78" s="83">
        <v>18.009853592233007</v>
      </c>
      <c r="AE78" s="81">
        <v>1117</v>
      </c>
      <c r="AF78" s="85">
        <f t="shared" si="8"/>
        <v>23.573106796116502</v>
      </c>
      <c r="AG78" s="83">
        <v>26.331160291262133</v>
      </c>
    </row>
    <row r="79" spans="2:33" s="3" customFormat="1" ht="18" customHeight="1" x14ac:dyDescent="0.2">
      <c r="B79" s="29" t="s">
        <v>114</v>
      </c>
      <c r="C79" s="24" t="s">
        <v>13</v>
      </c>
      <c r="D79" s="24" t="s">
        <v>104</v>
      </c>
      <c r="E79" s="25" t="s">
        <v>105</v>
      </c>
      <c r="F79" s="25" t="s">
        <v>113</v>
      </c>
      <c r="G79" s="33"/>
      <c r="H79" s="27" t="str">
        <f t="shared" si="0"/>
        <v/>
      </c>
      <c r="I79" s="35">
        <v>6.2465000000000002</v>
      </c>
      <c r="J79" s="33"/>
      <c r="K79" s="27" t="str">
        <f t="shared" si="1"/>
        <v/>
      </c>
      <c r="L79" s="35">
        <v>4.6345000000000001</v>
      </c>
      <c r="M79" s="33"/>
      <c r="N79" s="27" t="str">
        <f t="shared" si="2"/>
        <v/>
      </c>
      <c r="O79" s="35">
        <v>5.8434999999999997</v>
      </c>
      <c r="P79" s="33">
        <v>199</v>
      </c>
      <c r="Q79" s="27">
        <f t="shared" si="3"/>
        <v>100.75</v>
      </c>
      <c r="R79" s="35">
        <v>20.049250000000001</v>
      </c>
      <c r="S79" s="33">
        <v>138</v>
      </c>
      <c r="T79" s="27">
        <f t="shared" si="4"/>
        <v>100.74999999999999</v>
      </c>
      <c r="U79" s="35">
        <v>13.903499999999999</v>
      </c>
      <c r="V79" s="33">
        <v>331</v>
      </c>
      <c r="W79" s="27">
        <f t="shared" si="5"/>
        <v>100.75</v>
      </c>
      <c r="X79" s="35">
        <v>33.34825</v>
      </c>
      <c r="Y79" s="33">
        <v>882</v>
      </c>
      <c r="Z79" s="27">
        <f t="shared" si="6"/>
        <v>100.75</v>
      </c>
      <c r="AA79" s="35">
        <v>88.861500000000007</v>
      </c>
      <c r="AB79" s="81">
        <v>1077</v>
      </c>
      <c r="AC79" s="82">
        <f t="shared" si="7"/>
        <v>100.75</v>
      </c>
      <c r="AD79" s="83">
        <v>108.50775</v>
      </c>
      <c r="AE79" s="81">
        <v>1460</v>
      </c>
      <c r="AF79" s="82">
        <f t="shared" si="8"/>
        <v>100.74999999999999</v>
      </c>
      <c r="AG79" s="83">
        <v>147.095</v>
      </c>
    </row>
    <row r="80" spans="2:33" s="3" customFormat="1" ht="18" customHeight="1" x14ac:dyDescent="0.2">
      <c r="B80" s="29" t="s">
        <v>115</v>
      </c>
      <c r="C80" s="24" t="s">
        <v>13</v>
      </c>
      <c r="D80" s="24" t="s">
        <v>104</v>
      </c>
      <c r="E80" s="25" t="s">
        <v>105</v>
      </c>
      <c r="F80" s="25" t="s">
        <v>116</v>
      </c>
      <c r="G80" s="33">
        <v>21</v>
      </c>
      <c r="H80" s="27">
        <f t="shared" si="0"/>
        <v>365</v>
      </c>
      <c r="I80" s="35">
        <v>7.665</v>
      </c>
      <c r="J80" s="33">
        <v>28</v>
      </c>
      <c r="K80" s="27">
        <f t="shared" si="1"/>
        <v>365.00000000000006</v>
      </c>
      <c r="L80" s="35">
        <v>10.220000000000001</v>
      </c>
      <c r="M80" s="33">
        <v>24</v>
      </c>
      <c r="N80" s="27">
        <f t="shared" si="2"/>
        <v>365</v>
      </c>
      <c r="O80" s="35">
        <v>8.76</v>
      </c>
      <c r="P80" s="33">
        <v>41</v>
      </c>
      <c r="Q80" s="27">
        <f t="shared" si="3"/>
        <v>365</v>
      </c>
      <c r="R80" s="35">
        <v>14.965</v>
      </c>
      <c r="S80" s="33">
        <v>50</v>
      </c>
      <c r="T80" s="27">
        <f t="shared" si="4"/>
        <v>365</v>
      </c>
      <c r="U80" s="35">
        <v>18.25</v>
      </c>
      <c r="V80" s="33">
        <v>61</v>
      </c>
      <c r="W80" s="27">
        <f t="shared" si="5"/>
        <v>365</v>
      </c>
      <c r="X80" s="35">
        <v>22.265000000000001</v>
      </c>
      <c r="Y80" s="33">
        <v>62</v>
      </c>
      <c r="Z80" s="27">
        <f t="shared" si="6"/>
        <v>365</v>
      </c>
      <c r="AA80" s="35">
        <v>22.63</v>
      </c>
      <c r="AB80" s="81">
        <v>69</v>
      </c>
      <c r="AC80" s="82">
        <f t="shared" si="7"/>
        <v>365</v>
      </c>
      <c r="AD80" s="83">
        <v>25.184999999999999</v>
      </c>
      <c r="AE80" s="81">
        <v>69</v>
      </c>
      <c r="AF80" s="86">
        <f t="shared" si="8"/>
        <v>365</v>
      </c>
      <c r="AG80" s="83">
        <v>25.184999999999999</v>
      </c>
    </row>
    <row r="81" spans="2:33" s="3" customFormat="1" ht="18" customHeight="1" x14ac:dyDescent="0.2">
      <c r="B81" s="29" t="s">
        <v>117</v>
      </c>
      <c r="C81" s="24" t="s">
        <v>13</v>
      </c>
      <c r="D81" s="24" t="s">
        <v>104</v>
      </c>
      <c r="E81" s="25" t="s">
        <v>105</v>
      </c>
      <c r="F81" s="25" t="s">
        <v>116</v>
      </c>
      <c r="G81" s="33"/>
      <c r="H81" s="27" t="str">
        <f t="shared" si="0"/>
        <v/>
      </c>
      <c r="I81" s="35">
        <v>0</v>
      </c>
      <c r="J81" s="33"/>
      <c r="K81" s="27" t="str">
        <f t="shared" si="1"/>
        <v/>
      </c>
      <c r="L81" s="35">
        <v>0</v>
      </c>
      <c r="M81" s="33"/>
      <c r="N81" s="27" t="str">
        <f t="shared" si="2"/>
        <v/>
      </c>
      <c r="O81" s="35">
        <v>91.284044000000009</v>
      </c>
      <c r="P81" s="33">
        <v>30</v>
      </c>
      <c r="Q81" s="27">
        <f t="shared" si="3"/>
        <v>359.38599999999997</v>
      </c>
      <c r="R81" s="35">
        <v>10.78158</v>
      </c>
      <c r="S81" s="33">
        <v>415</v>
      </c>
      <c r="T81" s="27">
        <f t="shared" si="4"/>
        <v>359.38600000000002</v>
      </c>
      <c r="U81" s="35">
        <v>149.14519000000001</v>
      </c>
      <c r="V81" s="33">
        <v>518</v>
      </c>
      <c r="W81" s="27">
        <f t="shared" si="5"/>
        <v>359.38599999999997</v>
      </c>
      <c r="X81" s="35">
        <v>186.161948</v>
      </c>
      <c r="Y81" s="33">
        <v>208</v>
      </c>
      <c r="Z81" s="27">
        <f t="shared" si="6"/>
        <v>359.38600000000002</v>
      </c>
      <c r="AA81" s="35">
        <v>74.752288000000007</v>
      </c>
      <c r="AB81" s="81">
        <v>279</v>
      </c>
      <c r="AC81" s="82">
        <f t="shared" si="7"/>
        <v>359.38599999999997</v>
      </c>
      <c r="AD81" s="83">
        <v>100.268694</v>
      </c>
      <c r="AE81" s="81">
        <v>279</v>
      </c>
      <c r="AF81" s="86">
        <f t="shared" si="8"/>
        <v>359.38599999999997</v>
      </c>
      <c r="AG81" s="83">
        <v>100.268694</v>
      </c>
    </row>
    <row r="82" spans="2:33" s="3" customFormat="1" ht="18" customHeight="1" x14ac:dyDescent="0.2">
      <c r="B82" s="29" t="s">
        <v>118</v>
      </c>
      <c r="C82" s="24" t="s">
        <v>13</v>
      </c>
      <c r="D82" s="24" t="s">
        <v>104</v>
      </c>
      <c r="E82" s="25" t="s">
        <v>105</v>
      </c>
      <c r="F82" s="25" t="s">
        <v>116</v>
      </c>
      <c r="G82" s="33">
        <v>250</v>
      </c>
      <c r="H82" s="27">
        <f t="shared" si="0"/>
        <v>292.63700000000006</v>
      </c>
      <c r="I82" s="35">
        <v>73.159250000000014</v>
      </c>
      <c r="J82" s="33">
        <v>377</v>
      </c>
      <c r="K82" s="27">
        <f t="shared" si="1"/>
        <v>292.63700000000006</v>
      </c>
      <c r="L82" s="35">
        <v>110.32414900000001</v>
      </c>
      <c r="M82" s="33">
        <v>306</v>
      </c>
      <c r="N82" s="27">
        <f t="shared" si="2"/>
        <v>292.63700000000011</v>
      </c>
      <c r="O82" s="35">
        <v>89.546922000000023</v>
      </c>
      <c r="P82" s="33">
        <v>186</v>
      </c>
      <c r="Q82" s="27">
        <f t="shared" si="3"/>
        <v>292.63700000000006</v>
      </c>
      <c r="R82" s="35">
        <v>54.430482000000005</v>
      </c>
      <c r="S82" s="33">
        <v>135</v>
      </c>
      <c r="T82" s="27">
        <f t="shared" si="4"/>
        <v>292.63700000000006</v>
      </c>
      <c r="U82" s="35">
        <v>39.505995000000006</v>
      </c>
      <c r="V82" s="33">
        <v>98</v>
      </c>
      <c r="W82" s="27">
        <f t="shared" si="5"/>
        <v>292.63700000000006</v>
      </c>
      <c r="X82" s="35">
        <v>28.678426000000002</v>
      </c>
      <c r="Y82" s="33">
        <v>173.00000000000003</v>
      </c>
      <c r="Z82" s="27">
        <f t="shared" si="6"/>
        <v>292.637</v>
      </c>
      <c r="AA82" s="35">
        <v>50.626201000000002</v>
      </c>
      <c r="AB82" s="81">
        <v>182</v>
      </c>
      <c r="AC82" s="82">
        <f t="shared" si="7"/>
        <v>292.637</v>
      </c>
      <c r="AD82" s="83">
        <v>53.259934000000001</v>
      </c>
      <c r="AE82" s="81">
        <v>191.00000000000003</v>
      </c>
      <c r="AF82" s="82">
        <f t="shared" si="8"/>
        <v>292.637</v>
      </c>
      <c r="AG82" s="83">
        <v>55.893667000000001</v>
      </c>
    </row>
    <row r="83" spans="2:33" s="3" customFormat="1" ht="18" customHeight="1" x14ac:dyDescent="0.2">
      <c r="B83" s="29" t="s">
        <v>120</v>
      </c>
      <c r="C83" s="24" t="s">
        <v>13</v>
      </c>
      <c r="D83" s="24" t="s">
        <v>104</v>
      </c>
      <c r="E83" s="25" t="s">
        <v>105</v>
      </c>
      <c r="F83" s="25" t="s">
        <v>121</v>
      </c>
      <c r="G83" s="33">
        <v>2</v>
      </c>
      <c r="H83" s="27">
        <f t="shared" si="0"/>
        <v>350</v>
      </c>
      <c r="I83" s="35">
        <v>0.7</v>
      </c>
      <c r="J83" s="33">
        <v>26</v>
      </c>
      <c r="K83" s="27">
        <f t="shared" si="1"/>
        <v>350</v>
      </c>
      <c r="L83" s="35">
        <v>9.1</v>
      </c>
      <c r="M83" s="33">
        <v>0</v>
      </c>
      <c r="N83" s="27" t="str">
        <f t="shared" si="2"/>
        <v/>
      </c>
      <c r="O83" s="35">
        <v>0</v>
      </c>
      <c r="P83" s="33">
        <v>0</v>
      </c>
      <c r="Q83" s="27" t="str">
        <f t="shared" si="3"/>
        <v/>
      </c>
      <c r="R83" s="35">
        <v>0</v>
      </c>
      <c r="S83" s="33">
        <v>4</v>
      </c>
      <c r="T83" s="27">
        <f t="shared" si="4"/>
        <v>350</v>
      </c>
      <c r="U83" s="35">
        <v>1.4</v>
      </c>
      <c r="V83" s="33">
        <v>6</v>
      </c>
      <c r="W83" s="27">
        <f t="shared" si="5"/>
        <v>350.00000000000006</v>
      </c>
      <c r="X83" s="35">
        <v>2.1</v>
      </c>
      <c r="Y83" s="33"/>
      <c r="Z83" s="27"/>
      <c r="AA83" s="35">
        <v>0</v>
      </c>
      <c r="AB83" s="81"/>
      <c r="AC83" s="86"/>
      <c r="AD83" s="83">
        <v>0</v>
      </c>
      <c r="AE83" s="81"/>
      <c r="AF83" s="86"/>
      <c r="AG83" s="83">
        <v>0.35</v>
      </c>
    </row>
    <row r="84" spans="2:33" s="3" customFormat="1" ht="18" customHeight="1" x14ac:dyDescent="0.2">
      <c r="B84" s="29" t="s">
        <v>122</v>
      </c>
      <c r="C84" s="24" t="s">
        <v>13</v>
      </c>
      <c r="D84" s="24" t="s">
        <v>104</v>
      </c>
      <c r="E84" s="25" t="s">
        <v>105</v>
      </c>
      <c r="F84" s="25" t="s">
        <v>121</v>
      </c>
      <c r="G84" s="33">
        <v>32</v>
      </c>
      <c r="H84" s="27">
        <f t="shared" si="0"/>
        <v>248</v>
      </c>
      <c r="I84" s="35">
        <v>7.9359999999999999</v>
      </c>
      <c r="J84" s="33">
        <v>28</v>
      </c>
      <c r="K84" s="27">
        <f t="shared" si="1"/>
        <v>248</v>
      </c>
      <c r="L84" s="35">
        <v>6.944</v>
      </c>
      <c r="M84" s="33">
        <v>0</v>
      </c>
      <c r="N84" s="27" t="str">
        <f t="shared" si="2"/>
        <v/>
      </c>
      <c r="O84" s="35">
        <v>0</v>
      </c>
      <c r="P84" s="33">
        <v>0</v>
      </c>
      <c r="Q84" s="27" t="str">
        <f t="shared" si="3"/>
        <v/>
      </c>
      <c r="R84" s="35">
        <v>0</v>
      </c>
      <c r="S84" s="33">
        <v>0</v>
      </c>
      <c r="T84" s="27" t="str">
        <f t="shared" si="4"/>
        <v/>
      </c>
      <c r="U84" s="35">
        <v>0</v>
      </c>
      <c r="V84" s="33">
        <v>0</v>
      </c>
      <c r="W84" s="27" t="str">
        <f t="shared" si="5"/>
        <v/>
      </c>
      <c r="X84" s="35">
        <v>0</v>
      </c>
      <c r="Y84" s="33"/>
      <c r="Z84" s="27"/>
      <c r="AA84" s="35">
        <v>0</v>
      </c>
      <c r="AB84" s="81"/>
      <c r="AC84" s="86"/>
      <c r="AD84" s="83">
        <v>0.99199999999999999</v>
      </c>
      <c r="AE84" s="81"/>
      <c r="AF84" s="86"/>
      <c r="AG84" s="83">
        <v>0</v>
      </c>
    </row>
    <row r="85" spans="2:33" s="3" customFormat="1" ht="18" customHeight="1" x14ac:dyDescent="0.2">
      <c r="B85" s="29" t="s">
        <v>123</v>
      </c>
      <c r="C85" s="24" t="s">
        <v>13</v>
      </c>
      <c r="D85" s="24" t="s">
        <v>104</v>
      </c>
      <c r="E85" s="25" t="s">
        <v>105</v>
      </c>
      <c r="F85" s="25" t="s">
        <v>121</v>
      </c>
      <c r="G85" s="33">
        <v>242</v>
      </c>
      <c r="H85" s="27">
        <f t="shared" si="0"/>
        <v>199.99999999999997</v>
      </c>
      <c r="I85" s="35">
        <v>48.4</v>
      </c>
      <c r="J85" s="33">
        <v>242</v>
      </c>
      <c r="K85" s="27">
        <f t="shared" si="1"/>
        <v>199.99999999999997</v>
      </c>
      <c r="L85" s="35">
        <v>48.4</v>
      </c>
      <c r="M85" s="33">
        <v>242</v>
      </c>
      <c r="N85" s="27">
        <f t="shared" si="2"/>
        <v>199.99999999999997</v>
      </c>
      <c r="O85" s="35">
        <v>48.4</v>
      </c>
      <c r="P85" s="33">
        <v>242</v>
      </c>
      <c r="Q85" s="27">
        <f t="shared" si="3"/>
        <v>199.99999999999997</v>
      </c>
      <c r="R85" s="35">
        <v>48.4</v>
      </c>
      <c r="S85" s="33">
        <v>186</v>
      </c>
      <c r="T85" s="27">
        <f t="shared" si="4"/>
        <v>200</v>
      </c>
      <c r="U85" s="35">
        <v>37.200000000000003</v>
      </c>
      <c r="V85" s="33">
        <v>71</v>
      </c>
      <c r="W85" s="27">
        <f t="shared" si="5"/>
        <v>199.99999999999997</v>
      </c>
      <c r="X85" s="35">
        <v>14.2</v>
      </c>
      <c r="Y85" s="33">
        <v>153</v>
      </c>
      <c r="Z85" s="27">
        <f>IFERROR(AA85/Y85*10^3,"")</f>
        <v>200</v>
      </c>
      <c r="AA85" s="35">
        <v>30.6</v>
      </c>
      <c r="AB85" s="81">
        <v>175</v>
      </c>
      <c r="AC85" s="86">
        <f>IFERROR(AD85/AB85*10^3,"")</f>
        <v>200</v>
      </c>
      <c r="AD85" s="83">
        <v>35</v>
      </c>
      <c r="AE85" s="81">
        <v>349</v>
      </c>
      <c r="AF85" s="86">
        <f>IFERROR(AG85/AE85*10^3,"")</f>
        <v>199.99999999999997</v>
      </c>
      <c r="AG85" s="83">
        <v>69.8</v>
      </c>
    </row>
    <row r="86" spans="2:33" s="3" customFormat="1" ht="18" customHeight="1" x14ac:dyDescent="0.2">
      <c r="B86" s="23" t="s">
        <v>124</v>
      </c>
      <c r="C86" s="24"/>
      <c r="D86" s="24"/>
      <c r="E86" s="25"/>
      <c r="F86" s="25"/>
      <c r="G86" s="26"/>
      <c r="H86" s="27"/>
      <c r="I86" s="28"/>
      <c r="J86" s="26"/>
      <c r="K86" s="27"/>
      <c r="L86" s="28"/>
      <c r="M86" s="26"/>
      <c r="N86" s="27"/>
      <c r="O86" s="28"/>
      <c r="P86" s="26"/>
      <c r="Q86" s="27"/>
      <c r="R86" s="28"/>
      <c r="S86" s="26"/>
      <c r="T86" s="27"/>
      <c r="U86" s="28"/>
      <c r="V86" s="26"/>
      <c r="W86" s="27"/>
      <c r="X86" s="28"/>
      <c r="Y86" s="26"/>
      <c r="Z86" s="27"/>
      <c r="AA86" s="28"/>
      <c r="AB86" s="87"/>
      <c r="AC86" s="86"/>
      <c r="AD86" s="88"/>
      <c r="AE86" s="87"/>
      <c r="AF86" s="86"/>
      <c r="AG86" s="88"/>
    </row>
    <row r="87" spans="2:33" s="3" customFormat="1" ht="18" customHeight="1" x14ac:dyDescent="0.2">
      <c r="B87" s="29" t="s">
        <v>125</v>
      </c>
      <c r="C87" s="24" t="s">
        <v>21</v>
      </c>
      <c r="D87" s="24" t="s">
        <v>104</v>
      </c>
      <c r="E87" s="25" t="s">
        <v>105</v>
      </c>
      <c r="F87" s="25" t="s">
        <v>126</v>
      </c>
      <c r="G87" s="33"/>
      <c r="H87" s="27"/>
      <c r="I87" s="35">
        <v>47.21400932882058</v>
      </c>
      <c r="J87" s="33"/>
      <c r="K87" s="27"/>
      <c r="L87" s="35">
        <v>94.745337496914303</v>
      </c>
      <c r="M87" s="33"/>
      <c r="N87" s="27"/>
      <c r="O87" s="35">
        <v>119.12978725526045</v>
      </c>
      <c r="P87" s="33"/>
      <c r="Q87" s="27"/>
      <c r="R87" s="35">
        <v>146.79121106786866</v>
      </c>
      <c r="S87" s="33"/>
      <c r="T87" s="27"/>
      <c r="U87" s="35">
        <v>283.24193131263519</v>
      </c>
      <c r="V87" s="33"/>
      <c r="W87" s="27"/>
      <c r="X87" s="35">
        <v>343.5975278246562</v>
      </c>
      <c r="Y87" s="33"/>
      <c r="Z87" s="27"/>
      <c r="AA87" s="35">
        <v>430.0607394392531</v>
      </c>
      <c r="AB87" s="81"/>
      <c r="AC87" s="86"/>
      <c r="AD87" s="83">
        <v>514.66878843901429</v>
      </c>
      <c r="AE87" s="81"/>
      <c r="AF87" s="86"/>
      <c r="AG87" s="83">
        <v>805.6522394191627</v>
      </c>
    </row>
    <row r="88" spans="2:33" s="3" customFormat="1" ht="18" customHeight="1" x14ac:dyDescent="0.2">
      <c r="B88" s="37" t="s">
        <v>127</v>
      </c>
      <c r="C88" s="39"/>
      <c r="D88" s="39"/>
      <c r="E88" s="40"/>
      <c r="F88" s="40"/>
      <c r="G88" s="41"/>
      <c r="H88" s="42"/>
      <c r="I88" s="31">
        <f t="shared" ref="I88" si="9">I78+I79+I82+I85</f>
        <v>136.36278776699029</v>
      </c>
      <c r="J88" s="41"/>
      <c r="K88" s="42"/>
      <c r="L88" s="31">
        <f t="shared" ref="L88" si="10">L78+L79+L82+L85</f>
        <v>172.69359929126213</v>
      </c>
      <c r="M88" s="41"/>
      <c r="N88" s="42"/>
      <c r="O88" s="31">
        <f t="shared" ref="O88" si="11">O78+O79+O82+O85</f>
        <v>152.99572020388351</v>
      </c>
      <c r="P88" s="41"/>
      <c r="Q88" s="42"/>
      <c r="R88" s="31">
        <f t="shared" ref="R88" si="12">R78+R79+R82+R85</f>
        <v>131.95537811650487</v>
      </c>
      <c r="S88" s="41"/>
      <c r="T88" s="42"/>
      <c r="U88" s="31">
        <f t="shared" ref="U88" si="13">U78+U79+U82+U85</f>
        <v>100.91094266990292</v>
      </c>
      <c r="V88" s="41"/>
      <c r="W88" s="42"/>
      <c r="X88" s="31">
        <f t="shared" ref="X88" si="14">X78+X79+X82+X85</f>
        <v>80.917724252427192</v>
      </c>
      <c r="Y88" s="41"/>
      <c r="Z88" s="42"/>
      <c r="AA88" s="31">
        <f t="shared" ref="AA88" si="15">AA78+AA79+AA82+AA85</f>
        <v>198.67477019402065</v>
      </c>
      <c r="AB88" s="41"/>
      <c r="AC88" s="42"/>
      <c r="AD88" s="31">
        <f>AD78+AD79+AD82+AD85</f>
        <v>214.77753759223299</v>
      </c>
      <c r="AE88" s="41"/>
      <c r="AF88" s="42"/>
      <c r="AG88" s="31">
        <f>AG78+AG79+AG82+AG85</f>
        <v>299.11982729126214</v>
      </c>
    </row>
    <row r="89" spans="2:33" s="3" customFormat="1" ht="18" customHeight="1" x14ac:dyDescent="0.2">
      <c r="B89" s="37" t="s">
        <v>128</v>
      </c>
      <c r="C89" s="39"/>
      <c r="D89" s="39"/>
      <c r="E89" s="40"/>
      <c r="F89" s="40"/>
      <c r="G89" s="41"/>
      <c r="H89" s="42"/>
      <c r="I89" s="31">
        <f>SUM(I74:I85)</f>
        <v>293.21879562042483</v>
      </c>
      <c r="J89" s="41"/>
      <c r="K89" s="42"/>
      <c r="L89" s="31">
        <f>SUM(L74:L85)</f>
        <v>478.61074533994741</v>
      </c>
      <c r="M89" s="41"/>
      <c r="N89" s="42"/>
      <c r="O89" s="31">
        <f>SUM(O74:O85)</f>
        <v>669.93314841337872</v>
      </c>
      <c r="P89" s="41"/>
      <c r="Q89" s="42"/>
      <c r="R89" s="31">
        <f>SUM(R74:R85)</f>
        <v>598.04539038559722</v>
      </c>
      <c r="S89" s="41"/>
      <c r="T89" s="42"/>
      <c r="U89" s="31">
        <f>SUM(U74:U85)</f>
        <v>901.56177482142255</v>
      </c>
      <c r="V89" s="41"/>
      <c r="W89" s="42"/>
      <c r="X89" s="31">
        <f>SUM(X74:X85)</f>
        <v>1092.0393417123455</v>
      </c>
      <c r="Y89" s="41"/>
      <c r="Z89" s="42"/>
      <c r="AA89" s="31">
        <f>SUM(AA74:AA85)</f>
        <v>1628.3437029798174</v>
      </c>
      <c r="AB89" s="41"/>
      <c r="AC89" s="42"/>
      <c r="AD89" s="31">
        <f>SUM(AD74:AD85)</f>
        <v>1982.7069971642195</v>
      </c>
      <c r="AE89" s="41"/>
      <c r="AF89" s="42"/>
      <c r="AG89" s="31">
        <f>SUM(AG74:AG85)</f>
        <v>2733.52072835126</v>
      </c>
    </row>
    <row r="90" spans="2:33" s="3" customFormat="1" ht="18" customHeight="1" x14ac:dyDescent="0.2">
      <c r="B90" s="23" t="s">
        <v>129</v>
      </c>
      <c r="C90" s="24"/>
      <c r="D90" s="24"/>
      <c r="E90" s="25"/>
      <c r="F90" s="25"/>
      <c r="G90" s="26"/>
      <c r="H90" s="27"/>
      <c r="I90" s="28"/>
      <c r="J90" s="26"/>
      <c r="K90" s="27"/>
      <c r="L90" s="28"/>
      <c r="M90" s="26"/>
      <c r="N90" s="27"/>
      <c r="O90" s="28"/>
      <c r="P90" s="26"/>
      <c r="Q90" s="27"/>
      <c r="R90" s="28"/>
      <c r="S90" s="26"/>
      <c r="T90" s="27"/>
      <c r="U90" s="28"/>
      <c r="V90" s="26"/>
      <c r="W90" s="27"/>
      <c r="X90" s="28"/>
      <c r="Y90" s="26"/>
      <c r="Z90" s="27"/>
      <c r="AA90" s="28"/>
      <c r="AB90" s="26"/>
      <c r="AC90" s="27"/>
      <c r="AD90" s="28"/>
      <c r="AE90" s="26"/>
      <c r="AF90" s="27"/>
      <c r="AG90" s="28"/>
    </row>
    <row r="91" spans="2:33" s="3" customFormat="1" ht="18" customHeight="1" x14ac:dyDescent="0.2">
      <c r="B91" s="29" t="s">
        <v>130</v>
      </c>
      <c r="C91" s="24"/>
      <c r="D91" s="24"/>
      <c r="E91" s="25"/>
      <c r="F91" s="25"/>
      <c r="G91" s="26"/>
      <c r="H91" s="27"/>
      <c r="I91" s="31">
        <f>SUM(I92:I94)</f>
        <v>20.661871794871796</v>
      </c>
      <c r="J91" s="26"/>
      <c r="K91" s="27"/>
      <c r="L91" s="31">
        <f>SUM(L92:L94)</f>
        <v>127.16605128205126</v>
      </c>
      <c r="M91" s="26"/>
      <c r="N91" s="27"/>
      <c r="O91" s="31">
        <f>SUM(O92:O94)</f>
        <v>40.627535027472533</v>
      </c>
      <c r="P91" s="26"/>
      <c r="Q91" s="27"/>
      <c r="R91" s="31">
        <f>SUM(R92:R94)</f>
        <v>45.922777884615364</v>
      </c>
      <c r="S91" s="26"/>
      <c r="T91" s="27"/>
      <c r="U91" s="31">
        <f>SUM(U92:U94)</f>
        <v>50.028280563186819</v>
      </c>
      <c r="V91" s="26"/>
      <c r="W91" s="27"/>
      <c r="X91" s="31">
        <f>SUM(X92:X94)</f>
        <v>63.915119009615395</v>
      </c>
      <c r="Y91" s="26"/>
      <c r="Z91" s="27"/>
      <c r="AA91" s="31">
        <f>SUM(AA92:AA94)</f>
        <v>53.860290124999999</v>
      </c>
      <c r="AB91" s="26"/>
      <c r="AC91" s="27"/>
      <c r="AD91" s="31">
        <f>SUM(AD92:AD94)</f>
        <v>89.528995928030298</v>
      </c>
      <c r="AE91" s="26"/>
      <c r="AF91" s="27"/>
      <c r="AG91" s="31">
        <f>SUM(AG92:AG94)</f>
        <v>70.423258806818168</v>
      </c>
    </row>
    <row r="92" spans="2:33" s="3" customFormat="1" ht="18.75" customHeight="1" x14ac:dyDescent="0.2">
      <c r="B92" s="32" t="s">
        <v>131</v>
      </c>
      <c r="C92" s="24" t="s">
        <v>132</v>
      </c>
      <c r="D92" s="24" t="s">
        <v>133</v>
      </c>
      <c r="E92" s="25"/>
      <c r="F92" s="25" t="s">
        <v>134</v>
      </c>
      <c r="G92" s="33"/>
      <c r="H92" s="36"/>
      <c r="I92" s="35">
        <v>5.0670000000000002</v>
      </c>
      <c r="J92" s="33"/>
      <c r="K92" s="34"/>
      <c r="L92" s="35">
        <v>10.133999999999999</v>
      </c>
      <c r="M92" s="33"/>
      <c r="N92" s="34"/>
      <c r="O92" s="35">
        <v>13.391357142857146</v>
      </c>
      <c r="P92" s="33"/>
      <c r="Q92" s="34"/>
      <c r="R92" s="35">
        <v>16.311599999999999</v>
      </c>
      <c r="S92" s="33"/>
      <c r="T92" s="34"/>
      <c r="U92" s="35">
        <v>19.742102678571428</v>
      </c>
      <c r="V92" s="33"/>
      <c r="W92" s="34"/>
      <c r="X92" s="35">
        <v>27.453941125000007</v>
      </c>
      <c r="Y92" s="33"/>
      <c r="Z92" s="34"/>
      <c r="AA92" s="35">
        <v>25.335290125</v>
      </c>
      <c r="AB92" s="33"/>
      <c r="AC92" s="34"/>
      <c r="AD92" s="83">
        <v>41.303995928030311</v>
      </c>
      <c r="AE92" s="81"/>
      <c r="AF92" s="82"/>
      <c r="AG92" s="83">
        <v>25.498258806818168</v>
      </c>
    </row>
    <row r="93" spans="2:33" s="3" customFormat="1" ht="18.75" customHeight="1" x14ac:dyDescent="0.2">
      <c r="B93" s="32" t="s">
        <v>119</v>
      </c>
      <c r="C93" s="24" t="s">
        <v>132</v>
      </c>
      <c r="D93" s="24" t="s">
        <v>133</v>
      </c>
      <c r="E93" s="25"/>
      <c r="F93" s="25" t="s">
        <v>135</v>
      </c>
      <c r="G93" s="33"/>
      <c r="H93" s="36"/>
      <c r="I93" s="35">
        <v>8.2756410256410255</v>
      </c>
      <c r="J93" s="33"/>
      <c r="K93" s="34"/>
      <c r="L93" s="35">
        <v>54.652243589743577</v>
      </c>
      <c r="M93" s="33"/>
      <c r="N93" s="34"/>
      <c r="O93" s="35">
        <v>12.57692307692308</v>
      </c>
      <c r="P93" s="33"/>
      <c r="Q93" s="34"/>
      <c r="R93" s="35">
        <v>13.826923076923066</v>
      </c>
      <c r="S93" s="33"/>
      <c r="T93" s="34"/>
      <c r="U93" s="35">
        <v>13.82692307692308</v>
      </c>
      <c r="V93" s="33"/>
      <c r="W93" s="34"/>
      <c r="X93" s="35">
        <v>19.70192307692308</v>
      </c>
      <c r="Y93" s="33"/>
      <c r="Z93" s="34"/>
      <c r="AA93" s="35">
        <v>22.5</v>
      </c>
      <c r="AB93" s="33"/>
      <c r="AC93" s="34"/>
      <c r="AD93" s="83">
        <v>41.25</v>
      </c>
      <c r="AE93" s="81"/>
      <c r="AF93" s="82"/>
      <c r="AG93" s="83">
        <v>27.875</v>
      </c>
    </row>
    <row r="94" spans="2:33" s="3" customFormat="1" ht="18.75" customHeight="1" x14ac:dyDescent="0.2">
      <c r="B94" s="32" t="s">
        <v>136</v>
      </c>
      <c r="C94" s="24" t="s">
        <v>132</v>
      </c>
      <c r="D94" s="24" t="s">
        <v>133</v>
      </c>
      <c r="E94" s="25"/>
      <c r="F94" s="25" t="s">
        <v>137</v>
      </c>
      <c r="G94" s="33"/>
      <c r="H94" s="36"/>
      <c r="I94" s="35">
        <v>7.3192307692307699</v>
      </c>
      <c r="J94" s="33"/>
      <c r="K94" s="34"/>
      <c r="L94" s="35">
        <v>62.379807692307686</v>
      </c>
      <c r="M94" s="33"/>
      <c r="N94" s="34"/>
      <c r="O94" s="35">
        <v>14.65925480769231</v>
      </c>
      <c r="P94" s="33"/>
      <c r="Q94" s="34"/>
      <c r="R94" s="35">
        <v>15.784254807692299</v>
      </c>
      <c r="S94" s="33"/>
      <c r="T94" s="34"/>
      <c r="U94" s="35">
        <v>16.459254807692311</v>
      </c>
      <c r="V94" s="33"/>
      <c r="W94" s="34"/>
      <c r="X94" s="35">
        <v>16.759254807692312</v>
      </c>
      <c r="Y94" s="33"/>
      <c r="Z94" s="34"/>
      <c r="AA94" s="35">
        <v>6.0250000000000004</v>
      </c>
      <c r="AB94" s="33"/>
      <c r="AC94" s="34"/>
      <c r="AD94" s="83">
        <v>6.9749999999999996</v>
      </c>
      <c r="AE94" s="81"/>
      <c r="AF94" s="82"/>
      <c r="AG94" s="83">
        <v>17.05</v>
      </c>
    </row>
    <row r="95" spans="2:33" s="3" customFormat="1" ht="18" customHeight="1" x14ac:dyDescent="0.2">
      <c r="B95" s="29" t="s">
        <v>138</v>
      </c>
      <c r="C95" s="24"/>
      <c r="D95" s="24"/>
      <c r="E95" s="25" t="s">
        <v>46</v>
      </c>
      <c r="F95" s="25" t="s">
        <v>139</v>
      </c>
      <c r="G95" s="26"/>
      <c r="H95" s="27"/>
      <c r="I95" s="31">
        <f>SUM(I96:I100)</f>
        <v>3059.0060000000003</v>
      </c>
      <c r="J95" s="26"/>
      <c r="K95" s="27"/>
      <c r="L95" s="31">
        <f>SUM(L96:L100)</f>
        <v>3225.0280000000002</v>
      </c>
      <c r="M95" s="26"/>
      <c r="N95" s="27"/>
      <c r="O95" s="31">
        <f>SUM(O96:O100)</f>
        <v>3408.5639999999999</v>
      </c>
      <c r="P95" s="26"/>
      <c r="Q95" s="27"/>
      <c r="R95" s="31">
        <f>SUM(R96:R100)</f>
        <v>3125.8810000000003</v>
      </c>
      <c r="S95" s="26"/>
      <c r="T95" s="27"/>
      <c r="U95" s="31">
        <f>SUM(U96:U100)</f>
        <v>3275.194</v>
      </c>
      <c r="V95" s="26"/>
      <c r="W95" s="27"/>
      <c r="X95" s="31">
        <f>SUM(X96:X100)</f>
        <v>4199.9769999999999</v>
      </c>
      <c r="Y95" s="26"/>
      <c r="Z95" s="27"/>
      <c r="AA95" s="31">
        <f>SUM(AA96:AA100)</f>
        <v>5632.8770000000004</v>
      </c>
      <c r="AB95" s="26"/>
      <c r="AC95" s="27"/>
      <c r="AD95" s="31">
        <f>SUM(AD96:AD100)</f>
        <v>6002.68</v>
      </c>
      <c r="AE95" s="26"/>
      <c r="AF95" s="27"/>
      <c r="AG95" s="31">
        <f>SUM(AG96:AG100)</f>
        <v>6890</v>
      </c>
    </row>
    <row r="96" spans="2:33" s="3" customFormat="1" ht="18" customHeight="1" x14ac:dyDescent="0.2">
      <c r="B96" s="32" t="s">
        <v>140</v>
      </c>
      <c r="C96" s="53" t="s">
        <v>132</v>
      </c>
      <c r="D96" s="24" t="s">
        <v>141</v>
      </c>
      <c r="E96" s="25"/>
      <c r="F96" s="25"/>
      <c r="G96" s="26"/>
      <c r="H96" s="27"/>
      <c r="I96" s="28"/>
      <c r="J96" s="26"/>
      <c r="K96" s="27"/>
      <c r="L96" s="28"/>
      <c r="M96" s="26"/>
      <c r="N96" s="27"/>
      <c r="O96" s="28"/>
      <c r="P96" s="26"/>
      <c r="Q96" s="27"/>
      <c r="R96" s="28"/>
      <c r="S96" s="26"/>
      <c r="T96" s="27"/>
      <c r="U96" s="28"/>
      <c r="V96" s="26"/>
      <c r="W96" s="27"/>
      <c r="X96" s="28"/>
      <c r="Y96" s="26"/>
      <c r="Z96" s="27"/>
      <c r="AA96" s="28"/>
      <c r="AB96" s="26"/>
      <c r="AC96" s="27"/>
      <c r="AD96" s="28"/>
      <c r="AE96" s="26"/>
      <c r="AF96" s="27"/>
      <c r="AG96" s="28"/>
    </row>
    <row r="97" spans="2:33" s="3" customFormat="1" ht="18" customHeight="1" x14ac:dyDescent="0.2">
      <c r="B97" s="32" t="s">
        <v>142</v>
      </c>
      <c r="C97" s="24" t="s">
        <v>132</v>
      </c>
      <c r="D97" s="24" t="s">
        <v>141</v>
      </c>
      <c r="E97" s="25"/>
      <c r="F97" s="25" t="s">
        <v>142</v>
      </c>
      <c r="G97" s="26"/>
      <c r="H97" s="27"/>
      <c r="I97" s="35">
        <v>787</v>
      </c>
      <c r="J97" s="33"/>
      <c r="K97" s="34"/>
      <c r="L97" s="35">
        <v>801</v>
      </c>
      <c r="M97" s="33"/>
      <c r="N97" s="34"/>
      <c r="O97" s="35">
        <v>758</v>
      </c>
      <c r="P97" s="33"/>
      <c r="Q97" s="34"/>
      <c r="R97" s="35">
        <v>881</v>
      </c>
      <c r="S97" s="33"/>
      <c r="T97" s="34"/>
      <c r="U97" s="35">
        <v>1101</v>
      </c>
      <c r="V97" s="33"/>
      <c r="W97" s="34"/>
      <c r="X97" s="35">
        <v>1278</v>
      </c>
      <c r="Y97" s="33"/>
      <c r="Z97" s="34"/>
      <c r="AA97" s="35">
        <v>1313</v>
      </c>
      <c r="AB97" s="33"/>
      <c r="AC97" s="34"/>
      <c r="AD97" s="83">
        <v>1337</v>
      </c>
      <c r="AE97" s="81"/>
      <c r="AF97" s="82"/>
      <c r="AG97" s="83">
        <v>1461</v>
      </c>
    </row>
    <row r="98" spans="2:33" s="3" customFormat="1" ht="18" customHeight="1" x14ac:dyDescent="0.2">
      <c r="B98" s="32" t="s">
        <v>143</v>
      </c>
      <c r="C98" s="24" t="s">
        <v>132</v>
      </c>
      <c r="D98" s="24" t="s">
        <v>141</v>
      </c>
      <c r="E98" s="25"/>
      <c r="F98" s="25" t="s">
        <v>143</v>
      </c>
      <c r="G98" s="26"/>
      <c r="H98" s="27"/>
      <c r="I98" s="35">
        <v>0</v>
      </c>
      <c r="J98" s="33"/>
      <c r="K98" s="34"/>
      <c r="L98" s="35">
        <v>0</v>
      </c>
      <c r="M98" s="33"/>
      <c r="N98" s="34"/>
      <c r="O98" s="35">
        <v>0</v>
      </c>
      <c r="P98" s="33"/>
      <c r="Q98" s="34"/>
      <c r="R98" s="35">
        <v>0</v>
      </c>
      <c r="S98" s="33"/>
      <c r="T98" s="34"/>
      <c r="U98" s="35">
        <v>205.00000000000003</v>
      </c>
      <c r="V98" s="33"/>
      <c r="W98" s="34"/>
      <c r="X98" s="35">
        <v>409.00000000000006</v>
      </c>
      <c r="Y98" s="33"/>
      <c r="Z98" s="34"/>
      <c r="AA98" s="35">
        <v>1182.8800000000001</v>
      </c>
      <c r="AB98" s="33"/>
      <c r="AC98" s="34"/>
      <c r="AD98" s="83">
        <v>1891.8</v>
      </c>
      <c r="AE98" s="81"/>
      <c r="AF98" s="82"/>
      <c r="AG98" s="83">
        <v>2359</v>
      </c>
    </row>
    <row r="99" spans="2:33" s="3" customFormat="1" ht="18" customHeight="1" x14ac:dyDescent="0.2">
      <c r="B99" s="32" t="s">
        <v>144</v>
      </c>
      <c r="C99" s="24" t="s">
        <v>132</v>
      </c>
      <c r="D99" s="24" t="s">
        <v>141</v>
      </c>
      <c r="E99" s="25"/>
      <c r="F99" s="25" t="s">
        <v>145</v>
      </c>
      <c r="G99" s="26"/>
      <c r="H99" s="27"/>
      <c r="I99" s="35">
        <v>588</v>
      </c>
      <c r="J99" s="33"/>
      <c r="K99" s="34"/>
      <c r="L99" s="35">
        <v>614.30099999999993</v>
      </c>
      <c r="M99" s="33"/>
      <c r="N99" s="34"/>
      <c r="O99" s="35">
        <v>852</v>
      </c>
      <c r="P99" s="33"/>
      <c r="Q99" s="34"/>
      <c r="R99" s="35">
        <v>1027</v>
      </c>
      <c r="S99" s="33"/>
      <c r="T99" s="34"/>
      <c r="U99" s="35">
        <v>924</v>
      </c>
      <c r="V99" s="33"/>
      <c r="W99" s="34"/>
      <c r="X99" s="35">
        <v>1201</v>
      </c>
      <c r="Y99" s="33"/>
      <c r="Z99" s="34"/>
      <c r="AA99" s="35">
        <v>1669</v>
      </c>
      <c r="AB99" s="33"/>
      <c r="AC99" s="34"/>
      <c r="AD99" s="83">
        <v>1158</v>
      </c>
      <c r="AE99" s="81"/>
      <c r="AF99" s="82"/>
      <c r="AG99" s="83">
        <v>1291</v>
      </c>
    </row>
    <row r="100" spans="2:33" s="3" customFormat="1" ht="18" customHeight="1" x14ac:dyDescent="0.2">
      <c r="B100" s="32" t="s">
        <v>146</v>
      </c>
      <c r="C100" s="24" t="s">
        <v>132</v>
      </c>
      <c r="D100" s="24" t="s">
        <v>141</v>
      </c>
      <c r="E100" s="25"/>
      <c r="F100" s="25" t="s">
        <v>147</v>
      </c>
      <c r="G100" s="26"/>
      <c r="H100" s="27"/>
      <c r="I100" s="35">
        <v>1684.0060000000001</v>
      </c>
      <c r="J100" s="33"/>
      <c r="K100" s="34"/>
      <c r="L100" s="35">
        <v>1809.7270000000001</v>
      </c>
      <c r="M100" s="33"/>
      <c r="N100" s="34"/>
      <c r="O100" s="35">
        <v>1798.5639999999999</v>
      </c>
      <c r="P100" s="33"/>
      <c r="Q100" s="34"/>
      <c r="R100" s="35">
        <v>1217.8810000000001</v>
      </c>
      <c r="S100" s="33"/>
      <c r="T100" s="34"/>
      <c r="U100" s="35">
        <v>1045.194</v>
      </c>
      <c r="V100" s="33"/>
      <c r="W100" s="34"/>
      <c r="X100" s="35">
        <v>1311.9769999999999</v>
      </c>
      <c r="Y100" s="33"/>
      <c r="Z100" s="34"/>
      <c r="AA100" s="35">
        <v>1467.9970000000001</v>
      </c>
      <c r="AB100" s="33"/>
      <c r="AC100" s="34"/>
      <c r="AD100" s="83">
        <v>1615.88</v>
      </c>
      <c r="AE100" s="81"/>
      <c r="AF100" s="82"/>
      <c r="AG100" s="83">
        <v>1779</v>
      </c>
    </row>
    <row r="101" spans="2:33" s="3" customFormat="1" ht="18" customHeight="1" x14ac:dyDescent="0.2">
      <c r="B101" s="29" t="s">
        <v>148</v>
      </c>
      <c r="C101" s="24"/>
      <c r="D101" s="24"/>
      <c r="E101" s="25" t="s">
        <v>46</v>
      </c>
      <c r="F101" s="25" t="s">
        <v>149</v>
      </c>
      <c r="G101" s="26"/>
      <c r="H101" s="27"/>
      <c r="I101" s="31">
        <f>SUM(I102:I108)</f>
        <v>3977.6000000000004</v>
      </c>
      <c r="J101" s="26"/>
      <c r="K101" s="27"/>
      <c r="L101" s="31">
        <f>SUM(L102:L108)</f>
        <v>4780.3989999999994</v>
      </c>
      <c r="M101" s="26"/>
      <c r="N101" s="27"/>
      <c r="O101" s="31">
        <f>SUM(O102:O108)</f>
        <v>6957.9</v>
      </c>
      <c r="P101" s="26"/>
      <c r="Q101" s="27"/>
      <c r="R101" s="31">
        <f>SUM(R102:R108)</f>
        <v>5777.7999999999993</v>
      </c>
      <c r="S101" s="26"/>
      <c r="T101" s="27"/>
      <c r="U101" s="31">
        <f>SUM(U102:U108)</f>
        <v>5300</v>
      </c>
      <c r="V101" s="26"/>
      <c r="W101" s="27"/>
      <c r="X101" s="31">
        <f>SUM(X102:X108)</f>
        <v>4043</v>
      </c>
      <c r="Y101" s="26"/>
      <c r="Z101" s="27"/>
      <c r="AA101" s="31">
        <f>SUM(AA102:AA108)</f>
        <v>3709</v>
      </c>
      <c r="AB101" s="26"/>
      <c r="AC101" s="27"/>
      <c r="AD101" s="31">
        <f>SUM(AD102:AD108)</f>
        <v>3899</v>
      </c>
      <c r="AE101" s="26"/>
      <c r="AF101" s="27"/>
      <c r="AG101" s="31">
        <f>SUM(AG102:AG108)</f>
        <v>4383</v>
      </c>
    </row>
    <row r="102" spans="2:33" s="3" customFormat="1" ht="18" customHeight="1" x14ac:dyDescent="0.2">
      <c r="B102" s="32" t="s">
        <v>44</v>
      </c>
      <c r="C102" s="53" t="s">
        <v>132</v>
      </c>
      <c r="D102" s="24" t="s">
        <v>141</v>
      </c>
      <c r="E102" s="25"/>
      <c r="F102" s="25"/>
      <c r="G102" s="26"/>
      <c r="H102" s="27"/>
      <c r="I102" s="28"/>
      <c r="J102" s="26"/>
      <c r="K102" s="27"/>
      <c r="L102" s="28"/>
      <c r="M102" s="26"/>
      <c r="N102" s="27"/>
      <c r="O102" s="28"/>
      <c r="P102" s="26"/>
      <c r="Q102" s="27"/>
      <c r="R102" s="28"/>
      <c r="S102" s="26"/>
      <c r="T102" s="27"/>
      <c r="U102" s="28"/>
      <c r="V102" s="26"/>
      <c r="W102" s="27"/>
      <c r="X102" s="28"/>
      <c r="Y102" s="26"/>
      <c r="Z102" s="27"/>
      <c r="AA102" s="28"/>
      <c r="AB102" s="26"/>
      <c r="AC102" s="27"/>
      <c r="AD102" s="28"/>
      <c r="AE102" s="26"/>
      <c r="AF102" s="27"/>
      <c r="AG102" s="28"/>
    </row>
    <row r="103" spans="2:33" s="3" customFormat="1" ht="18" customHeight="1" x14ac:dyDescent="0.2">
      <c r="B103" s="32" t="s">
        <v>150</v>
      </c>
      <c r="C103" s="24" t="s">
        <v>132</v>
      </c>
      <c r="D103" s="24" t="s">
        <v>141</v>
      </c>
      <c r="E103" s="25"/>
      <c r="F103" s="25"/>
      <c r="G103" s="26"/>
      <c r="H103" s="27"/>
      <c r="I103" s="35">
        <v>894.3</v>
      </c>
      <c r="J103" s="33"/>
      <c r="K103" s="34"/>
      <c r="L103" s="35">
        <v>1221.3</v>
      </c>
      <c r="M103" s="33"/>
      <c r="N103" s="34"/>
      <c r="O103" s="35">
        <v>2143.6999999999998</v>
      </c>
      <c r="P103" s="33"/>
      <c r="Q103" s="34"/>
      <c r="R103" s="35">
        <v>1076.5999999999999</v>
      </c>
      <c r="S103" s="33"/>
      <c r="T103" s="34"/>
      <c r="U103" s="35">
        <v>185</v>
      </c>
      <c r="V103" s="33"/>
      <c r="W103" s="34"/>
      <c r="X103" s="35">
        <v>294</v>
      </c>
      <c r="Y103" s="33"/>
      <c r="Z103" s="34"/>
      <c r="AA103" s="35">
        <v>86</v>
      </c>
      <c r="AB103" s="33"/>
      <c r="AC103" s="34"/>
      <c r="AD103" s="83">
        <v>0</v>
      </c>
      <c r="AE103" s="81"/>
      <c r="AF103" s="82"/>
      <c r="AG103" s="83">
        <v>0</v>
      </c>
    </row>
    <row r="104" spans="2:33" s="3" customFormat="1" ht="18" customHeight="1" x14ac:dyDescent="0.2">
      <c r="B104" s="32" t="s">
        <v>151</v>
      </c>
      <c r="C104" s="24" t="s">
        <v>132</v>
      </c>
      <c r="D104" s="24" t="s">
        <v>141</v>
      </c>
      <c r="E104" s="25"/>
      <c r="F104" s="25"/>
      <c r="G104" s="26"/>
      <c r="H104" s="27"/>
      <c r="I104" s="35">
        <v>70.2</v>
      </c>
      <c r="J104" s="33"/>
      <c r="K104" s="34"/>
      <c r="L104" s="35">
        <v>340</v>
      </c>
      <c r="M104" s="33"/>
      <c r="N104" s="34"/>
      <c r="O104" s="35">
        <v>827.3</v>
      </c>
      <c r="P104" s="33"/>
      <c r="Q104" s="34"/>
      <c r="R104" s="35">
        <v>726.4</v>
      </c>
      <c r="S104" s="33"/>
      <c r="T104" s="34"/>
      <c r="U104" s="35">
        <v>488</v>
      </c>
      <c r="V104" s="33"/>
      <c r="W104" s="34"/>
      <c r="X104" s="35">
        <v>214</v>
      </c>
      <c r="Y104" s="33"/>
      <c r="Z104" s="34"/>
      <c r="AA104" s="35">
        <v>343</v>
      </c>
      <c r="AB104" s="33"/>
      <c r="AC104" s="34"/>
      <c r="AD104" s="83">
        <v>0</v>
      </c>
      <c r="AE104" s="81"/>
      <c r="AF104" s="82"/>
      <c r="AG104" s="83">
        <v>0</v>
      </c>
    </row>
    <row r="105" spans="2:33" s="3" customFormat="1" ht="18" customHeight="1" x14ac:dyDescent="0.2">
      <c r="B105" s="32" t="s">
        <v>152</v>
      </c>
      <c r="C105" s="24" t="s">
        <v>132</v>
      </c>
      <c r="D105" s="24" t="s">
        <v>141</v>
      </c>
      <c r="E105" s="25"/>
      <c r="F105" s="25"/>
      <c r="G105" s="26"/>
      <c r="H105" s="27"/>
      <c r="I105" s="35">
        <v>0</v>
      </c>
      <c r="J105" s="33"/>
      <c r="K105" s="34"/>
      <c r="L105" s="35">
        <v>39.9</v>
      </c>
      <c r="M105" s="33"/>
      <c r="N105" s="34"/>
      <c r="O105" s="35">
        <v>178.5</v>
      </c>
      <c r="P105" s="33"/>
      <c r="Q105" s="34"/>
      <c r="R105" s="35">
        <v>456.9</v>
      </c>
      <c r="S105" s="33"/>
      <c r="T105" s="34"/>
      <c r="U105" s="35">
        <v>416</v>
      </c>
      <c r="V105" s="33"/>
      <c r="W105" s="34"/>
      <c r="X105" s="35">
        <v>450</v>
      </c>
      <c r="Y105" s="33"/>
      <c r="Z105" s="34"/>
      <c r="AA105" s="35">
        <v>246</v>
      </c>
      <c r="AB105" s="33"/>
      <c r="AC105" s="34"/>
      <c r="AD105" s="83">
        <v>49</v>
      </c>
      <c r="AE105" s="81"/>
      <c r="AF105" s="82"/>
      <c r="AG105" s="83">
        <v>0</v>
      </c>
    </row>
    <row r="106" spans="2:33" s="3" customFormat="1" ht="18" customHeight="1" x14ac:dyDescent="0.2">
      <c r="B106" s="32" t="s">
        <v>153</v>
      </c>
      <c r="C106" s="24" t="s">
        <v>132</v>
      </c>
      <c r="D106" s="24" t="s">
        <v>141</v>
      </c>
      <c r="E106" s="25"/>
      <c r="F106" s="25"/>
      <c r="G106" s="26"/>
      <c r="H106" s="27"/>
      <c r="I106" s="35">
        <v>359.3</v>
      </c>
      <c r="J106" s="33"/>
      <c r="K106" s="34"/>
      <c r="L106" s="35">
        <v>505.9</v>
      </c>
      <c r="M106" s="33"/>
      <c r="N106" s="34"/>
      <c r="O106" s="35">
        <v>369.7</v>
      </c>
      <c r="P106" s="33"/>
      <c r="Q106" s="34"/>
      <c r="R106" s="35">
        <v>331</v>
      </c>
      <c r="S106" s="33"/>
      <c r="T106" s="34"/>
      <c r="U106" s="35">
        <v>0</v>
      </c>
      <c r="V106" s="33"/>
      <c r="W106" s="34"/>
      <c r="X106" s="35">
        <v>52</v>
      </c>
      <c r="Y106" s="33"/>
      <c r="Z106" s="34"/>
      <c r="AA106" s="35">
        <v>0</v>
      </c>
      <c r="AB106" s="33"/>
      <c r="AC106" s="34"/>
      <c r="AD106" s="83">
        <v>0</v>
      </c>
      <c r="AE106" s="81"/>
      <c r="AF106" s="82"/>
      <c r="AG106" s="83">
        <v>0</v>
      </c>
    </row>
    <row r="107" spans="2:33" s="3" customFormat="1" ht="18" customHeight="1" x14ac:dyDescent="0.2">
      <c r="B107" s="32" t="s">
        <v>154</v>
      </c>
      <c r="C107" s="24" t="s">
        <v>132</v>
      </c>
      <c r="D107" s="24" t="s">
        <v>141</v>
      </c>
      <c r="E107" s="25"/>
      <c r="F107" s="25"/>
      <c r="G107" s="26"/>
      <c r="H107" s="27"/>
      <c r="I107" s="35">
        <v>184.9</v>
      </c>
      <c r="J107" s="33"/>
      <c r="K107" s="34"/>
      <c r="L107" s="35">
        <v>0</v>
      </c>
      <c r="M107" s="33"/>
      <c r="N107" s="34"/>
      <c r="O107" s="35">
        <v>0</v>
      </c>
      <c r="P107" s="33"/>
      <c r="Q107" s="34"/>
      <c r="R107" s="35">
        <v>0</v>
      </c>
      <c r="S107" s="33"/>
      <c r="T107" s="34"/>
      <c r="U107" s="35">
        <v>0</v>
      </c>
      <c r="V107" s="33"/>
      <c r="W107" s="34"/>
      <c r="X107" s="35">
        <v>0</v>
      </c>
      <c r="Y107" s="33"/>
      <c r="Z107" s="34"/>
      <c r="AA107" s="35">
        <v>0</v>
      </c>
      <c r="AB107" s="33"/>
      <c r="AC107" s="34"/>
      <c r="AD107" s="83">
        <v>0</v>
      </c>
      <c r="AE107" s="81"/>
      <c r="AF107" s="82"/>
      <c r="AG107" s="83">
        <v>0</v>
      </c>
    </row>
    <row r="108" spans="2:33" s="3" customFormat="1" ht="18" customHeight="1" x14ac:dyDescent="0.2">
      <c r="B108" s="32" t="s">
        <v>155</v>
      </c>
      <c r="C108" s="24" t="s">
        <v>132</v>
      </c>
      <c r="D108" s="24" t="s">
        <v>141</v>
      </c>
      <c r="E108" s="25"/>
      <c r="F108" s="25"/>
      <c r="G108" s="26"/>
      <c r="H108" s="27"/>
      <c r="I108" s="35">
        <v>2468.9000000000005</v>
      </c>
      <c r="J108" s="33"/>
      <c r="K108" s="34"/>
      <c r="L108" s="35">
        <v>2673.299</v>
      </c>
      <c r="M108" s="33"/>
      <c r="N108" s="34"/>
      <c r="O108" s="35">
        <v>3438.7</v>
      </c>
      <c r="P108" s="33"/>
      <c r="Q108" s="34"/>
      <c r="R108" s="35">
        <v>3186.8999999999996</v>
      </c>
      <c r="S108" s="33"/>
      <c r="T108" s="34"/>
      <c r="U108" s="35">
        <v>4211</v>
      </c>
      <c r="V108" s="33"/>
      <c r="W108" s="34"/>
      <c r="X108" s="35">
        <v>3033</v>
      </c>
      <c r="Y108" s="33"/>
      <c r="Z108" s="34"/>
      <c r="AA108" s="35">
        <v>3034</v>
      </c>
      <c r="AB108" s="33"/>
      <c r="AC108" s="34"/>
      <c r="AD108" s="83">
        <v>3850</v>
      </c>
      <c r="AE108" s="81"/>
      <c r="AF108" s="82"/>
      <c r="AG108" s="83">
        <v>4383</v>
      </c>
    </row>
    <row r="109" spans="2:33" s="3" customFormat="1" ht="18" customHeight="1" x14ac:dyDescent="0.2">
      <c r="B109" s="29" t="s">
        <v>156</v>
      </c>
      <c r="C109" s="24" t="s">
        <v>132</v>
      </c>
      <c r="D109" s="24" t="s">
        <v>141</v>
      </c>
      <c r="E109" s="25" t="s">
        <v>46</v>
      </c>
      <c r="F109" s="25" t="s">
        <v>139</v>
      </c>
      <c r="G109" s="26"/>
      <c r="H109" s="27"/>
      <c r="I109" s="35">
        <v>237.12100000000001</v>
      </c>
      <c r="J109" s="33"/>
      <c r="K109" s="34"/>
      <c r="L109" s="35">
        <v>210.04</v>
      </c>
      <c r="M109" s="33"/>
      <c r="N109" s="34"/>
      <c r="O109" s="35">
        <v>210.55</v>
      </c>
      <c r="P109" s="33"/>
      <c r="Q109" s="34"/>
      <c r="R109" s="35">
        <v>186.768</v>
      </c>
      <c r="S109" s="33"/>
      <c r="T109" s="34"/>
      <c r="U109" s="35">
        <v>169.68200000000004</v>
      </c>
      <c r="V109" s="33"/>
      <c r="W109" s="34"/>
      <c r="X109" s="35">
        <v>177.85080000000002</v>
      </c>
      <c r="Y109" s="33"/>
      <c r="Z109" s="34"/>
      <c r="AA109" s="35">
        <v>170.36181132999999</v>
      </c>
      <c r="AB109" s="33"/>
      <c r="AC109" s="34"/>
      <c r="AD109" s="83">
        <v>184.61919360999997</v>
      </c>
      <c r="AE109" s="81"/>
      <c r="AF109" s="82"/>
      <c r="AG109" s="83">
        <v>195.3</v>
      </c>
    </row>
    <row r="110" spans="2:33" s="3" customFormat="1" ht="18" customHeight="1" x14ac:dyDescent="0.2">
      <c r="B110" s="29" t="s">
        <v>157</v>
      </c>
      <c r="C110" s="24" t="s">
        <v>132</v>
      </c>
      <c r="D110" s="24" t="s">
        <v>141</v>
      </c>
      <c r="E110" s="25" t="s">
        <v>46</v>
      </c>
      <c r="F110" s="25" t="s">
        <v>139</v>
      </c>
      <c r="G110" s="26"/>
      <c r="H110" s="27"/>
      <c r="I110" s="35">
        <v>215</v>
      </c>
      <c r="J110" s="33"/>
      <c r="K110" s="34"/>
      <c r="L110" s="35">
        <v>228</v>
      </c>
      <c r="M110" s="33"/>
      <c r="N110" s="34"/>
      <c r="O110" s="35">
        <v>323</v>
      </c>
      <c r="P110" s="33"/>
      <c r="Q110" s="34"/>
      <c r="R110" s="35">
        <v>340.07000000000005</v>
      </c>
      <c r="S110" s="33"/>
      <c r="T110" s="34"/>
      <c r="U110" s="35">
        <v>307.52073900000005</v>
      </c>
      <c r="V110" s="33"/>
      <c r="W110" s="34"/>
      <c r="X110" s="35">
        <v>310</v>
      </c>
      <c r="Y110" s="33"/>
      <c r="Z110" s="34"/>
      <c r="AA110" s="35">
        <v>273</v>
      </c>
      <c r="AB110" s="33"/>
      <c r="AC110" s="34"/>
      <c r="AD110" s="83">
        <v>301</v>
      </c>
      <c r="AE110" s="81"/>
      <c r="AF110" s="82"/>
      <c r="AG110" s="83">
        <v>241</v>
      </c>
    </row>
    <row r="111" spans="2:33" s="3" customFormat="1" ht="18" customHeight="1" x14ac:dyDescent="0.2">
      <c r="B111" s="37" t="s">
        <v>158</v>
      </c>
      <c r="C111" s="39"/>
      <c r="D111" s="39"/>
      <c r="E111" s="40"/>
      <c r="F111" s="40"/>
      <c r="G111" s="41"/>
      <c r="H111" s="42"/>
      <c r="I111" s="31">
        <f t="shared" ref="I111" si="16">I101+I99</f>
        <v>4565.6000000000004</v>
      </c>
      <c r="J111" s="41"/>
      <c r="K111" s="42"/>
      <c r="L111" s="31">
        <f t="shared" ref="L111" si="17">L101+L99</f>
        <v>5394.6999999999989</v>
      </c>
      <c r="M111" s="41"/>
      <c r="N111" s="42"/>
      <c r="O111" s="31">
        <f t="shared" ref="O111" si="18">O101+O99</f>
        <v>7809.9</v>
      </c>
      <c r="P111" s="41"/>
      <c r="Q111" s="42"/>
      <c r="R111" s="31">
        <f t="shared" ref="R111" si="19">R101+R99</f>
        <v>6804.7999999999993</v>
      </c>
      <c r="S111" s="41"/>
      <c r="T111" s="42"/>
      <c r="U111" s="31">
        <f t="shared" ref="U111" si="20">U101+U99</f>
        <v>6224</v>
      </c>
      <c r="V111" s="41"/>
      <c r="W111" s="42"/>
      <c r="X111" s="31">
        <f t="shared" ref="X111" si="21">X101+X99</f>
        <v>5244</v>
      </c>
      <c r="Y111" s="41"/>
      <c r="Z111" s="42"/>
      <c r="AA111" s="31">
        <f t="shared" ref="AA111" si="22">AA101+AA99</f>
        <v>5378</v>
      </c>
      <c r="AB111" s="41"/>
      <c r="AC111" s="42"/>
      <c r="AD111" s="31">
        <f>AD101+AD99</f>
        <v>5057</v>
      </c>
      <c r="AE111" s="41"/>
      <c r="AF111" s="42"/>
      <c r="AG111" s="31">
        <f>AG101+AG99</f>
        <v>5674</v>
      </c>
    </row>
    <row r="112" spans="2:33" s="3" customFormat="1" ht="18" customHeight="1" x14ac:dyDescent="0.2">
      <c r="B112" s="37" t="s">
        <v>159</v>
      </c>
      <c r="C112" s="39"/>
      <c r="D112" s="39"/>
      <c r="E112" s="40"/>
      <c r="F112" s="40"/>
      <c r="G112" s="41"/>
      <c r="H112" s="42"/>
      <c r="I112" s="31">
        <f t="shared" ref="I112" si="23">I95-I99</f>
        <v>2471.0060000000003</v>
      </c>
      <c r="J112" s="41"/>
      <c r="K112" s="42"/>
      <c r="L112" s="31">
        <f t="shared" ref="L112" si="24">L95-L99</f>
        <v>2610.7270000000003</v>
      </c>
      <c r="M112" s="41"/>
      <c r="N112" s="42"/>
      <c r="O112" s="31">
        <f t="shared" ref="O112" si="25">O95-O99</f>
        <v>2556.5639999999999</v>
      </c>
      <c r="P112" s="41"/>
      <c r="Q112" s="42"/>
      <c r="R112" s="31">
        <f t="shared" ref="R112" si="26">R95-R99</f>
        <v>2098.8810000000003</v>
      </c>
      <c r="S112" s="41"/>
      <c r="T112" s="42"/>
      <c r="U112" s="31">
        <f t="shared" ref="U112" si="27">U95-U99</f>
        <v>2351.194</v>
      </c>
      <c r="V112" s="41"/>
      <c r="W112" s="42"/>
      <c r="X112" s="31">
        <f t="shared" ref="X112" si="28">X95-X99</f>
        <v>2998.9769999999999</v>
      </c>
      <c r="Y112" s="41"/>
      <c r="Z112" s="42"/>
      <c r="AA112" s="31">
        <f t="shared" ref="AA112" si="29">AA95-AA99</f>
        <v>3963.8770000000004</v>
      </c>
      <c r="AB112" s="41"/>
      <c r="AC112" s="42"/>
      <c r="AD112" s="31">
        <f>AD95-AD99</f>
        <v>4844.68</v>
      </c>
      <c r="AE112" s="41"/>
      <c r="AF112" s="42"/>
      <c r="AG112" s="31">
        <f>AG95-AG99</f>
        <v>5599</v>
      </c>
    </row>
    <row r="113" spans="2:33" s="3" customFormat="1" ht="18" customHeight="1" x14ac:dyDescent="0.2">
      <c r="B113" s="37" t="s">
        <v>160</v>
      </c>
      <c r="C113" s="39"/>
      <c r="D113" s="39"/>
      <c r="E113" s="40"/>
      <c r="F113" s="40"/>
      <c r="G113" s="41"/>
      <c r="H113" s="42"/>
      <c r="I113" s="31">
        <f>I95+I101+I109+I110+I91</f>
        <v>7509.388871794873</v>
      </c>
      <c r="J113" s="41"/>
      <c r="K113" s="42"/>
      <c r="L113" s="31">
        <f>L95+L101+L109+L110+L91</f>
        <v>8570.6330512820514</v>
      </c>
      <c r="M113" s="41"/>
      <c r="N113" s="42"/>
      <c r="O113" s="31">
        <f>O95+O101+O109+O110+O91</f>
        <v>10940.641535027471</v>
      </c>
      <c r="P113" s="41"/>
      <c r="Q113" s="42"/>
      <c r="R113" s="31">
        <f>R95+R101+R109+R110+R91</f>
        <v>9476.4417778846164</v>
      </c>
      <c r="S113" s="41"/>
      <c r="T113" s="42"/>
      <c r="U113" s="31">
        <f>U95+U101+U109+U110+U91</f>
        <v>9102.4250195631867</v>
      </c>
      <c r="V113" s="41"/>
      <c r="W113" s="42"/>
      <c r="X113" s="31">
        <f>X95+X101+X109+X110+X91</f>
        <v>8794.7429190096136</v>
      </c>
      <c r="Y113" s="41"/>
      <c r="Z113" s="42"/>
      <c r="AA113" s="31">
        <f>AA95+AA101+AA109+AA110+AA91</f>
        <v>9839.099101455</v>
      </c>
      <c r="AB113" s="41"/>
      <c r="AC113" s="42"/>
      <c r="AD113" s="31">
        <f>AD95+AD101+AD109+AD110+AD91</f>
        <v>10476.828189538031</v>
      </c>
      <c r="AE113" s="41"/>
      <c r="AF113" s="42"/>
      <c r="AG113" s="31">
        <f>AG95+AG101+AG109+AG110+AG91</f>
        <v>11779.723258806818</v>
      </c>
    </row>
    <row r="114" spans="2:33" s="3" customFormat="1" ht="18" customHeight="1" x14ac:dyDescent="0.2">
      <c r="B114" s="23" t="s">
        <v>161</v>
      </c>
      <c r="C114" s="24"/>
      <c r="D114" s="24"/>
      <c r="E114" s="25"/>
      <c r="F114" s="25"/>
      <c r="G114" s="26"/>
      <c r="H114" s="27"/>
      <c r="I114" s="28"/>
      <c r="J114" s="26"/>
      <c r="K114" s="27"/>
      <c r="L114" s="28"/>
      <c r="M114" s="26"/>
      <c r="N114" s="27"/>
      <c r="O114" s="28"/>
      <c r="P114" s="26"/>
      <c r="Q114" s="27"/>
      <c r="R114" s="28"/>
      <c r="S114" s="26"/>
      <c r="T114" s="27"/>
      <c r="U114" s="28"/>
      <c r="V114" s="26"/>
      <c r="W114" s="27"/>
      <c r="X114" s="28"/>
      <c r="Y114" s="26"/>
      <c r="Z114" s="27"/>
      <c r="AA114" s="28"/>
      <c r="AB114" s="26"/>
      <c r="AC114" s="27"/>
      <c r="AD114" s="28"/>
      <c r="AE114" s="26"/>
      <c r="AF114" s="27"/>
      <c r="AG114" s="28"/>
    </row>
    <row r="115" spans="2:33" s="3" customFormat="1" ht="18" customHeight="1" x14ac:dyDescent="0.2">
      <c r="B115" s="29" t="s">
        <v>162</v>
      </c>
      <c r="C115" s="24" t="s">
        <v>132</v>
      </c>
      <c r="D115" s="24" t="s">
        <v>163</v>
      </c>
      <c r="E115" s="25"/>
      <c r="F115" s="25" t="s">
        <v>164</v>
      </c>
      <c r="G115" s="26"/>
      <c r="H115" s="27"/>
      <c r="I115" s="35">
        <v>4</v>
      </c>
      <c r="J115" s="33"/>
      <c r="K115" s="34"/>
      <c r="L115" s="35">
        <v>4.0999999999999996</v>
      </c>
      <c r="M115" s="33"/>
      <c r="N115" s="34"/>
      <c r="O115" s="35">
        <v>8.6</v>
      </c>
      <c r="P115" s="33"/>
      <c r="Q115" s="34"/>
      <c r="R115" s="35">
        <v>1.5</v>
      </c>
      <c r="S115" s="33"/>
      <c r="T115" s="34"/>
      <c r="U115" s="35">
        <v>2.4</v>
      </c>
      <c r="V115" s="33"/>
      <c r="W115" s="34"/>
      <c r="X115" s="35">
        <v>2.2000000000000002</v>
      </c>
      <c r="Y115" s="33"/>
      <c r="Z115" s="34"/>
      <c r="AA115" s="35">
        <v>18.5</v>
      </c>
      <c r="AB115" s="33"/>
      <c r="AC115" s="34"/>
      <c r="AD115" s="83">
        <v>2.5</v>
      </c>
      <c r="AE115" s="81"/>
      <c r="AF115" s="82"/>
      <c r="AG115" s="83">
        <v>1.6544117647058822</v>
      </c>
    </row>
    <row r="116" spans="2:33" s="3" customFormat="1" ht="18" customHeight="1" x14ac:dyDescent="0.2">
      <c r="B116" s="29" t="s">
        <v>165</v>
      </c>
      <c r="C116" s="24" t="s">
        <v>13</v>
      </c>
      <c r="D116" s="24" t="s">
        <v>163</v>
      </c>
      <c r="E116" s="25"/>
      <c r="F116" s="25" t="s">
        <v>164</v>
      </c>
      <c r="G116" s="26"/>
      <c r="H116" s="27"/>
      <c r="I116" s="35">
        <v>55.741999999999997</v>
      </c>
      <c r="J116" s="33"/>
      <c r="K116" s="34"/>
      <c r="L116" s="35">
        <v>51.759599999999999</v>
      </c>
      <c r="M116" s="33"/>
      <c r="N116" s="34"/>
      <c r="O116" s="35">
        <v>60.351599999999998</v>
      </c>
      <c r="P116" s="33"/>
      <c r="Q116" s="34"/>
      <c r="R116" s="35">
        <v>58.390799999999999</v>
      </c>
      <c r="S116" s="33"/>
      <c r="T116" s="34"/>
      <c r="U116" s="35">
        <v>58.536000000000001</v>
      </c>
      <c r="V116" s="33"/>
      <c r="W116" s="34"/>
      <c r="X116" s="35">
        <v>61.99</v>
      </c>
      <c r="Y116" s="33"/>
      <c r="Z116" s="34"/>
      <c r="AA116" s="35">
        <v>88.56</v>
      </c>
      <c r="AB116" s="33"/>
      <c r="AC116" s="34"/>
      <c r="AD116" s="83">
        <v>77.063534024969243</v>
      </c>
      <c r="AE116" s="81"/>
      <c r="AF116" s="82"/>
      <c r="AG116" s="83">
        <v>73.93247199999999</v>
      </c>
    </row>
    <row r="117" spans="2:33" s="3" customFormat="1" ht="18" customHeight="1" x14ac:dyDescent="0.2">
      <c r="B117" s="29" t="s">
        <v>166</v>
      </c>
      <c r="C117" s="24" t="s">
        <v>13</v>
      </c>
      <c r="D117" s="24" t="s">
        <v>163</v>
      </c>
      <c r="E117" s="25"/>
      <c r="F117" s="25" t="s">
        <v>164</v>
      </c>
      <c r="G117" s="26"/>
      <c r="H117" s="27"/>
      <c r="I117" s="35">
        <v>35.482999999999997</v>
      </c>
      <c r="J117" s="33"/>
      <c r="K117" s="34"/>
      <c r="L117" s="35">
        <v>44.6248</v>
      </c>
      <c r="M117" s="33"/>
      <c r="N117" s="34"/>
      <c r="O117" s="35">
        <v>55.298200000000001</v>
      </c>
      <c r="P117" s="33"/>
      <c r="Q117" s="34"/>
      <c r="R117" s="35">
        <v>76.415000000000006</v>
      </c>
      <c r="S117" s="33"/>
      <c r="T117" s="34"/>
      <c r="U117" s="35">
        <v>92.215604999999996</v>
      </c>
      <c r="V117" s="33"/>
      <c r="W117" s="34"/>
      <c r="X117" s="35">
        <v>121.142</v>
      </c>
      <c r="Y117" s="33"/>
      <c r="Z117" s="34"/>
      <c r="AA117" s="35">
        <v>379.52024</v>
      </c>
      <c r="AB117" s="33"/>
      <c r="AC117" s="34"/>
      <c r="AD117" s="83">
        <v>425.8895</v>
      </c>
      <c r="AE117" s="81"/>
      <c r="AF117" s="82"/>
      <c r="AG117" s="83">
        <v>513.68129999999996</v>
      </c>
    </row>
    <row r="118" spans="2:33" s="3" customFormat="1" ht="18" customHeight="1" x14ac:dyDescent="0.2">
      <c r="B118" s="29" t="s">
        <v>167</v>
      </c>
      <c r="C118" s="24" t="s">
        <v>132</v>
      </c>
      <c r="D118" s="24" t="s">
        <v>163</v>
      </c>
      <c r="E118" s="25"/>
      <c r="F118" s="25" t="s">
        <v>168</v>
      </c>
      <c r="G118" s="26"/>
      <c r="H118" s="27"/>
      <c r="I118" s="35">
        <v>626.42555320535666</v>
      </c>
      <c r="J118" s="33"/>
      <c r="K118" s="34"/>
      <c r="L118" s="35">
        <v>626.42555320535507</v>
      </c>
      <c r="M118" s="33"/>
      <c r="N118" s="34"/>
      <c r="O118" s="35">
        <v>626.42555320535575</v>
      </c>
      <c r="P118" s="33"/>
      <c r="Q118" s="34"/>
      <c r="R118" s="35">
        <v>626.42555320535598</v>
      </c>
      <c r="S118" s="33"/>
      <c r="T118" s="34"/>
      <c r="U118" s="35">
        <v>626.42555320535621</v>
      </c>
      <c r="V118" s="33"/>
      <c r="W118" s="34"/>
      <c r="X118" s="35">
        <v>626.42555320535519</v>
      </c>
      <c r="Y118" s="33"/>
      <c r="Z118" s="34"/>
      <c r="AA118" s="35">
        <v>626.42555320535587</v>
      </c>
      <c r="AB118" s="33"/>
      <c r="AC118" s="34"/>
      <c r="AD118" s="83">
        <v>667.31999999999994</v>
      </c>
      <c r="AE118" s="81"/>
      <c r="AF118" s="82"/>
      <c r="AG118" s="83">
        <v>576.98</v>
      </c>
    </row>
    <row r="119" spans="2:33" s="3" customFormat="1" ht="18" customHeight="1" x14ac:dyDescent="0.2">
      <c r="B119" s="37" t="s">
        <v>169</v>
      </c>
      <c r="C119" s="39"/>
      <c r="D119" s="39"/>
      <c r="E119" s="40"/>
      <c r="F119" s="40"/>
      <c r="G119" s="41"/>
      <c r="H119" s="42"/>
      <c r="I119" s="31">
        <f>SUM(I115:I118)</f>
        <v>721.65055320535669</v>
      </c>
      <c r="J119" s="41"/>
      <c r="K119" s="42"/>
      <c r="L119" s="31">
        <f>SUM(L115:L118)</f>
        <v>726.90995320535512</v>
      </c>
      <c r="M119" s="41"/>
      <c r="N119" s="42"/>
      <c r="O119" s="31">
        <f>SUM(O115:O118)</f>
        <v>750.6753532053558</v>
      </c>
      <c r="P119" s="41"/>
      <c r="Q119" s="42"/>
      <c r="R119" s="31">
        <f>SUM(R115:R118)</f>
        <v>762.73135320535596</v>
      </c>
      <c r="S119" s="41"/>
      <c r="T119" s="42"/>
      <c r="U119" s="31">
        <f>SUM(U115:U118)</f>
        <v>779.57715820535623</v>
      </c>
      <c r="V119" s="41"/>
      <c r="W119" s="42"/>
      <c r="X119" s="31">
        <f>SUM(X115:X118)</f>
        <v>811.75755320535518</v>
      </c>
      <c r="Y119" s="41"/>
      <c r="Z119" s="42"/>
      <c r="AA119" s="31">
        <f>SUM(AA115:AA118)</f>
        <v>1113.005793205356</v>
      </c>
      <c r="AB119" s="41"/>
      <c r="AC119" s="42"/>
      <c r="AD119" s="31">
        <f>SUM(AD115:AD118)</f>
        <v>1172.7730340249691</v>
      </c>
      <c r="AE119" s="41"/>
      <c r="AF119" s="42"/>
      <c r="AG119" s="31">
        <f>SUM(AG115:AG118)</f>
        <v>1166.2481837647058</v>
      </c>
    </row>
    <row r="120" spans="2:33" s="3" customFormat="1" ht="18" customHeight="1" x14ac:dyDescent="0.2">
      <c r="B120" s="47" t="s">
        <v>170</v>
      </c>
      <c r="C120" s="48"/>
      <c r="D120" s="48"/>
      <c r="E120" s="49"/>
      <c r="F120" s="49"/>
      <c r="G120" s="50"/>
      <c r="H120" s="51"/>
      <c r="I120" s="52">
        <f>I89+I113+I119</f>
        <v>8524.2582206206553</v>
      </c>
      <c r="J120" s="50"/>
      <c r="K120" s="51"/>
      <c r="L120" s="52">
        <f>L89+L113+L119</f>
        <v>9776.1537498273537</v>
      </c>
      <c r="M120" s="50"/>
      <c r="N120" s="51"/>
      <c r="O120" s="52">
        <f>O89+O113+O119</f>
        <v>12361.250036646205</v>
      </c>
      <c r="P120" s="50"/>
      <c r="Q120" s="51"/>
      <c r="R120" s="52">
        <f>R89+R113+R119</f>
        <v>10837.21852147557</v>
      </c>
      <c r="S120" s="50"/>
      <c r="T120" s="51"/>
      <c r="U120" s="52">
        <f>U89+U113+U119</f>
        <v>10783.563952589966</v>
      </c>
      <c r="V120" s="50"/>
      <c r="W120" s="51"/>
      <c r="X120" s="52">
        <f>X89+X113+X119</f>
        <v>10698.539813927313</v>
      </c>
      <c r="Y120" s="50"/>
      <c r="Z120" s="51"/>
      <c r="AA120" s="52">
        <f>AA89+AA113+AA119</f>
        <v>12580.448597640174</v>
      </c>
      <c r="AB120" s="50"/>
      <c r="AC120" s="51"/>
      <c r="AD120" s="52">
        <f>AD89+AD113+AD119</f>
        <v>13632.30822072722</v>
      </c>
      <c r="AE120" s="50"/>
      <c r="AF120" s="51"/>
      <c r="AG120" s="52">
        <f>AG89+AG113+AG119</f>
        <v>15679.492170922786</v>
      </c>
    </row>
    <row r="121" spans="2:33" s="22" customFormat="1" ht="24.95" customHeight="1" x14ac:dyDescent="0.3">
      <c r="B121" s="16" t="s">
        <v>171</v>
      </c>
      <c r="C121" s="17"/>
      <c r="D121" s="17"/>
      <c r="E121" s="18"/>
      <c r="F121" s="18"/>
      <c r="G121" s="19"/>
      <c r="H121" s="20"/>
      <c r="I121" s="21"/>
      <c r="J121" s="19"/>
      <c r="K121" s="20"/>
      <c r="L121" s="21"/>
      <c r="M121" s="19"/>
      <c r="N121" s="20"/>
      <c r="O121" s="21"/>
      <c r="P121" s="19"/>
      <c r="Q121" s="20"/>
      <c r="R121" s="21"/>
      <c r="S121" s="19"/>
      <c r="T121" s="20"/>
      <c r="U121" s="21"/>
      <c r="V121" s="19"/>
      <c r="W121" s="20"/>
      <c r="X121" s="21"/>
      <c r="Y121" s="19"/>
      <c r="Z121" s="20"/>
      <c r="AA121" s="21"/>
      <c r="AB121" s="19"/>
      <c r="AC121" s="20"/>
      <c r="AD121" s="21"/>
      <c r="AE121" s="19"/>
      <c r="AF121" s="20"/>
      <c r="AG121" s="21"/>
    </row>
    <row r="122" spans="2:33" s="3" customFormat="1" ht="18" customHeight="1" x14ac:dyDescent="0.2">
      <c r="B122" s="29" t="s">
        <v>172</v>
      </c>
      <c r="C122" s="24" t="s">
        <v>13</v>
      </c>
      <c r="D122" s="24" t="s">
        <v>173</v>
      </c>
      <c r="E122" s="25" t="s">
        <v>46</v>
      </c>
      <c r="F122" s="25" t="s">
        <v>174</v>
      </c>
      <c r="G122" s="33"/>
      <c r="H122" s="34"/>
      <c r="I122" s="35">
        <v>617.28979068424565</v>
      </c>
      <c r="J122" s="33"/>
      <c r="K122" s="34"/>
      <c r="L122" s="35">
        <v>839.40441418115347</v>
      </c>
      <c r="M122" s="33"/>
      <c r="N122" s="34"/>
      <c r="O122" s="35">
        <v>482.98392736346057</v>
      </c>
      <c r="P122" s="33"/>
      <c r="Q122" s="34"/>
      <c r="R122" s="35">
        <v>498.93665978341835</v>
      </c>
      <c r="S122" s="33"/>
      <c r="T122" s="34"/>
      <c r="U122" s="35">
        <v>650.89328295836913</v>
      </c>
      <c r="V122" s="33"/>
      <c r="W122" s="34"/>
      <c r="X122" s="35">
        <v>796.00531085450257</v>
      </c>
      <c r="Y122" s="33"/>
      <c r="Z122" s="34"/>
      <c r="AA122" s="35">
        <v>837.49126087058687</v>
      </c>
      <c r="AB122" s="81"/>
      <c r="AC122" s="86"/>
      <c r="AD122" s="83">
        <v>974.00620069779325</v>
      </c>
      <c r="AE122" s="81"/>
      <c r="AF122" s="82"/>
      <c r="AG122" s="83">
        <v>591.95747215171218</v>
      </c>
    </row>
    <row r="123" spans="2:33" s="3" customFormat="1" ht="18" customHeight="1" x14ac:dyDescent="0.2">
      <c r="B123" s="29" t="s">
        <v>175</v>
      </c>
      <c r="C123" s="24"/>
      <c r="D123" s="24" t="s">
        <v>173</v>
      </c>
      <c r="E123" s="25" t="s">
        <v>46</v>
      </c>
      <c r="F123" s="25" t="s">
        <v>176</v>
      </c>
      <c r="G123" s="33"/>
      <c r="H123" s="27"/>
      <c r="I123" s="35">
        <f t="shared" ref="I123" si="30">I124+I125</f>
        <v>79.066000000000003</v>
      </c>
      <c r="J123" s="33"/>
      <c r="K123" s="27"/>
      <c r="L123" s="35">
        <f t="shared" ref="L123" si="31">L124+L125</f>
        <v>99.5</v>
      </c>
      <c r="M123" s="33"/>
      <c r="N123" s="27"/>
      <c r="O123" s="35">
        <f t="shared" ref="O123" si="32">O124+O125</f>
        <v>69.355000000000004</v>
      </c>
      <c r="P123" s="33"/>
      <c r="Q123" s="27"/>
      <c r="R123" s="35">
        <f t="shared" ref="R123" si="33">R124+R125</f>
        <v>45.341999999999999</v>
      </c>
      <c r="S123" s="33"/>
      <c r="T123" s="27"/>
      <c r="U123" s="35">
        <f t="shared" ref="U123" si="34">U124+U125</f>
        <v>49.29</v>
      </c>
      <c r="V123" s="33"/>
      <c r="W123" s="27"/>
      <c r="X123" s="35">
        <f t="shared" ref="X123" si="35">X124+X125</f>
        <v>64</v>
      </c>
      <c r="Y123" s="33"/>
      <c r="Z123" s="27"/>
      <c r="AA123" s="35">
        <f t="shared" ref="AA123" si="36">AA124+AA125</f>
        <v>78.099999999999994</v>
      </c>
      <c r="AB123" s="81"/>
      <c r="AC123" s="86"/>
      <c r="AD123" s="83">
        <f>AD124+AD125</f>
        <v>64.091999999999999</v>
      </c>
      <c r="AE123" s="81"/>
      <c r="AF123" s="86"/>
      <c r="AG123" s="83">
        <f>AG124+AG125</f>
        <v>52.197000000000003</v>
      </c>
    </row>
    <row r="124" spans="2:33" s="3" customFormat="1" ht="18" customHeight="1" x14ac:dyDescent="0.2">
      <c r="B124" s="54" t="s">
        <v>178</v>
      </c>
      <c r="C124" s="24" t="s">
        <v>64</v>
      </c>
      <c r="D124" s="24"/>
      <c r="E124" s="25" t="s">
        <v>46</v>
      </c>
      <c r="F124" s="25" t="s">
        <v>176</v>
      </c>
      <c r="G124" s="33"/>
      <c r="H124" s="27"/>
      <c r="I124" s="35">
        <v>78</v>
      </c>
      <c r="J124" s="33"/>
      <c r="K124" s="27"/>
      <c r="L124" s="35">
        <v>99</v>
      </c>
      <c r="M124" s="33"/>
      <c r="N124" s="27"/>
      <c r="O124" s="35">
        <v>68</v>
      </c>
      <c r="P124" s="33"/>
      <c r="Q124" s="27"/>
      <c r="R124" s="35">
        <v>45</v>
      </c>
      <c r="S124" s="33"/>
      <c r="T124" s="27"/>
      <c r="U124" s="35">
        <v>49</v>
      </c>
      <c r="V124" s="33"/>
      <c r="W124" s="27"/>
      <c r="X124" s="35">
        <v>64</v>
      </c>
      <c r="Y124" s="33"/>
      <c r="Z124" s="27"/>
      <c r="AA124" s="35">
        <v>75</v>
      </c>
      <c r="AB124" s="81"/>
      <c r="AC124" s="86"/>
      <c r="AD124" s="83">
        <v>58</v>
      </c>
      <c r="AE124" s="81"/>
      <c r="AF124" s="86"/>
      <c r="AG124" s="83">
        <v>41</v>
      </c>
    </row>
    <row r="125" spans="2:33" s="3" customFormat="1" ht="18" customHeight="1" x14ac:dyDescent="0.2">
      <c r="B125" s="54" t="s">
        <v>96</v>
      </c>
      <c r="C125" s="24" t="s">
        <v>64</v>
      </c>
      <c r="D125" s="24"/>
      <c r="E125" s="25" t="s">
        <v>46</v>
      </c>
      <c r="F125" s="25" t="s">
        <v>176</v>
      </c>
      <c r="G125" s="33"/>
      <c r="H125" s="27" t="s">
        <v>177</v>
      </c>
      <c r="I125" s="35">
        <v>1.0660000000000001</v>
      </c>
      <c r="J125" s="33"/>
      <c r="K125" s="27" t="s">
        <v>177</v>
      </c>
      <c r="L125" s="35">
        <v>0.5</v>
      </c>
      <c r="M125" s="33"/>
      <c r="N125" s="27" t="s">
        <v>177</v>
      </c>
      <c r="O125" s="35">
        <v>1.355</v>
      </c>
      <c r="P125" s="33"/>
      <c r="Q125" s="27" t="s">
        <v>177</v>
      </c>
      <c r="R125" s="35">
        <v>0.34200000000000003</v>
      </c>
      <c r="S125" s="33"/>
      <c r="T125" s="27" t="s">
        <v>177</v>
      </c>
      <c r="U125" s="35">
        <v>0.28999999999999998</v>
      </c>
      <c r="V125" s="33"/>
      <c r="W125" s="27" t="s">
        <v>177</v>
      </c>
      <c r="X125" s="35">
        <v>0</v>
      </c>
      <c r="Y125" s="33"/>
      <c r="Z125" s="27" t="s">
        <v>177</v>
      </c>
      <c r="AA125" s="35">
        <v>3.1</v>
      </c>
      <c r="AB125" s="81"/>
      <c r="AC125" s="86" t="s">
        <v>177</v>
      </c>
      <c r="AD125" s="83">
        <v>6.0919999999999996</v>
      </c>
      <c r="AE125" s="81"/>
      <c r="AF125" s="86" t="s">
        <v>177</v>
      </c>
      <c r="AG125" s="83">
        <v>11.196999999999999</v>
      </c>
    </row>
    <row r="126" spans="2:33" s="3" customFormat="1" ht="18" customHeight="1" x14ac:dyDescent="0.2">
      <c r="B126" s="29" t="s">
        <v>179</v>
      </c>
      <c r="C126" s="24" t="s">
        <v>64</v>
      </c>
      <c r="D126" s="24" t="s">
        <v>173</v>
      </c>
      <c r="E126" s="25" t="s">
        <v>89</v>
      </c>
      <c r="F126" s="25" t="s">
        <v>180</v>
      </c>
      <c r="G126" s="33">
        <v>423.36522753792298</v>
      </c>
      <c r="H126" s="36">
        <f>I126/G126</f>
        <v>2</v>
      </c>
      <c r="I126" s="35">
        <v>846.73045507584595</v>
      </c>
      <c r="J126" s="33">
        <v>231</v>
      </c>
      <c r="K126" s="36">
        <f>L126/J126</f>
        <v>2</v>
      </c>
      <c r="L126" s="35">
        <v>462</v>
      </c>
      <c r="M126" s="33">
        <v>18</v>
      </c>
      <c r="N126" s="36">
        <f>O126/M126</f>
        <v>2</v>
      </c>
      <c r="O126" s="35">
        <v>36</v>
      </c>
      <c r="P126" s="33">
        <v>52</v>
      </c>
      <c r="Q126" s="36">
        <f>R126/P126</f>
        <v>2</v>
      </c>
      <c r="R126" s="35">
        <v>104</v>
      </c>
      <c r="S126" s="33">
        <v>52</v>
      </c>
      <c r="T126" s="36">
        <f>U126/S126</f>
        <v>1.5</v>
      </c>
      <c r="U126" s="35">
        <v>78</v>
      </c>
      <c r="V126" s="33">
        <v>51</v>
      </c>
      <c r="W126" s="36">
        <f>X126/V126</f>
        <v>1.5</v>
      </c>
      <c r="X126" s="35">
        <v>76.5</v>
      </c>
      <c r="Y126" s="33">
        <v>52</v>
      </c>
      <c r="Z126" s="36">
        <f>AA126/Y126</f>
        <v>1.4</v>
      </c>
      <c r="AA126" s="35">
        <v>72.8</v>
      </c>
      <c r="AB126" s="81">
        <v>100</v>
      </c>
      <c r="AC126" s="85">
        <f>AD126/AB126</f>
        <v>1.2</v>
      </c>
      <c r="AD126" s="83">
        <v>120</v>
      </c>
      <c r="AE126" s="81">
        <v>108</v>
      </c>
      <c r="AF126" s="85">
        <f>AG126/AE126</f>
        <v>1.2</v>
      </c>
      <c r="AG126" s="83">
        <v>129.6</v>
      </c>
    </row>
    <row r="127" spans="2:33" s="3" customFormat="1" ht="18" customHeight="1" x14ac:dyDescent="0.2">
      <c r="B127" s="29" t="s">
        <v>20</v>
      </c>
      <c r="C127" s="24" t="s">
        <v>22</v>
      </c>
      <c r="D127" s="24" t="s">
        <v>173</v>
      </c>
      <c r="E127" s="25" t="s">
        <v>31</v>
      </c>
      <c r="F127" s="25" t="s">
        <v>181</v>
      </c>
      <c r="G127" s="33"/>
      <c r="H127" s="34"/>
      <c r="I127" s="35">
        <v>244.6</v>
      </c>
      <c r="J127" s="33"/>
      <c r="K127" s="34"/>
      <c r="L127" s="35">
        <v>220.4</v>
      </c>
      <c r="M127" s="33"/>
      <c r="N127" s="34"/>
      <c r="O127" s="35">
        <v>196.2</v>
      </c>
      <c r="P127" s="33"/>
      <c r="Q127" s="34"/>
      <c r="R127" s="35">
        <v>172</v>
      </c>
      <c r="S127" s="33"/>
      <c r="T127" s="34"/>
      <c r="U127" s="35">
        <v>195</v>
      </c>
      <c r="V127" s="33"/>
      <c r="W127" s="34"/>
      <c r="X127" s="35">
        <v>218</v>
      </c>
      <c r="Y127" s="33"/>
      <c r="Z127" s="34"/>
      <c r="AA127" s="35">
        <v>252.4</v>
      </c>
      <c r="AB127" s="81"/>
      <c r="AC127" s="82"/>
      <c r="AD127" s="83">
        <v>286.8</v>
      </c>
      <c r="AE127" s="81"/>
      <c r="AF127" s="82"/>
      <c r="AG127" s="83">
        <v>325.88843106180656</v>
      </c>
    </row>
    <row r="128" spans="2:33" s="3" customFormat="1" ht="18" customHeight="1" x14ac:dyDescent="0.2">
      <c r="B128" s="29" t="s">
        <v>182</v>
      </c>
      <c r="C128" s="24" t="s">
        <v>22</v>
      </c>
      <c r="D128" s="24" t="s">
        <v>173</v>
      </c>
      <c r="E128" s="25" t="s">
        <v>46</v>
      </c>
      <c r="F128" s="25" t="s">
        <v>126</v>
      </c>
      <c r="G128" s="33"/>
      <c r="H128" s="34"/>
      <c r="I128" s="35">
        <v>38.5</v>
      </c>
      <c r="J128" s="33"/>
      <c r="K128" s="34"/>
      <c r="L128" s="35">
        <v>50.89</v>
      </c>
      <c r="M128" s="33"/>
      <c r="N128" s="34"/>
      <c r="O128" s="35">
        <v>51.58</v>
      </c>
      <c r="P128" s="33"/>
      <c r="Q128" s="34"/>
      <c r="R128" s="35">
        <v>29.59</v>
      </c>
      <c r="S128" s="33"/>
      <c r="T128" s="34"/>
      <c r="U128" s="35">
        <v>33.700000000000003</v>
      </c>
      <c r="V128" s="33"/>
      <c r="W128" s="34"/>
      <c r="X128" s="35">
        <v>28.770000000000007</v>
      </c>
      <c r="Y128" s="33"/>
      <c r="Z128" s="34"/>
      <c r="AA128" s="35">
        <v>30.720000000000006</v>
      </c>
      <c r="AB128" s="81"/>
      <c r="AC128" s="82"/>
      <c r="AD128" s="83">
        <v>31.3</v>
      </c>
      <c r="AE128" s="81"/>
      <c r="AF128" s="82"/>
      <c r="AG128" s="83">
        <v>31.3</v>
      </c>
    </row>
    <row r="129" spans="2:33" s="3" customFormat="1" ht="18" customHeight="1" x14ac:dyDescent="0.2">
      <c r="B129" s="47" t="s">
        <v>183</v>
      </c>
      <c r="C129" s="48"/>
      <c r="D129" s="48"/>
      <c r="E129" s="49"/>
      <c r="F129" s="49"/>
      <c r="G129" s="50"/>
      <c r="H129" s="51"/>
      <c r="I129" s="52">
        <f>SUM(I122:I123,I126:I128)</f>
        <v>1826.1862457600914</v>
      </c>
      <c r="J129" s="50"/>
      <c r="K129" s="51"/>
      <c r="L129" s="52">
        <f>SUM(L122:L123,L126:L128)</f>
        <v>1672.1944141811537</v>
      </c>
      <c r="M129" s="50"/>
      <c r="N129" s="51"/>
      <c r="O129" s="52">
        <f>SUM(O122:O123,O126:O128)</f>
        <v>836.11892736346056</v>
      </c>
      <c r="P129" s="50"/>
      <c r="Q129" s="51"/>
      <c r="R129" s="52">
        <f>SUM(R122:R123,R126:R128)</f>
        <v>849.86865978341837</v>
      </c>
      <c r="S129" s="50"/>
      <c r="T129" s="51"/>
      <c r="U129" s="52">
        <f>SUM(U122:U123,U126:U128)</f>
        <v>1006.8832829583691</v>
      </c>
      <c r="V129" s="50"/>
      <c r="W129" s="51"/>
      <c r="X129" s="52">
        <f>SUM(X122:X123,X126:X128)</f>
        <v>1183.2753108545025</v>
      </c>
      <c r="Y129" s="50"/>
      <c r="Z129" s="51"/>
      <c r="AA129" s="52">
        <f>SUM(AA122:AA123,AA126:AA128)</f>
        <v>1271.511260870587</v>
      </c>
      <c r="AB129" s="50"/>
      <c r="AC129" s="51"/>
      <c r="AD129" s="52">
        <f>SUM(AD122:AD123,AD126:AD128)</f>
        <v>1476.1982006977933</v>
      </c>
      <c r="AE129" s="50"/>
      <c r="AF129" s="51"/>
      <c r="AG129" s="52">
        <f>SUM(AG122:AG123,AG126:AG128)</f>
        <v>1130.9429032135188</v>
      </c>
    </row>
    <row r="130" spans="2:33" s="22" customFormat="1" ht="24.95" customHeight="1" x14ac:dyDescent="0.3">
      <c r="B130" s="16" t="s">
        <v>184</v>
      </c>
      <c r="C130" s="17"/>
      <c r="D130" s="17"/>
      <c r="E130" s="18"/>
      <c r="F130" s="18"/>
      <c r="G130" s="19"/>
      <c r="H130" s="20"/>
      <c r="I130" s="21"/>
      <c r="J130" s="19"/>
      <c r="K130" s="20"/>
      <c r="L130" s="21"/>
      <c r="M130" s="19"/>
      <c r="N130" s="20"/>
      <c r="O130" s="21"/>
      <c r="P130" s="19"/>
      <c r="Q130" s="20"/>
      <c r="R130" s="21"/>
      <c r="S130" s="19"/>
      <c r="T130" s="20"/>
      <c r="U130" s="21"/>
      <c r="V130" s="19"/>
      <c r="W130" s="20"/>
      <c r="X130" s="21"/>
      <c r="Y130" s="19"/>
      <c r="Z130" s="20"/>
      <c r="AA130" s="21"/>
      <c r="AB130" s="19"/>
      <c r="AC130" s="20"/>
      <c r="AD130" s="21"/>
      <c r="AE130" s="19"/>
      <c r="AF130" s="20"/>
      <c r="AG130" s="21"/>
    </row>
    <row r="131" spans="2:33" s="3" customFormat="1" ht="18" customHeight="1" x14ac:dyDescent="0.2">
      <c r="B131" s="29" t="s">
        <v>185</v>
      </c>
      <c r="C131" s="24" t="s">
        <v>13</v>
      </c>
      <c r="D131" s="24" t="s">
        <v>186</v>
      </c>
      <c r="E131" s="25" t="s">
        <v>46</v>
      </c>
      <c r="F131" s="25" t="s">
        <v>187</v>
      </c>
      <c r="G131" s="33"/>
      <c r="H131" s="34"/>
      <c r="I131" s="35">
        <v>119.99999999999999</v>
      </c>
      <c r="J131" s="33"/>
      <c r="K131" s="34"/>
      <c r="L131" s="35">
        <v>220</v>
      </c>
      <c r="M131" s="33"/>
      <c r="N131" s="34"/>
      <c r="O131" s="35">
        <v>181.03999999999996</v>
      </c>
      <c r="P131" s="33"/>
      <c r="Q131" s="34"/>
      <c r="R131" s="35">
        <v>35.752835000000005</v>
      </c>
      <c r="S131" s="33"/>
      <c r="T131" s="34"/>
      <c r="U131" s="35">
        <v>35.752835000000005</v>
      </c>
      <c r="V131" s="33"/>
      <c r="W131" s="34"/>
      <c r="X131" s="35">
        <v>35.752835000000005</v>
      </c>
      <c r="Y131" s="33"/>
      <c r="Z131" s="34"/>
      <c r="AA131" s="35">
        <v>35.752834999999997</v>
      </c>
      <c r="AB131" s="33"/>
      <c r="AC131" s="34"/>
      <c r="AD131" s="83">
        <v>35.752834999999997</v>
      </c>
      <c r="AE131" s="81"/>
      <c r="AF131" s="82"/>
      <c r="AG131" s="83">
        <v>35.752834999999997</v>
      </c>
    </row>
    <row r="132" spans="2:33" s="3" customFormat="1" ht="18" customHeight="1" x14ac:dyDescent="0.2">
      <c r="B132" s="29" t="s">
        <v>175</v>
      </c>
      <c r="C132" s="24"/>
      <c r="D132" s="24" t="s">
        <v>186</v>
      </c>
      <c r="E132" s="25" t="s">
        <v>46</v>
      </c>
      <c r="F132" s="25" t="s">
        <v>176</v>
      </c>
      <c r="G132" s="33"/>
      <c r="H132" s="27"/>
      <c r="I132" s="31">
        <f>SUM(I133:I136)</f>
        <v>77.300000000000011</v>
      </c>
      <c r="J132" s="33"/>
      <c r="K132" s="27"/>
      <c r="L132" s="31">
        <f>SUM(L133:L136)</f>
        <v>98.399999999999991</v>
      </c>
      <c r="M132" s="33"/>
      <c r="N132" s="27"/>
      <c r="O132" s="31">
        <f>SUM(O133:O136)</f>
        <v>116.035224</v>
      </c>
      <c r="P132" s="33"/>
      <c r="Q132" s="27"/>
      <c r="R132" s="31">
        <f>SUM(R133:R136)</f>
        <v>121.017064</v>
      </c>
      <c r="S132" s="33"/>
      <c r="T132" s="27"/>
      <c r="U132" s="31">
        <f>SUM(U133:U136)</f>
        <v>100.4711824</v>
      </c>
      <c r="V132" s="33"/>
      <c r="W132" s="27"/>
      <c r="X132" s="31">
        <f>SUM(X133:X136)</f>
        <v>84.736943999999994</v>
      </c>
      <c r="Y132" s="33"/>
      <c r="Z132" s="27"/>
      <c r="AA132" s="31">
        <f>SUM(AA133:AA136)</f>
        <v>124.71808799999999</v>
      </c>
      <c r="AB132" s="33"/>
      <c r="AC132" s="27"/>
      <c r="AD132" s="31">
        <f>SUM(AD133:AD136)</f>
        <v>175.37857600000001</v>
      </c>
      <c r="AE132" s="33"/>
      <c r="AF132" s="27"/>
      <c r="AG132" s="31">
        <f>SUM(AG133:AG136)</f>
        <v>148.16474079999998</v>
      </c>
    </row>
    <row r="133" spans="2:33" s="3" customFormat="1" ht="18" customHeight="1" x14ac:dyDescent="0.2">
      <c r="B133" s="54" t="s">
        <v>188</v>
      </c>
      <c r="C133" s="24" t="s">
        <v>64</v>
      </c>
      <c r="D133" s="24"/>
      <c r="E133" s="25" t="s">
        <v>46</v>
      </c>
      <c r="F133" s="25" t="s">
        <v>176</v>
      </c>
      <c r="G133" s="33"/>
      <c r="H133" s="27"/>
      <c r="I133" s="35">
        <v>14.399999999999999</v>
      </c>
      <c r="J133" s="33"/>
      <c r="K133" s="27"/>
      <c r="L133" s="35">
        <v>26.399999999999995</v>
      </c>
      <c r="M133" s="33"/>
      <c r="N133" s="27"/>
      <c r="O133" s="35">
        <v>21.724799999999995</v>
      </c>
      <c r="P133" s="33"/>
      <c r="Q133" s="27"/>
      <c r="R133" s="35">
        <v>0</v>
      </c>
      <c r="S133" s="33"/>
      <c r="T133" s="27"/>
      <c r="U133" s="35">
        <v>0</v>
      </c>
      <c r="V133" s="33"/>
      <c r="W133" s="27"/>
      <c r="X133" s="35">
        <v>0</v>
      </c>
      <c r="Y133" s="33"/>
      <c r="Z133" s="27"/>
      <c r="AA133" s="35">
        <v>0</v>
      </c>
      <c r="AB133" s="81"/>
      <c r="AC133" s="86"/>
      <c r="AD133" s="83">
        <v>0</v>
      </c>
      <c r="AE133" s="81"/>
      <c r="AF133" s="86"/>
      <c r="AG133" s="83">
        <v>0</v>
      </c>
    </row>
    <row r="134" spans="2:33" s="3" customFormat="1" ht="18" customHeight="1" x14ac:dyDescent="0.2">
      <c r="B134" s="54" t="s">
        <v>189</v>
      </c>
      <c r="C134" s="24" t="s">
        <v>64</v>
      </c>
      <c r="D134" s="24"/>
      <c r="E134" s="25" t="s">
        <v>46</v>
      </c>
      <c r="F134" s="25" t="s">
        <v>176</v>
      </c>
      <c r="G134" s="33"/>
      <c r="H134" s="27"/>
      <c r="I134" s="35">
        <v>62.400000000000006</v>
      </c>
      <c r="J134" s="33"/>
      <c r="K134" s="27"/>
      <c r="L134" s="35">
        <v>72</v>
      </c>
      <c r="M134" s="33"/>
      <c r="N134" s="27"/>
      <c r="O134" s="35">
        <v>91.2</v>
      </c>
      <c r="P134" s="33"/>
      <c r="Q134" s="27"/>
      <c r="R134" s="35">
        <v>110.4</v>
      </c>
      <c r="S134" s="33"/>
      <c r="T134" s="27"/>
      <c r="U134" s="35">
        <v>86.4</v>
      </c>
      <c r="V134" s="33"/>
      <c r="W134" s="27"/>
      <c r="X134" s="35">
        <v>76.8</v>
      </c>
      <c r="Y134" s="33"/>
      <c r="Z134" s="27"/>
      <c r="AA134" s="35">
        <v>100.8</v>
      </c>
      <c r="AB134" s="81"/>
      <c r="AC134" s="86"/>
      <c r="AD134" s="83">
        <v>124.8</v>
      </c>
      <c r="AE134" s="81"/>
      <c r="AF134" s="86"/>
      <c r="AG134" s="83">
        <v>62.4</v>
      </c>
    </row>
    <row r="135" spans="2:33" s="3" customFormat="1" ht="18" customHeight="1" x14ac:dyDescent="0.2">
      <c r="B135" s="54" t="s">
        <v>190</v>
      </c>
      <c r="C135" s="24" t="s">
        <v>64</v>
      </c>
      <c r="D135" s="24"/>
      <c r="E135" s="25" t="s">
        <v>46</v>
      </c>
      <c r="F135" s="25" t="s">
        <v>176</v>
      </c>
      <c r="G135" s="33"/>
      <c r="H135" s="27"/>
      <c r="I135" s="35">
        <v>0</v>
      </c>
      <c r="J135" s="33"/>
      <c r="K135" s="27"/>
      <c r="L135" s="35">
        <v>0</v>
      </c>
      <c r="M135" s="33"/>
      <c r="N135" s="27"/>
      <c r="O135" s="35">
        <v>3.1104240000000001</v>
      </c>
      <c r="P135" s="33"/>
      <c r="Q135" s="27"/>
      <c r="R135" s="35">
        <v>10.082064000000001</v>
      </c>
      <c r="S135" s="33"/>
      <c r="T135" s="27"/>
      <c r="U135" s="35">
        <v>13.986182400000001</v>
      </c>
      <c r="V135" s="33"/>
      <c r="W135" s="27"/>
      <c r="X135" s="35">
        <v>7.9369439999999996</v>
      </c>
      <c r="Y135" s="33"/>
      <c r="Z135" s="27"/>
      <c r="AA135" s="35">
        <v>23.918088000000001</v>
      </c>
      <c r="AB135" s="81"/>
      <c r="AC135" s="86"/>
      <c r="AD135" s="83">
        <v>50.517576000000005</v>
      </c>
      <c r="AE135" s="81"/>
      <c r="AF135" s="86"/>
      <c r="AG135" s="83">
        <v>83.852740799999978</v>
      </c>
    </row>
    <row r="136" spans="2:33" s="3" customFormat="1" ht="18" customHeight="1" x14ac:dyDescent="0.2">
      <c r="B136" s="54" t="s">
        <v>191</v>
      </c>
      <c r="C136" s="24" t="s">
        <v>64</v>
      </c>
      <c r="D136" s="24"/>
      <c r="E136" s="25" t="s">
        <v>46</v>
      </c>
      <c r="F136" s="25" t="s">
        <v>176</v>
      </c>
      <c r="G136" s="33"/>
      <c r="H136" s="27"/>
      <c r="I136" s="35">
        <v>0.5</v>
      </c>
      <c r="J136" s="33"/>
      <c r="K136" s="27"/>
      <c r="L136" s="35">
        <v>0</v>
      </c>
      <c r="M136" s="33"/>
      <c r="N136" s="27"/>
      <c r="O136" s="35">
        <v>0</v>
      </c>
      <c r="P136" s="33"/>
      <c r="Q136" s="27"/>
      <c r="R136" s="35">
        <v>0.53500000000000003</v>
      </c>
      <c r="S136" s="33"/>
      <c r="T136" s="27"/>
      <c r="U136" s="35">
        <v>8.5000000000000006E-2</v>
      </c>
      <c r="V136" s="33"/>
      <c r="W136" s="27"/>
      <c r="X136" s="35">
        <v>0</v>
      </c>
      <c r="Y136" s="33"/>
      <c r="Z136" s="27"/>
      <c r="AA136" s="35">
        <v>0</v>
      </c>
      <c r="AB136" s="81"/>
      <c r="AC136" s="86"/>
      <c r="AD136" s="83">
        <v>6.0999999999999999E-2</v>
      </c>
      <c r="AE136" s="81"/>
      <c r="AF136" s="86"/>
      <c r="AG136" s="83">
        <v>1.9119999999999999</v>
      </c>
    </row>
    <row r="137" spans="2:33" s="3" customFormat="1" ht="18" customHeight="1" x14ac:dyDescent="0.2">
      <c r="B137" s="29" t="s">
        <v>192</v>
      </c>
      <c r="C137" s="24" t="s">
        <v>64</v>
      </c>
      <c r="D137" s="24" t="s">
        <v>186</v>
      </c>
      <c r="E137" s="25" t="s">
        <v>89</v>
      </c>
      <c r="F137" s="25" t="s">
        <v>180</v>
      </c>
      <c r="G137" s="33">
        <v>53.839195986753971</v>
      </c>
      <c r="H137" s="36">
        <f>I137/G137</f>
        <v>2</v>
      </c>
      <c r="I137" s="35">
        <v>107.67839197350794</v>
      </c>
      <c r="J137" s="33">
        <v>38.055000000000007</v>
      </c>
      <c r="K137" s="36">
        <f>L137/J137</f>
        <v>2</v>
      </c>
      <c r="L137" s="35">
        <v>76.110000000000014</v>
      </c>
      <c r="M137" s="33">
        <v>46.655000000000001</v>
      </c>
      <c r="N137" s="36">
        <f>O137/M137</f>
        <v>2</v>
      </c>
      <c r="O137" s="35">
        <v>93.31</v>
      </c>
      <c r="P137" s="33">
        <v>43.644999999999982</v>
      </c>
      <c r="Q137" s="36">
        <f>R137/P137</f>
        <v>2</v>
      </c>
      <c r="R137" s="35">
        <v>87.289999999999964</v>
      </c>
      <c r="S137" s="33">
        <v>32.465000000000003</v>
      </c>
      <c r="T137" s="36">
        <f>U137/S137</f>
        <v>1.5</v>
      </c>
      <c r="U137" s="35">
        <v>48.697500000000005</v>
      </c>
      <c r="V137" s="33">
        <v>18.490000000000009</v>
      </c>
      <c r="W137" s="36">
        <f>X137/V137</f>
        <v>1.5</v>
      </c>
      <c r="X137" s="35">
        <v>27.735000000000014</v>
      </c>
      <c r="Y137" s="33">
        <v>39.34499999999997</v>
      </c>
      <c r="Z137" s="36">
        <f>AA137/Y137</f>
        <v>1.4</v>
      </c>
      <c r="AA137" s="35">
        <v>55.082999999999956</v>
      </c>
      <c r="AB137" s="81">
        <v>34.400000000000034</v>
      </c>
      <c r="AC137" s="85">
        <f>AD137/AB137</f>
        <v>1.2</v>
      </c>
      <c r="AD137" s="83">
        <v>41.280000000000037</v>
      </c>
      <c r="AE137" s="81">
        <v>53.964999999999975</v>
      </c>
      <c r="AF137" s="85">
        <f>AG137/AE137</f>
        <v>1.2</v>
      </c>
      <c r="AG137" s="83">
        <v>64.757999999999967</v>
      </c>
    </row>
    <row r="138" spans="2:33" s="3" customFormat="1" ht="18" customHeight="1" x14ac:dyDescent="0.2">
      <c r="B138" s="29" t="s">
        <v>193</v>
      </c>
      <c r="C138" s="24" t="s">
        <v>22</v>
      </c>
      <c r="D138" s="24" t="s">
        <v>186</v>
      </c>
      <c r="E138" s="25" t="s">
        <v>46</v>
      </c>
      <c r="F138" s="25" t="s">
        <v>194</v>
      </c>
      <c r="G138" s="33"/>
      <c r="H138" s="34"/>
      <c r="I138" s="35">
        <v>257</v>
      </c>
      <c r="J138" s="33"/>
      <c r="K138" s="34"/>
      <c r="L138" s="35">
        <v>270</v>
      </c>
      <c r="M138" s="33"/>
      <c r="N138" s="34"/>
      <c r="O138" s="35">
        <v>254</v>
      </c>
      <c r="P138" s="33"/>
      <c r="Q138" s="34"/>
      <c r="R138" s="35">
        <v>231</v>
      </c>
      <c r="S138" s="33"/>
      <c r="T138" s="34"/>
      <c r="U138" s="35">
        <v>221</v>
      </c>
      <c r="V138" s="33"/>
      <c r="W138" s="34"/>
      <c r="X138" s="35">
        <v>224</v>
      </c>
      <c r="Y138" s="33"/>
      <c r="Z138" s="34"/>
      <c r="AA138" s="35">
        <v>225</v>
      </c>
      <c r="AB138" s="81"/>
      <c r="AC138" s="82"/>
      <c r="AD138" s="83">
        <v>229</v>
      </c>
      <c r="AE138" s="81"/>
      <c r="AF138" s="82"/>
      <c r="AG138" s="83">
        <v>233.81944825389212</v>
      </c>
    </row>
    <row r="139" spans="2:33" s="3" customFormat="1" ht="18" customHeight="1" x14ac:dyDescent="0.2">
      <c r="B139" s="29" t="s">
        <v>20</v>
      </c>
      <c r="C139" s="24" t="s">
        <v>22</v>
      </c>
      <c r="D139" s="24" t="s">
        <v>186</v>
      </c>
      <c r="E139" s="25" t="s">
        <v>31</v>
      </c>
      <c r="F139" s="25" t="s">
        <v>181</v>
      </c>
      <c r="G139" s="33"/>
      <c r="H139" s="34"/>
      <c r="I139" s="35">
        <v>105.99679999999999</v>
      </c>
      <c r="J139" s="33"/>
      <c r="K139" s="34"/>
      <c r="L139" s="35">
        <v>103.66719999999999</v>
      </c>
      <c r="M139" s="33"/>
      <c r="N139" s="34"/>
      <c r="O139" s="35">
        <v>101.33759999999999</v>
      </c>
      <c r="P139" s="33"/>
      <c r="Q139" s="34"/>
      <c r="R139" s="35">
        <v>99.007999999999996</v>
      </c>
      <c r="S139" s="33"/>
      <c r="T139" s="34"/>
      <c r="U139" s="35">
        <v>96.096000000000004</v>
      </c>
      <c r="V139" s="33"/>
      <c r="W139" s="34"/>
      <c r="X139" s="35">
        <v>93.183999999999997</v>
      </c>
      <c r="Y139" s="33"/>
      <c r="Z139" s="34"/>
      <c r="AA139" s="35">
        <v>92.062880000000007</v>
      </c>
      <c r="AB139" s="81"/>
      <c r="AC139" s="82"/>
      <c r="AD139" s="83">
        <v>90.941760000000002</v>
      </c>
      <c r="AE139" s="81"/>
      <c r="AF139" s="82"/>
      <c r="AG139" s="83">
        <v>93.670012799999995</v>
      </c>
    </row>
    <row r="140" spans="2:33" s="3" customFormat="1" ht="18" customHeight="1" x14ac:dyDescent="0.2">
      <c r="B140" s="47" t="s">
        <v>195</v>
      </c>
      <c r="C140" s="48"/>
      <c r="D140" s="48"/>
      <c r="E140" s="49"/>
      <c r="F140" s="49"/>
      <c r="G140" s="55"/>
      <c r="H140" s="56"/>
      <c r="I140" s="52">
        <f>SUM(I131:I132,I137:I139)</f>
        <v>667.975191973508</v>
      </c>
      <c r="J140" s="55"/>
      <c r="K140" s="56"/>
      <c r="L140" s="52">
        <f>SUM(L131:L132,L137:L139)</f>
        <v>768.17719999999997</v>
      </c>
      <c r="M140" s="55"/>
      <c r="N140" s="56"/>
      <c r="O140" s="52">
        <f>SUM(O131:O132,O137:O139)</f>
        <v>745.72282399999983</v>
      </c>
      <c r="P140" s="55"/>
      <c r="Q140" s="56"/>
      <c r="R140" s="52">
        <f>SUM(R131:R132,R137:R139)</f>
        <v>574.06789900000001</v>
      </c>
      <c r="S140" s="55"/>
      <c r="T140" s="56"/>
      <c r="U140" s="52">
        <f>SUM(U131:U132,U137:U139)</f>
        <v>502.01751740000003</v>
      </c>
      <c r="V140" s="55"/>
      <c r="W140" s="56"/>
      <c r="X140" s="52">
        <f>SUM(X131:X132,X137:X139)</f>
        <v>465.40877899999998</v>
      </c>
      <c r="Y140" s="55"/>
      <c r="Z140" s="56"/>
      <c r="AA140" s="52">
        <f>SUM(AA131:AA132,AA137:AA139)</f>
        <v>532.61680299999989</v>
      </c>
      <c r="AB140" s="55"/>
      <c r="AC140" s="56"/>
      <c r="AD140" s="52">
        <f>SUM(AD131:AD132,AD137:AD139)</f>
        <v>572.35317100000009</v>
      </c>
      <c r="AE140" s="55"/>
      <c r="AF140" s="56"/>
      <c r="AG140" s="52">
        <f>SUM(AG131:AG132,AG137:AG139)</f>
        <v>576.16503685389205</v>
      </c>
    </row>
    <row r="141" spans="2:33" ht="24.95" customHeight="1" x14ac:dyDescent="0.3">
      <c r="B141" s="16" t="s">
        <v>196</v>
      </c>
      <c r="G141" s="57"/>
      <c r="H141" s="58"/>
      <c r="I141" s="21"/>
      <c r="J141" s="57"/>
      <c r="K141" s="58"/>
      <c r="L141" s="21"/>
      <c r="M141" s="57"/>
      <c r="N141" s="58"/>
      <c r="O141" s="21"/>
      <c r="P141" s="57"/>
      <c r="Q141" s="58"/>
      <c r="R141" s="21"/>
      <c r="S141" s="57"/>
      <c r="T141" s="58"/>
      <c r="U141" s="21"/>
      <c r="V141" s="57"/>
      <c r="W141" s="58"/>
      <c r="X141" s="21"/>
      <c r="Y141" s="57"/>
      <c r="Z141" s="58"/>
      <c r="AA141" s="21"/>
      <c r="AB141" s="57"/>
      <c r="AC141" s="58"/>
      <c r="AD141" s="21"/>
      <c r="AE141" s="57"/>
      <c r="AF141" s="58"/>
      <c r="AG141" s="21"/>
    </row>
    <row r="142" spans="2:33" s="3" customFormat="1" ht="18" customHeight="1" x14ac:dyDescent="0.2">
      <c r="B142" s="23" t="s">
        <v>185</v>
      </c>
      <c r="C142" s="24"/>
      <c r="D142" s="24"/>
      <c r="E142" s="25"/>
      <c r="F142" s="25"/>
      <c r="G142" s="26"/>
      <c r="H142" s="27"/>
      <c r="I142" s="28"/>
      <c r="J142" s="26"/>
      <c r="K142" s="27"/>
      <c r="L142" s="28"/>
      <c r="M142" s="26"/>
      <c r="N142" s="27"/>
      <c r="O142" s="28"/>
      <c r="P142" s="26"/>
      <c r="Q142" s="27"/>
      <c r="R142" s="28"/>
      <c r="S142" s="26"/>
      <c r="T142" s="27" t="s">
        <v>86</v>
      </c>
      <c r="U142" s="28"/>
      <c r="V142" s="26"/>
      <c r="W142" s="27" t="s">
        <v>86</v>
      </c>
      <c r="X142" s="28"/>
      <c r="Y142" s="26"/>
      <c r="Z142" s="27" t="s">
        <v>86</v>
      </c>
      <c r="AA142" s="28"/>
      <c r="AB142" s="26"/>
      <c r="AC142" s="27" t="s">
        <v>86</v>
      </c>
      <c r="AD142" s="28"/>
      <c r="AE142" s="26"/>
      <c r="AF142" s="27" t="s">
        <v>86</v>
      </c>
      <c r="AG142" s="28"/>
    </row>
    <row r="143" spans="2:33" s="3" customFormat="1" ht="18" customHeight="1" x14ac:dyDescent="0.2">
      <c r="B143" s="29" t="s">
        <v>197</v>
      </c>
      <c r="C143" s="24" t="s">
        <v>13</v>
      </c>
      <c r="D143" s="24" t="s">
        <v>198</v>
      </c>
      <c r="E143" s="25" t="s">
        <v>199</v>
      </c>
      <c r="F143" s="25" t="s">
        <v>200</v>
      </c>
      <c r="G143" s="26"/>
      <c r="H143" s="27"/>
      <c r="I143" s="35">
        <v>125.38800000000001</v>
      </c>
      <c r="J143" s="26"/>
      <c r="K143" s="27"/>
      <c r="L143" s="35">
        <v>754.4951999999995</v>
      </c>
      <c r="M143" s="26"/>
      <c r="N143" s="27"/>
      <c r="O143" s="35">
        <v>0</v>
      </c>
      <c r="P143" s="26"/>
      <c r="Q143" s="27"/>
      <c r="R143" s="35">
        <v>0</v>
      </c>
      <c r="S143" s="26"/>
      <c r="T143" s="27"/>
      <c r="U143" s="35">
        <v>372.75840000000028</v>
      </c>
      <c r="V143" s="26"/>
      <c r="W143" s="27"/>
      <c r="X143" s="35">
        <v>648.14759999999978</v>
      </c>
      <c r="Y143" s="26"/>
      <c r="Z143" s="27"/>
      <c r="AA143" s="35">
        <v>204.10380000000058</v>
      </c>
      <c r="AB143" s="87"/>
      <c r="AC143" s="86"/>
      <c r="AD143" s="83">
        <v>165.32640000000029</v>
      </c>
      <c r="AE143" s="87"/>
      <c r="AF143" s="86"/>
      <c r="AG143" s="83">
        <v>34.752599999999717</v>
      </c>
    </row>
    <row r="144" spans="2:33" s="3" customFormat="1" ht="18" customHeight="1" x14ac:dyDescent="0.2">
      <c r="B144" s="23" t="s">
        <v>202</v>
      </c>
      <c r="C144" s="24"/>
      <c r="D144" s="24"/>
      <c r="E144" s="25"/>
      <c r="F144" s="25"/>
      <c r="G144" s="26"/>
      <c r="H144" s="27" t="s">
        <v>86</v>
      </c>
      <c r="I144" s="28"/>
      <c r="J144" s="26"/>
      <c r="K144" s="27" t="s">
        <v>86</v>
      </c>
      <c r="L144" s="28"/>
      <c r="M144" s="26"/>
      <c r="N144" s="27" t="s">
        <v>86</v>
      </c>
      <c r="O144" s="28"/>
      <c r="P144" s="26"/>
      <c r="Q144" s="27" t="s">
        <v>86</v>
      </c>
      <c r="R144" s="28"/>
      <c r="S144" s="26"/>
      <c r="T144" s="27" t="s">
        <v>86</v>
      </c>
      <c r="U144" s="28"/>
      <c r="V144" s="26"/>
      <c r="W144" s="27" t="s">
        <v>86</v>
      </c>
      <c r="X144" s="28"/>
      <c r="Y144" s="26"/>
      <c r="Z144" s="27" t="s">
        <v>86</v>
      </c>
      <c r="AA144" s="28"/>
      <c r="AB144" s="87"/>
      <c r="AC144" s="86" t="s">
        <v>86</v>
      </c>
      <c r="AD144" s="88"/>
      <c r="AE144" s="87"/>
      <c r="AF144" s="86" t="s">
        <v>86</v>
      </c>
      <c r="AG144" s="88"/>
    </row>
    <row r="145" spans="2:33" s="3" customFormat="1" ht="18" customHeight="1" x14ac:dyDescent="0.2">
      <c r="B145" s="29" t="s">
        <v>203</v>
      </c>
      <c r="C145" s="24" t="s">
        <v>64</v>
      </c>
      <c r="D145" s="24" t="s">
        <v>201</v>
      </c>
      <c r="E145" s="25" t="s">
        <v>89</v>
      </c>
      <c r="F145" s="25" t="s">
        <v>204</v>
      </c>
      <c r="G145" s="26"/>
      <c r="H145" s="36"/>
      <c r="I145" s="35">
        <v>546</v>
      </c>
      <c r="J145" s="26"/>
      <c r="K145" s="36"/>
      <c r="L145" s="35">
        <v>669</v>
      </c>
      <c r="M145" s="26"/>
      <c r="N145" s="36"/>
      <c r="O145" s="35">
        <v>720</v>
      </c>
      <c r="P145" s="26"/>
      <c r="Q145" s="36"/>
      <c r="R145" s="35">
        <v>724</v>
      </c>
      <c r="S145" s="26"/>
      <c r="T145" s="36"/>
      <c r="U145" s="35">
        <v>733</v>
      </c>
      <c r="V145" s="26"/>
      <c r="W145" s="36"/>
      <c r="X145" s="35">
        <v>636</v>
      </c>
      <c r="Y145" s="26"/>
      <c r="Z145" s="36"/>
      <c r="AA145" s="35">
        <v>639</v>
      </c>
      <c r="AB145" s="87"/>
      <c r="AC145" s="86"/>
      <c r="AD145" s="83">
        <v>598</v>
      </c>
      <c r="AE145" s="87"/>
      <c r="AF145" s="86"/>
      <c r="AG145" s="83">
        <v>598</v>
      </c>
    </row>
    <row r="146" spans="2:33" s="3" customFormat="1" ht="18" customHeight="1" x14ac:dyDescent="0.2">
      <c r="B146" s="29" t="s">
        <v>205</v>
      </c>
      <c r="C146" s="24" t="s">
        <v>64</v>
      </c>
      <c r="D146" s="24" t="s">
        <v>201</v>
      </c>
      <c r="E146" s="25" t="s">
        <v>89</v>
      </c>
      <c r="F146" s="25" t="s">
        <v>206</v>
      </c>
      <c r="G146" s="33">
        <v>792</v>
      </c>
      <c r="H146" s="36">
        <f>I146/G146*10^3</f>
        <v>1319.4444444444443</v>
      </c>
      <c r="I146" s="35">
        <v>1045</v>
      </c>
      <c r="J146" s="33">
        <v>780</v>
      </c>
      <c r="K146" s="36">
        <f>L146/J146</f>
        <v>1.3384615384615384</v>
      </c>
      <c r="L146" s="35">
        <v>1044</v>
      </c>
      <c r="M146" s="33">
        <v>666</v>
      </c>
      <c r="N146" s="36">
        <f>O146/M146</f>
        <v>1.3588588588588588</v>
      </c>
      <c r="O146" s="35">
        <v>905</v>
      </c>
      <c r="P146" s="33">
        <v>1190</v>
      </c>
      <c r="Q146" s="36">
        <f>R146/P146</f>
        <v>1.3789915966386554</v>
      </c>
      <c r="R146" s="35">
        <v>1641</v>
      </c>
      <c r="S146" s="33">
        <v>984</v>
      </c>
      <c r="T146" s="36">
        <f>U146/S146</f>
        <v>1.3983739837398375</v>
      </c>
      <c r="U146" s="35">
        <v>1376</v>
      </c>
      <c r="V146" s="33">
        <v>1565</v>
      </c>
      <c r="W146" s="36">
        <f>X146/V146</f>
        <v>1.4217252396166133</v>
      </c>
      <c r="X146" s="35">
        <v>2225</v>
      </c>
      <c r="Y146" s="33">
        <v>1674</v>
      </c>
      <c r="Z146" s="36">
        <f>AA146/Y146</f>
        <v>1.4450418160095579</v>
      </c>
      <c r="AA146" s="35">
        <v>2419</v>
      </c>
      <c r="AB146" s="81">
        <v>1705</v>
      </c>
      <c r="AC146" s="85">
        <f>AD146/AB146</f>
        <v>1.4680351906158358</v>
      </c>
      <c r="AD146" s="83">
        <v>2503</v>
      </c>
      <c r="AE146" s="81">
        <v>1427</v>
      </c>
      <c r="AF146" s="85">
        <f>AG146/AE146</f>
        <v>1.4680351906158358</v>
      </c>
      <c r="AG146" s="83">
        <v>2094.8862170087978</v>
      </c>
    </row>
    <row r="147" spans="2:33" s="3" customFormat="1" ht="18" customHeight="1" x14ac:dyDescent="0.2">
      <c r="B147" s="29" t="s">
        <v>207</v>
      </c>
      <c r="C147" s="24" t="s">
        <v>64</v>
      </c>
      <c r="D147" s="24" t="s">
        <v>201</v>
      </c>
      <c r="E147" s="25" t="s">
        <v>89</v>
      </c>
      <c r="F147" s="25" t="s">
        <v>204</v>
      </c>
      <c r="G147" s="33"/>
      <c r="H147" s="36"/>
      <c r="I147" s="35">
        <v>0</v>
      </c>
      <c r="J147" s="33"/>
      <c r="K147" s="36"/>
      <c r="L147" s="35">
        <v>0</v>
      </c>
      <c r="M147" s="33"/>
      <c r="N147" s="36"/>
      <c r="O147" s="35">
        <v>0</v>
      </c>
      <c r="P147" s="33"/>
      <c r="Q147" s="36"/>
      <c r="R147" s="35">
        <v>0</v>
      </c>
      <c r="S147" s="33"/>
      <c r="T147" s="36"/>
      <c r="U147" s="35">
        <v>0</v>
      </c>
      <c r="V147" s="33"/>
      <c r="W147" s="36"/>
      <c r="X147" s="35">
        <v>0</v>
      </c>
      <c r="Y147" s="33"/>
      <c r="Z147" s="36"/>
      <c r="AA147" s="35">
        <v>0</v>
      </c>
      <c r="AB147" s="81"/>
      <c r="AC147" s="85"/>
      <c r="AD147" s="83">
        <v>0</v>
      </c>
      <c r="AE147" s="81"/>
      <c r="AF147" s="85"/>
      <c r="AG147" s="83">
        <v>270</v>
      </c>
    </row>
    <row r="148" spans="2:33" s="3" customFormat="1" ht="18" customHeight="1" x14ac:dyDescent="0.2">
      <c r="B148" s="29" t="s">
        <v>208</v>
      </c>
      <c r="C148" s="24" t="s">
        <v>64</v>
      </c>
      <c r="D148" s="24" t="s">
        <v>201</v>
      </c>
      <c r="E148" s="25" t="s">
        <v>89</v>
      </c>
      <c r="F148" s="25" t="s">
        <v>204</v>
      </c>
      <c r="G148" s="33">
        <v>940</v>
      </c>
      <c r="H148" s="36">
        <f>I148/G148*10^3</f>
        <v>1600</v>
      </c>
      <c r="I148" s="35">
        <v>1504</v>
      </c>
      <c r="J148" s="33">
        <v>665</v>
      </c>
      <c r="K148" s="36">
        <f>L148/J148</f>
        <v>1.3</v>
      </c>
      <c r="L148" s="35">
        <v>864.5</v>
      </c>
      <c r="M148" s="33">
        <v>282</v>
      </c>
      <c r="N148" s="36">
        <f>O148/M148</f>
        <v>1.3</v>
      </c>
      <c r="O148" s="35">
        <v>366.6</v>
      </c>
      <c r="P148" s="33">
        <v>563</v>
      </c>
      <c r="Q148" s="36">
        <f>R148/P148</f>
        <v>1.3</v>
      </c>
      <c r="R148" s="35">
        <v>731.9</v>
      </c>
      <c r="S148" s="33">
        <v>618</v>
      </c>
      <c r="T148" s="36">
        <f>U148/S148</f>
        <v>1.1000000000000001</v>
      </c>
      <c r="U148" s="35">
        <v>679.80000000000007</v>
      </c>
      <c r="V148" s="33">
        <v>275</v>
      </c>
      <c r="W148" s="36">
        <f>X148/V148</f>
        <v>1.1000000000000001</v>
      </c>
      <c r="X148" s="35">
        <v>302.5</v>
      </c>
      <c r="Y148" s="33">
        <v>567</v>
      </c>
      <c r="Z148" s="36">
        <f>AA148/Y148</f>
        <v>1</v>
      </c>
      <c r="AA148" s="35">
        <v>567</v>
      </c>
      <c r="AB148" s="81">
        <v>534</v>
      </c>
      <c r="AC148" s="85">
        <f>AD148/AB148</f>
        <v>0.9</v>
      </c>
      <c r="AD148" s="83">
        <v>480.6</v>
      </c>
      <c r="AE148" s="81">
        <v>511</v>
      </c>
      <c r="AF148" s="85">
        <f>AG148/AE148</f>
        <v>0.9</v>
      </c>
      <c r="AG148" s="83">
        <v>459.90000000000003</v>
      </c>
    </row>
    <row r="149" spans="2:33" s="3" customFormat="1" ht="18" customHeight="1" x14ac:dyDescent="0.2">
      <c r="B149" s="29" t="s">
        <v>209</v>
      </c>
      <c r="C149" s="24" t="s">
        <v>64</v>
      </c>
      <c r="D149" s="24" t="s">
        <v>201</v>
      </c>
      <c r="E149" s="25" t="s">
        <v>89</v>
      </c>
      <c r="F149" s="25" t="s">
        <v>204</v>
      </c>
      <c r="G149" s="33"/>
      <c r="H149" s="34"/>
      <c r="I149" s="35">
        <v>155.5</v>
      </c>
      <c r="J149" s="33"/>
      <c r="K149" s="34"/>
      <c r="L149" s="35">
        <v>161.75</v>
      </c>
      <c r="M149" s="33"/>
      <c r="N149" s="34"/>
      <c r="O149" s="35">
        <v>112.5</v>
      </c>
      <c r="P149" s="33"/>
      <c r="Q149" s="34"/>
      <c r="R149" s="35">
        <v>124.5</v>
      </c>
      <c r="S149" s="33"/>
      <c r="T149" s="34"/>
      <c r="U149" s="35">
        <v>163.5</v>
      </c>
      <c r="V149" s="33"/>
      <c r="W149" s="34"/>
      <c r="X149" s="35">
        <v>142.4375</v>
      </c>
      <c r="Y149" s="33"/>
      <c r="Z149" s="34"/>
      <c r="AA149" s="35">
        <v>148.73325</v>
      </c>
      <c r="AB149" s="81"/>
      <c r="AC149" s="82"/>
      <c r="AD149" s="83">
        <v>124.589</v>
      </c>
      <c r="AE149" s="81"/>
      <c r="AF149" s="85"/>
      <c r="AG149" s="83">
        <v>63.728250000000003</v>
      </c>
    </row>
    <row r="150" spans="2:33" s="3" customFormat="1" ht="18" customHeight="1" x14ac:dyDescent="0.2">
      <c r="B150" s="29" t="s">
        <v>210</v>
      </c>
      <c r="C150" s="24" t="s">
        <v>64</v>
      </c>
      <c r="D150" s="24" t="s">
        <v>201</v>
      </c>
      <c r="E150" s="25" t="s">
        <v>89</v>
      </c>
      <c r="F150" s="25" t="s">
        <v>204</v>
      </c>
      <c r="G150" s="33"/>
      <c r="H150" s="34"/>
      <c r="I150" s="35">
        <v>81.683749999999975</v>
      </c>
      <c r="J150" s="33"/>
      <c r="K150" s="34"/>
      <c r="L150" s="35">
        <v>92.520124999999979</v>
      </c>
      <c r="M150" s="33"/>
      <c r="N150" s="34"/>
      <c r="O150" s="35">
        <v>78.365749999999977</v>
      </c>
      <c r="P150" s="33"/>
      <c r="Q150" s="34"/>
      <c r="R150" s="35">
        <v>92.912999999999997</v>
      </c>
      <c r="S150" s="33"/>
      <c r="T150" s="34"/>
      <c r="U150" s="35">
        <v>70.332249999999988</v>
      </c>
      <c r="V150" s="33"/>
      <c r="W150" s="34"/>
      <c r="X150" s="35">
        <v>49.97999999999999</v>
      </c>
      <c r="Y150" s="33"/>
      <c r="Z150" s="34"/>
      <c r="AA150" s="35">
        <v>31.700000000000003</v>
      </c>
      <c r="AB150" s="81"/>
      <c r="AC150" s="82"/>
      <c r="AD150" s="83">
        <v>79.380000000000038</v>
      </c>
      <c r="AE150" s="81"/>
      <c r="AF150" s="85"/>
      <c r="AG150" s="83">
        <v>173.53332927138703</v>
      </c>
    </row>
    <row r="151" spans="2:33" s="3" customFormat="1" ht="18" customHeight="1" x14ac:dyDescent="0.2">
      <c r="B151" s="29" t="s">
        <v>211</v>
      </c>
      <c r="C151" s="24" t="s">
        <v>64</v>
      </c>
      <c r="D151" s="24" t="s">
        <v>201</v>
      </c>
      <c r="E151" s="25" t="s">
        <v>89</v>
      </c>
      <c r="F151" s="25" t="s">
        <v>204</v>
      </c>
      <c r="G151" s="33"/>
      <c r="H151" s="34"/>
      <c r="I151" s="35">
        <v>13</v>
      </c>
      <c r="J151" s="33"/>
      <c r="K151" s="34"/>
      <c r="L151" s="35">
        <v>20</v>
      </c>
      <c r="M151" s="33"/>
      <c r="N151" s="34"/>
      <c r="O151" s="35">
        <v>10</v>
      </c>
      <c r="P151" s="33"/>
      <c r="Q151" s="34"/>
      <c r="R151" s="35">
        <v>0</v>
      </c>
      <c r="S151" s="33"/>
      <c r="T151" s="34"/>
      <c r="U151" s="35">
        <v>3</v>
      </c>
      <c r="V151" s="33"/>
      <c r="W151" s="34"/>
      <c r="X151" s="35">
        <v>10</v>
      </c>
      <c r="Y151" s="33"/>
      <c r="Z151" s="34"/>
      <c r="AA151" s="35">
        <v>9</v>
      </c>
      <c r="AB151" s="81"/>
      <c r="AC151" s="82"/>
      <c r="AD151" s="83">
        <v>3</v>
      </c>
      <c r="AE151" s="81"/>
      <c r="AF151" s="82"/>
      <c r="AG151" s="83">
        <v>3</v>
      </c>
    </row>
    <row r="152" spans="2:33" s="3" customFormat="1" ht="18" customHeight="1" x14ac:dyDescent="0.2">
      <c r="B152" s="29" t="s">
        <v>212</v>
      </c>
      <c r="C152" s="24" t="s">
        <v>64</v>
      </c>
      <c r="D152" s="24" t="s">
        <v>201</v>
      </c>
      <c r="E152" s="25" t="s">
        <v>89</v>
      </c>
      <c r="F152" s="25" t="s">
        <v>204</v>
      </c>
      <c r="G152" s="33"/>
      <c r="H152" s="34"/>
      <c r="I152" s="35">
        <v>0</v>
      </c>
      <c r="J152" s="33"/>
      <c r="K152" s="34"/>
      <c r="L152" s="35">
        <v>0</v>
      </c>
      <c r="M152" s="33"/>
      <c r="N152" s="34"/>
      <c r="O152" s="35">
        <v>2.2000000000000002</v>
      </c>
      <c r="P152" s="33"/>
      <c r="Q152" s="34"/>
      <c r="R152" s="35">
        <v>2.2000000000000002</v>
      </c>
      <c r="S152" s="33"/>
      <c r="T152" s="34"/>
      <c r="U152" s="35">
        <v>5.5</v>
      </c>
      <c r="V152" s="33"/>
      <c r="W152" s="34"/>
      <c r="X152" s="35">
        <v>5.5</v>
      </c>
      <c r="Y152" s="33"/>
      <c r="Z152" s="34"/>
      <c r="AA152" s="35">
        <v>32.266666666666666</v>
      </c>
      <c r="AB152" s="81"/>
      <c r="AC152" s="82"/>
      <c r="AD152" s="83">
        <v>42.266666666666666</v>
      </c>
      <c r="AE152" s="81"/>
      <c r="AF152" s="82"/>
      <c r="AG152" s="83">
        <v>42.266666666666666</v>
      </c>
    </row>
    <row r="153" spans="2:33" s="3" customFormat="1" ht="18" customHeight="1" x14ac:dyDescent="0.2">
      <c r="B153" s="29" t="s">
        <v>213</v>
      </c>
      <c r="C153" s="24" t="s">
        <v>64</v>
      </c>
      <c r="D153" s="24" t="s">
        <v>201</v>
      </c>
      <c r="E153" s="25" t="s">
        <v>89</v>
      </c>
      <c r="F153" s="25" t="s">
        <v>214</v>
      </c>
      <c r="G153" s="33"/>
      <c r="H153" s="34"/>
      <c r="I153" s="35">
        <v>8.3333333333333339</v>
      </c>
      <c r="J153" s="33"/>
      <c r="K153" s="34"/>
      <c r="L153" s="35">
        <v>8.3333333333333339</v>
      </c>
      <c r="M153" s="33"/>
      <c r="N153" s="34"/>
      <c r="O153" s="35">
        <v>9.0909090909090917</v>
      </c>
      <c r="P153" s="33"/>
      <c r="Q153" s="34"/>
      <c r="R153" s="35">
        <v>9.0909090909090917</v>
      </c>
      <c r="S153" s="33"/>
      <c r="T153" s="34"/>
      <c r="U153" s="35">
        <v>9.0909090909090917</v>
      </c>
      <c r="V153" s="33"/>
      <c r="W153" s="34"/>
      <c r="X153" s="35">
        <v>12.340909090909092</v>
      </c>
      <c r="Y153" s="33"/>
      <c r="Z153" s="34"/>
      <c r="AA153" s="35">
        <v>12.340909090909092</v>
      </c>
      <c r="AB153" s="81"/>
      <c r="AC153" s="82"/>
      <c r="AD153" s="83">
        <v>12.340909090909092</v>
      </c>
      <c r="AE153" s="81"/>
      <c r="AF153" s="82"/>
      <c r="AG153" s="83">
        <v>17.840909090909093</v>
      </c>
    </row>
    <row r="154" spans="2:33" s="3" customFormat="1" ht="18" customHeight="1" x14ac:dyDescent="0.2">
      <c r="B154" s="23" t="s">
        <v>215</v>
      </c>
      <c r="C154" s="24"/>
      <c r="D154" s="24"/>
      <c r="E154" s="25"/>
      <c r="F154" s="25"/>
      <c r="G154" s="26"/>
      <c r="H154" s="27"/>
      <c r="I154" s="28"/>
      <c r="J154" s="26"/>
      <c r="K154" s="27"/>
      <c r="L154" s="28"/>
      <c r="M154" s="26"/>
      <c r="N154" s="27"/>
      <c r="O154" s="28"/>
      <c r="P154" s="26"/>
      <c r="Q154" s="27"/>
      <c r="R154" s="28"/>
      <c r="S154" s="26"/>
      <c r="T154" s="27"/>
      <c r="U154" s="28"/>
      <c r="V154" s="26"/>
      <c r="W154" s="27"/>
      <c r="X154" s="28"/>
      <c r="Y154" s="26"/>
      <c r="Z154" s="27"/>
      <c r="AA154" s="28"/>
      <c r="AB154" s="87"/>
      <c r="AC154" s="86"/>
      <c r="AD154" s="88"/>
      <c r="AE154" s="87"/>
      <c r="AF154" s="86"/>
      <c r="AG154" s="88"/>
    </row>
    <row r="155" spans="2:33" s="3" customFormat="1" ht="18" customHeight="1" x14ac:dyDescent="0.2">
      <c r="B155" s="29" t="s">
        <v>216</v>
      </c>
      <c r="C155" s="24" t="s">
        <v>64</v>
      </c>
      <c r="D155" s="24" t="s">
        <v>217</v>
      </c>
      <c r="E155" s="25" t="s">
        <v>218</v>
      </c>
      <c r="F155" s="25" t="s">
        <v>219</v>
      </c>
      <c r="G155" s="33">
        <v>0</v>
      </c>
      <c r="H155" s="36"/>
      <c r="I155" s="28">
        <v>14.157791999999999</v>
      </c>
      <c r="J155" s="26">
        <v>0</v>
      </c>
      <c r="K155" s="43"/>
      <c r="L155" s="28">
        <v>0</v>
      </c>
      <c r="M155" s="26"/>
      <c r="N155" s="43"/>
      <c r="O155" s="28">
        <v>2.1451200000000004</v>
      </c>
      <c r="P155" s="26"/>
      <c r="Q155" s="43"/>
      <c r="R155" s="28">
        <v>2.359632</v>
      </c>
      <c r="S155" s="26"/>
      <c r="T155" s="43"/>
      <c r="U155" s="28">
        <v>43.744771199999995</v>
      </c>
      <c r="V155" s="26"/>
      <c r="W155" s="43"/>
      <c r="X155" s="28">
        <v>26.964158400000002</v>
      </c>
      <c r="Y155" s="26"/>
      <c r="Z155" s="43"/>
      <c r="AA155" s="28">
        <v>52.512537599999995</v>
      </c>
      <c r="AB155" s="87"/>
      <c r="AC155" s="89"/>
      <c r="AD155" s="83">
        <v>77.867856000000003</v>
      </c>
      <c r="AE155" s="81"/>
      <c r="AF155" s="85"/>
      <c r="AG155" s="83">
        <v>124.1595456</v>
      </c>
    </row>
    <row r="156" spans="2:33" s="3" customFormat="1" ht="18" customHeight="1" x14ac:dyDescent="0.2">
      <c r="B156" s="23" t="s">
        <v>220</v>
      </c>
      <c r="C156" s="24"/>
      <c r="D156" s="24"/>
      <c r="E156" s="25"/>
      <c r="F156" s="25"/>
      <c r="G156" s="26"/>
      <c r="H156" s="27"/>
      <c r="I156" s="59">
        <f t="shared" ref="I156" si="37">I157+I158</f>
        <v>214</v>
      </c>
      <c r="J156" s="26"/>
      <c r="K156" s="27"/>
      <c r="L156" s="59">
        <f t="shared" ref="L156" si="38">L157+L158</f>
        <v>289.5</v>
      </c>
      <c r="M156" s="26"/>
      <c r="N156" s="27"/>
      <c r="O156" s="59">
        <f t="shared" ref="O156" si="39">O157+O158</f>
        <v>265.7</v>
      </c>
      <c r="P156" s="26"/>
      <c r="Q156" s="27"/>
      <c r="R156" s="59">
        <f t="shared" ref="R156" si="40">R157+R158</f>
        <v>222.89999999999998</v>
      </c>
      <c r="S156" s="26"/>
      <c r="T156" s="27"/>
      <c r="U156" s="59">
        <f t="shared" ref="U156" si="41">U157+U158</f>
        <v>201.8</v>
      </c>
      <c r="V156" s="26"/>
      <c r="W156" s="27"/>
      <c r="X156" s="59">
        <f t="shared" ref="X156" si="42">X157+X158</f>
        <v>178.60000000000002</v>
      </c>
      <c r="Y156" s="26"/>
      <c r="Z156" s="27"/>
      <c r="AA156" s="59">
        <f t="shared" ref="AA156" si="43">AA157+AA158</f>
        <v>173.39999999999998</v>
      </c>
      <c r="AB156" s="26"/>
      <c r="AC156" s="27"/>
      <c r="AD156" s="59">
        <f t="shared" ref="AD156" si="44">AD157+AD158</f>
        <v>183.7</v>
      </c>
      <c r="AE156" s="26"/>
      <c r="AF156" s="27"/>
      <c r="AG156" s="59">
        <f t="shared" ref="AG156" si="45">AG157+AG158</f>
        <v>200.01600000000002</v>
      </c>
    </row>
    <row r="157" spans="2:33" s="3" customFormat="1" ht="18" customHeight="1" x14ac:dyDescent="0.2">
      <c r="B157" s="29" t="s">
        <v>221</v>
      </c>
      <c r="C157" s="24" t="s">
        <v>64</v>
      </c>
      <c r="D157" s="24" t="s">
        <v>201</v>
      </c>
      <c r="E157" s="25" t="s">
        <v>222</v>
      </c>
      <c r="F157" s="25" t="s">
        <v>223</v>
      </c>
      <c r="G157" s="33">
        <v>0</v>
      </c>
      <c r="H157" s="36"/>
      <c r="I157" s="28">
        <v>190.9</v>
      </c>
      <c r="J157" s="26">
        <v>0</v>
      </c>
      <c r="K157" s="43"/>
      <c r="L157" s="28">
        <v>259.39999999999998</v>
      </c>
      <c r="M157" s="26"/>
      <c r="N157" s="43"/>
      <c r="O157" s="28">
        <v>241.6</v>
      </c>
      <c r="P157" s="26"/>
      <c r="Q157" s="43"/>
      <c r="R157" s="28">
        <v>175.1</v>
      </c>
      <c r="S157" s="26"/>
      <c r="T157" s="43"/>
      <c r="U157" s="28">
        <v>111.6</v>
      </c>
      <c r="V157" s="26"/>
      <c r="W157" s="43"/>
      <c r="X157" s="28">
        <v>77.900000000000006</v>
      </c>
      <c r="Y157" s="26"/>
      <c r="Z157" s="43"/>
      <c r="AA157" s="28">
        <v>81.8</v>
      </c>
      <c r="AB157" s="26"/>
      <c r="AC157" s="43"/>
      <c r="AD157" s="83">
        <v>102</v>
      </c>
      <c r="AE157" s="81"/>
      <c r="AF157" s="85"/>
      <c r="AG157" s="83">
        <v>125.76600000000002</v>
      </c>
    </row>
    <row r="158" spans="2:33" s="3" customFormat="1" ht="18" customHeight="1" x14ac:dyDescent="0.2">
      <c r="B158" s="29" t="s">
        <v>224</v>
      </c>
      <c r="C158" s="24" t="s">
        <v>64</v>
      </c>
      <c r="D158" s="24" t="s">
        <v>201</v>
      </c>
      <c r="E158" s="25" t="s">
        <v>222</v>
      </c>
      <c r="F158" s="25" t="s">
        <v>223</v>
      </c>
      <c r="G158" s="33">
        <v>0</v>
      </c>
      <c r="H158" s="36"/>
      <c r="I158" s="28">
        <v>23.1</v>
      </c>
      <c r="J158" s="26">
        <v>0</v>
      </c>
      <c r="K158" s="43"/>
      <c r="L158" s="28">
        <v>30.1</v>
      </c>
      <c r="M158" s="26"/>
      <c r="N158" s="43"/>
      <c r="O158" s="28">
        <v>24.1</v>
      </c>
      <c r="P158" s="26"/>
      <c r="Q158" s="43"/>
      <c r="R158" s="28">
        <v>47.8</v>
      </c>
      <c r="S158" s="26"/>
      <c r="T158" s="43"/>
      <c r="U158" s="28">
        <v>90.2</v>
      </c>
      <c r="V158" s="26"/>
      <c r="W158" s="43"/>
      <c r="X158" s="28">
        <v>100.7</v>
      </c>
      <c r="Y158" s="26"/>
      <c r="Z158" s="43"/>
      <c r="AA158" s="28">
        <v>91.6</v>
      </c>
      <c r="AB158" s="26"/>
      <c r="AC158" s="43"/>
      <c r="AD158" s="83">
        <v>81.7</v>
      </c>
      <c r="AE158" s="81"/>
      <c r="AF158" s="85"/>
      <c r="AG158" s="83">
        <v>74.25</v>
      </c>
    </row>
    <row r="159" spans="2:33" s="3" customFormat="1" ht="18" customHeight="1" x14ac:dyDescent="0.2">
      <c r="B159" s="29" t="s">
        <v>212</v>
      </c>
      <c r="C159" s="24" t="s">
        <v>64</v>
      </c>
      <c r="D159" s="24" t="s">
        <v>201</v>
      </c>
      <c r="E159" s="25" t="s">
        <v>222</v>
      </c>
      <c r="F159" s="25" t="s">
        <v>204</v>
      </c>
      <c r="G159" s="33"/>
      <c r="H159" s="36"/>
      <c r="I159" s="28">
        <v>0</v>
      </c>
      <c r="J159" s="26"/>
      <c r="K159" s="43"/>
      <c r="L159" s="28">
        <v>0</v>
      </c>
      <c r="M159" s="26"/>
      <c r="N159" s="43"/>
      <c r="O159" s="28">
        <v>0</v>
      </c>
      <c r="P159" s="26"/>
      <c r="Q159" s="43"/>
      <c r="R159" s="28">
        <v>18.333333333333332</v>
      </c>
      <c r="S159" s="26"/>
      <c r="T159" s="43"/>
      <c r="U159" s="28">
        <v>18.333333333333332</v>
      </c>
      <c r="V159" s="26"/>
      <c r="W159" s="43"/>
      <c r="X159" s="28">
        <v>18.333333333333332</v>
      </c>
      <c r="Y159" s="26"/>
      <c r="Z159" s="43"/>
      <c r="AA159" s="28">
        <v>0</v>
      </c>
      <c r="AB159" s="26"/>
      <c r="AC159" s="43"/>
      <c r="AD159" s="83">
        <v>0</v>
      </c>
      <c r="AE159" s="81"/>
      <c r="AF159" s="85"/>
      <c r="AG159" s="83">
        <v>0</v>
      </c>
    </row>
    <row r="160" spans="2:33" s="3" customFormat="1" ht="18" customHeight="1" x14ac:dyDescent="0.2">
      <c r="B160" s="37" t="s">
        <v>225</v>
      </c>
      <c r="C160" s="39"/>
      <c r="D160" s="39"/>
      <c r="E160" s="40"/>
      <c r="F160" s="40"/>
      <c r="G160" s="41"/>
      <c r="H160" s="42"/>
      <c r="I160" s="31">
        <f t="shared" ref="I160" si="46">SUM(I145:I153)+I155+I156</f>
        <v>3581.6748753333336</v>
      </c>
      <c r="J160" s="41"/>
      <c r="K160" s="42"/>
      <c r="L160" s="31">
        <f t="shared" ref="L160" si="47">SUM(L145:L153)+L155+L156</f>
        <v>3149.6034583333335</v>
      </c>
      <c r="M160" s="41"/>
      <c r="N160" s="42"/>
      <c r="O160" s="31">
        <f t="shared" ref="O160" si="48">SUM(O145:O153)+O155+O156</f>
        <v>2471.6017790909086</v>
      </c>
      <c r="P160" s="41"/>
      <c r="Q160" s="42"/>
      <c r="R160" s="31">
        <f t="shared" ref="R160" si="49">SUM(R145:R153)+R155+R156</f>
        <v>3550.8635410909092</v>
      </c>
      <c r="S160" s="41"/>
      <c r="T160" s="42"/>
      <c r="U160" s="31">
        <f t="shared" ref="U160" si="50">SUM(U145:U153)+U155+U156</f>
        <v>3285.7679302909091</v>
      </c>
      <c r="V160" s="41"/>
      <c r="W160" s="42"/>
      <c r="X160" s="31">
        <f t="shared" ref="X160" si="51">SUM(X145:X153)+X155+X156</f>
        <v>3589.322567490909</v>
      </c>
      <c r="Y160" s="41"/>
      <c r="Z160" s="42"/>
      <c r="AA160" s="31">
        <f t="shared" ref="AA160" si="52">SUM(AA145:AA153)+AA155+AA156</f>
        <v>4084.9533633575761</v>
      </c>
      <c r="AB160" s="41"/>
      <c r="AC160" s="42"/>
      <c r="AD160" s="31">
        <f>SUM(AD145:AD153)+AD155+AD156</f>
        <v>4104.7444317575755</v>
      </c>
      <c r="AE160" s="41"/>
      <c r="AF160" s="42"/>
      <c r="AG160" s="31">
        <f>SUM(AG145:AG153)+AG155+AG156</f>
        <v>4047.3309176377611</v>
      </c>
    </row>
    <row r="161" spans="2:33" s="3" customFormat="1" ht="18" customHeight="1" x14ac:dyDescent="0.2">
      <c r="B161" s="23" t="s">
        <v>226</v>
      </c>
      <c r="C161" s="24"/>
      <c r="D161" s="24"/>
      <c r="E161" s="25"/>
      <c r="F161" s="25"/>
      <c r="G161" s="26"/>
      <c r="H161" s="27"/>
      <c r="I161" s="28"/>
      <c r="J161" s="26"/>
      <c r="K161" s="27"/>
      <c r="L161" s="28"/>
      <c r="M161" s="26"/>
      <c r="N161" s="27"/>
      <c r="O161" s="28"/>
      <c r="P161" s="26"/>
      <c r="Q161" s="27"/>
      <c r="R161" s="28"/>
      <c r="S161" s="26"/>
      <c r="T161" s="27"/>
      <c r="U161" s="28"/>
      <c r="V161" s="26"/>
      <c r="W161" s="27"/>
      <c r="X161" s="28"/>
      <c r="Y161" s="26"/>
      <c r="Z161" s="27"/>
      <c r="AA161" s="28"/>
      <c r="AB161" s="26"/>
      <c r="AC161" s="27"/>
      <c r="AD161" s="28"/>
      <c r="AE161" s="26"/>
      <c r="AF161" s="27"/>
      <c r="AG161" s="28"/>
    </row>
    <row r="162" spans="2:33" s="3" customFormat="1" ht="18" customHeight="1" x14ac:dyDescent="0.2">
      <c r="B162" s="29" t="s">
        <v>227</v>
      </c>
      <c r="C162" s="24"/>
      <c r="D162" s="24"/>
      <c r="E162" s="25"/>
      <c r="F162" s="25"/>
      <c r="G162" s="26"/>
      <c r="H162" s="27" t="s">
        <v>86</v>
      </c>
      <c r="I162" s="31">
        <f>SUM(I163:I164)</f>
        <v>122</v>
      </c>
      <c r="J162" s="26"/>
      <c r="K162" s="27" t="s">
        <v>86</v>
      </c>
      <c r="L162" s="31">
        <f>SUM(L163:L164)</f>
        <v>160</v>
      </c>
      <c r="M162" s="26"/>
      <c r="N162" s="27" t="s">
        <v>86</v>
      </c>
      <c r="O162" s="31">
        <f>SUM(O163:O164)</f>
        <v>227</v>
      </c>
      <c r="P162" s="26"/>
      <c r="Q162" s="27" t="s">
        <v>86</v>
      </c>
      <c r="R162" s="31">
        <f>SUM(R163:R164)</f>
        <v>310</v>
      </c>
      <c r="S162" s="26"/>
      <c r="T162" s="27" t="s">
        <v>86</v>
      </c>
      <c r="U162" s="31">
        <f>SUM(U163:U164)</f>
        <v>260</v>
      </c>
      <c r="V162" s="26"/>
      <c r="W162" s="27" t="s">
        <v>86</v>
      </c>
      <c r="X162" s="31">
        <f>SUM(X163:X164)</f>
        <v>240</v>
      </c>
      <c r="Y162" s="26"/>
      <c r="Z162" s="27" t="s">
        <v>86</v>
      </c>
      <c r="AA162" s="31">
        <f>SUM(AA163:AA164)</f>
        <v>146</v>
      </c>
      <c r="AB162" s="26"/>
      <c r="AC162" s="27" t="s">
        <v>86</v>
      </c>
      <c r="AD162" s="31">
        <f>SUM(AD163:AD164)</f>
        <v>181</v>
      </c>
      <c r="AE162" s="26"/>
      <c r="AF162" s="27" t="s">
        <v>86</v>
      </c>
      <c r="AG162" s="31">
        <f>SUM(AG163:AG164)</f>
        <v>235.642</v>
      </c>
    </row>
    <row r="163" spans="2:33" s="3" customFormat="1" ht="18" customHeight="1" x14ac:dyDescent="0.2">
      <c r="B163" s="54" t="s">
        <v>228</v>
      </c>
      <c r="C163" s="24" t="s">
        <v>132</v>
      </c>
      <c r="D163" s="24" t="s">
        <v>229</v>
      </c>
      <c r="E163" s="25" t="s">
        <v>230</v>
      </c>
      <c r="F163" s="25" t="s">
        <v>231</v>
      </c>
      <c r="G163" s="33"/>
      <c r="H163" s="34"/>
      <c r="I163" s="35">
        <v>122</v>
      </c>
      <c r="J163" s="33"/>
      <c r="K163" s="34"/>
      <c r="L163" s="35">
        <v>160</v>
      </c>
      <c r="M163" s="33"/>
      <c r="N163" s="34"/>
      <c r="O163" s="35">
        <v>227</v>
      </c>
      <c r="P163" s="33"/>
      <c r="Q163" s="34"/>
      <c r="R163" s="35">
        <v>310</v>
      </c>
      <c r="S163" s="33"/>
      <c r="T163" s="34"/>
      <c r="U163" s="35">
        <v>260</v>
      </c>
      <c r="V163" s="33"/>
      <c r="W163" s="34"/>
      <c r="X163" s="35">
        <v>240</v>
      </c>
      <c r="Y163" s="33"/>
      <c r="Z163" s="34"/>
      <c r="AA163" s="35">
        <v>146</v>
      </c>
      <c r="AB163" s="33"/>
      <c r="AC163" s="34"/>
      <c r="AD163" s="83">
        <v>181</v>
      </c>
      <c r="AE163" s="81"/>
      <c r="AF163" s="82"/>
      <c r="AG163" s="83">
        <v>235.642</v>
      </c>
    </row>
    <row r="164" spans="2:33" s="3" customFormat="1" ht="18" customHeight="1" x14ac:dyDescent="0.2">
      <c r="B164" s="54" t="s">
        <v>232</v>
      </c>
      <c r="C164" s="24" t="s">
        <v>21</v>
      </c>
      <c r="D164" s="24" t="s">
        <v>229</v>
      </c>
      <c r="E164" s="25" t="s">
        <v>230</v>
      </c>
      <c r="F164" s="25" t="s">
        <v>176</v>
      </c>
      <c r="G164" s="33"/>
      <c r="H164" s="34"/>
      <c r="I164" s="35"/>
      <c r="J164" s="33"/>
      <c r="K164" s="34"/>
      <c r="L164" s="35"/>
      <c r="M164" s="33"/>
      <c r="N164" s="34"/>
      <c r="O164" s="35"/>
      <c r="P164" s="33"/>
      <c r="Q164" s="34"/>
      <c r="R164" s="35"/>
      <c r="S164" s="33"/>
      <c r="T164" s="34"/>
      <c r="U164" s="35"/>
      <c r="V164" s="33"/>
      <c r="W164" s="34"/>
      <c r="X164" s="35"/>
      <c r="Y164" s="33"/>
      <c r="Z164" s="34"/>
      <c r="AA164" s="35"/>
      <c r="AB164" s="33"/>
      <c r="AC164" s="34"/>
      <c r="AD164" s="35"/>
      <c r="AE164" s="33"/>
      <c r="AF164" s="34"/>
      <c r="AG164" s="35"/>
    </row>
    <row r="165" spans="2:33" s="3" customFormat="1" ht="18" customHeight="1" x14ac:dyDescent="0.2">
      <c r="B165" s="29" t="s">
        <v>233</v>
      </c>
      <c r="C165" s="24"/>
      <c r="D165" s="24"/>
      <c r="E165" s="25"/>
      <c r="F165" s="25"/>
      <c r="G165" s="26"/>
      <c r="H165" s="27" t="s">
        <v>86</v>
      </c>
      <c r="I165" s="31">
        <f>SUM(I166:I167)</f>
        <v>30.295000000000002</v>
      </c>
      <c r="J165" s="26"/>
      <c r="K165" s="27" t="s">
        <v>86</v>
      </c>
      <c r="L165" s="31">
        <f>SUM(L166:L167)</f>
        <v>29.747499999999999</v>
      </c>
      <c r="M165" s="26"/>
      <c r="N165" s="27" t="s">
        <v>86</v>
      </c>
      <c r="O165" s="31">
        <f>SUM(O166:O167)</f>
        <v>20.366999999999997</v>
      </c>
      <c r="P165" s="26"/>
      <c r="Q165" s="27" t="s">
        <v>86</v>
      </c>
      <c r="R165" s="31">
        <f>SUM(R166:R167)</f>
        <v>42.923999999999999</v>
      </c>
      <c r="S165" s="26"/>
      <c r="T165" s="27" t="s">
        <v>86</v>
      </c>
      <c r="U165" s="31">
        <f>SUM(U166:U167)</f>
        <v>36.061999999999998</v>
      </c>
      <c r="V165" s="26"/>
      <c r="W165" s="27" t="s">
        <v>86</v>
      </c>
      <c r="X165" s="31">
        <f>SUM(X166:X167)</f>
        <v>53.326499999999996</v>
      </c>
      <c r="Y165" s="26"/>
      <c r="Z165" s="27" t="s">
        <v>86</v>
      </c>
      <c r="AA165" s="31">
        <f>SUM(AA166:AA167)</f>
        <v>66.284000000000006</v>
      </c>
      <c r="AB165" s="26"/>
      <c r="AC165" s="27" t="s">
        <v>86</v>
      </c>
      <c r="AD165" s="31">
        <f>SUM(AD166:AD167)</f>
        <v>57.012999999999998</v>
      </c>
      <c r="AE165" s="26"/>
      <c r="AF165" s="27" t="s">
        <v>86</v>
      </c>
      <c r="AG165" s="31">
        <f>SUM(AG166:AG167)</f>
        <v>52.085500000000003</v>
      </c>
    </row>
    <row r="166" spans="2:33" s="3" customFormat="1" ht="18" customHeight="1" x14ac:dyDescent="0.2">
      <c r="B166" s="32" t="s">
        <v>234</v>
      </c>
      <c r="C166" s="24" t="s">
        <v>132</v>
      </c>
      <c r="D166" s="24" t="s">
        <v>229</v>
      </c>
      <c r="E166" s="25" t="s">
        <v>235</v>
      </c>
      <c r="F166" s="25" t="s">
        <v>236</v>
      </c>
      <c r="G166" s="33">
        <v>830</v>
      </c>
      <c r="H166" s="36"/>
      <c r="I166" s="35">
        <v>14.691000000000001</v>
      </c>
      <c r="J166" s="33">
        <v>815</v>
      </c>
      <c r="K166" s="36"/>
      <c r="L166" s="35">
        <v>14.4255</v>
      </c>
      <c r="M166" s="33">
        <v>558</v>
      </c>
      <c r="N166" s="36"/>
      <c r="O166" s="35">
        <v>9.8765999999999998</v>
      </c>
      <c r="P166" s="33">
        <v>1176</v>
      </c>
      <c r="Q166" s="36"/>
      <c r="R166" s="35">
        <v>20.815200000000001</v>
      </c>
      <c r="S166" s="33">
        <v>988</v>
      </c>
      <c r="T166" s="36"/>
      <c r="U166" s="35">
        <v>17.487599999999997</v>
      </c>
      <c r="V166" s="33">
        <v>1461</v>
      </c>
      <c r="W166" s="36"/>
      <c r="X166" s="35">
        <v>25.8597</v>
      </c>
      <c r="Y166" s="33">
        <v>1816</v>
      </c>
      <c r="Z166" s="36"/>
      <c r="AA166" s="35">
        <v>32.1432</v>
      </c>
      <c r="AB166" s="33">
        <v>1562</v>
      </c>
      <c r="AC166" s="36"/>
      <c r="AD166" s="83">
        <v>27.647399999999998</v>
      </c>
      <c r="AE166" s="81">
        <v>1427</v>
      </c>
      <c r="AF166" s="85"/>
      <c r="AG166" s="83">
        <v>25.257899999999999</v>
      </c>
    </row>
    <row r="167" spans="2:33" s="3" customFormat="1" ht="18" customHeight="1" x14ac:dyDescent="0.2">
      <c r="B167" s="32" t="s">
        <v>237</v>
      </c>
      <c r="C167" s="24" t="s">
        <v>132</v>
      </c>
      <c r="D167" s="24" t="s">
        <v>229</v>
      </c>
      <c r="E167" s="25" t="s">
        <v>235</v>
      </c>
      <c r="F167" s="25" t="s">
        <v>236</v>
      </c>
      <c r="G167" s="33">
        <v>830</v>
      </c>
      <c r="H167" s="36"/>
      <c r="I167" s="35">
        <v>15.603999999999999</v>
      </c>
      <c r="J167" s="33">
        <v>815</v>
      </c>
      <c r="K167" s="36"/>
      <c r="L167" s="35">
        <v>15.321999999999999</v>
      </c>
      <c r="M167" s="33">
        <v>558</v>
      </c>
      <c r="N167" s="36"/>
      <c r="O167" s="35">
        <v>10.490399999999999</v>
      </c>
      <c r="P167" s="33">
        <v>1176</v>
      </c>
      <c r="Q167" s="36"/>
      <c r="R167" s="35">
        <v>22.108799999999999</v>
      </c>
      <c r="S167" s="33">
        <v>988</v>
      </c>
      <c r="T167" s="36"/>
      <c r="U167" s="35">
        <v>18.574400000000001</v>
      </c>
      <c r="V167" s="33">
        <v>1461</v>
      </c>
      <c r="W167" s="36"/>
      <c r="X167" s="35">
        <v>27.466799999999999</v>
      </c>
      <c r="Y167" s="33">
        <v>1816</v>
      </c>
      <c r="Z167" s="36"/>
      <c r="AA167" s="35">
        <v>34.140800000000006</v>
      </c>
      <c r="AB167" s="33">
        <v>1562</v>
      </c>
      <c r="AC167" s="36"/>
      <c r="AD167" s="83">
        <v>29.365600000000001</v>
      </c>
      <c r="AE167" s="81">
        <v>1427</v>
      </c>
      <c r="AF167" s="85"/>
      <c r="AG167" s="83">
        <v>26.827600000000004</v>
      </c>
    </row>
    <row r="168" spans="2:33" s="3" customFormat="1" ht="18" customHeight="1" x14ac:dyDescent="0.2">
      <c r="B168" s="37" t="s">
        <v>238</v>
      </c>
      <c r="C168" s="39"/>
      <c r="D168" s="39"/>
      <c r="E168" s="40"/>
      <c r="F168" s="40"/>
      <c r="G168" s="41"/>
      <c r="H168" s="42"/>
      <c r="I168" s="31">
        <f>SUM(I165+I162)</f>
        <v>152.29500000000002</v>
      </c>
      <c r="J168" s="41"/>
      <c r="K168" s="42"/>
      <c r="L168" s="31">
        <f>SUM(L165+L162)</f>
        <v>189.7475</v>
      </c>
      <c r="M168" s="41"/>
      <c r="N168" s="42"/>
      <c r="O168" s="31">
        <f>SUM(O165+O162)</f>
        <v>247.36699999999999</v>
      </c>
      <c r="P168" s="41"/>
      <c r="Q168" s="42"/>
      <c r="R168" s="31">
        <f>SUM(R165+R162)</f>
        <v>352.92399999999998</v>
      </c>
      <c r="S168" s="41"/>
      <c r="T168" s="42"/>
      <c r="U168" s="31">
        <f>SUM(U165+U162)</f>
        <v>296.06200000000001</v>
      </c>
      <c r="V168" s="41"/>
      <c r="W168" s="42"/>
      <c r="X168" s="31">
        <f>SUM(X165+X162)</f>
        <v>293.32650000000001</v>
      </c>
      <c r="Y168" s="41"/>
      <c r="Z168" s="42"/>
      <c r="AA168" s="31">
        <f>SUM(AA165+AA162)</f>
        <v>212.28399999999999</v>
      </c>
      <c r="AB168" s="41"/>
      <c r="AC168" s="42"/>
      <c r="AD168" s="31">
        <f>SUM(AD165+AD162)</f>
        <v>238.01300000000001</v>
      </c>
      <c r="AE168" s="41"/>
      <c r="AF168" s="42"/>
      <c r="AG168" s="31">
        <f>SUM(AG165+AG162)</f>
        <v>287.72750000000002</v>
      </c>
    </row>
    <row r="169" spans="2:33" s="3" customFormat="1" ht="18" customHeight="1" x14ac:dyDescent="0.2">
      <c r="B169" s="23" t="s">
        <v>239</v>
      </c>
      <c r="C169" s="24"/>
      <c r="D169" s="24"/>
      <c r="E169" s="25"/>
      <c r="F169" s="25"/>
      <c r="G169" s="26"/>
      <c r="H169" s="27"/>
      <c r="I169" s="31">
        <f>I170+I171</f>
        <v>3000</v>
      </c>
      <c r="J169" s="26"/>
      <c r="K169" s="27"/>
      <c r="L169" s="31">
        <f>L170+L171</f>
        <v>3700</v>
      </c>
      <c r="M169" s="26"/>
      <c r="N169" s="27"/>
      <c r="O169" s="31">
        <f>O170+O171</f>
        <v>4700</v>
      </c>
      <c r="P169" s="26"/>
      <c r="Q169" s="27"/>
      <c r="R169" s="31">
        <f>R170+R171</f>
        <v>4616</v>
      </c>
      <c r="S169" s="26"/>
      <c r="T169" s="27"/>
      <c r="U169" s="31">
        <f>U170+U171</f>
        <v>4581</v>
      </c>
      <c r="V169" s="26"/>
      <c r="W169" s="27"/>
      <c r="X169" s="31">
        <f>X170+X171</f>
        <v>4659</v>
      </c>
      <c r="Y169" s="26"/>
      <c r="Z169" s="27"/>
      <c r="AA169" s="31">
        <f>AA170+AA171</f>
        <v>5035</v>
      </c>
      <c r="AB169" s="26"/>
      <c r="AC169" s="27"/>
      <c r="AD169" s="31">
        <f>AD170+AD171</f>
        <v>4548</v>
      </c>
      <c r="AE169" s="26"/>
      <c r="AF169" s="27"/>
      <c r="AG169" s="31">
        <f>AG170+AG171</f>
        <v>4714</v>
      </c>
    </row>
    <row r="170" spans="2:33" s="3" customFormat="1" ht="18" customHeight="1" x14ac:dyDescent="0.2">
      <c r="B170" s="29" t="s">
        <v>240</v>
      </c>
      <c r="C170" s="24" t="s">
        <v>241</v>
      </c>
      <c r="D170" s="24" t="s">
        <v>242</v>
      </c>
      <c r="E170" s="25" t="s">
        <v>46</v>
      </c>
      <c r="F170" s="25" t="s">
        <v>243</v>
      </c>
      <c r="G170" s="33"/>
      <c r="H170" s="34"/>
      <c r="I170" s="35">
        <v>900</v>
      </c>
      <c r="J170" s="33"/>
      <c r="K170" s="34"/>
      <c r="L170" s="35">
        <v>900</v>
      </c>
      <c r="M170" s="33"/>
      <c r="N170" s="34"/>
      <c r="O170" s="35">
        <v>900</v>
      </c>
      <c r="P170" s="33"/>
      <c r="Q170" s="34"/>
      <c r="R170" s="35">
        <v>1000</v>
      </c>
      <c r="S170" s="33"/>
      <c r="T170" s="34"/>
      <c r="U170" s="35">
        <v>1000</v>
      </c>
      <c r="V170" s="33"/>
      <c r="W170" s="34"/>
      <c r="X170" s="35">
        <v>920</v>
      </c>
      <c r="Y170" s="33"/>
      <c r="Z170" s="34"/>
      <c r="AA170" s="35">
        <v>928</v>
      </c>
      <c r="AB170" s="33"/>
      <c r="AC170" s="34"/>
      <c r="AD170" s="83">
        <v>800</v>
      </c>
      <c r="AE170" s="81"/>
      <c r="AF170" s="82"/>
      <c r="AG170" s="83">
        <v>800</v>
      </c>
    </row>
    <row r="171" spans="2:33" s="3" customFormat="1" ht="18" customHeight="1" x14ac:dyDescent="0.2">
      <c r="B171" s="29" t="s">
        <v>244</v>
      </c>
      <c r="C171" s="24" t="s">
        <v>241</v>
      </c>
      <c r="D171" s="24" t="s">
        <v>242</v>
      </c>
      <c r="E171" s="25" t="s">
        <v>46</v>
      </c>
      <c r="F171" s="25" t="s">
        <v>243</v>
      </c>
      <c r="G171" s="33"/>
      <c r="H171" s="34"/>
      <c r="I171" s="35">
        <v>2100</v>
      </c>
      <c r="J171" s="33"/>
      <c r="K171" s="34"/>
      <c r="L171" s="35">
        <v>2800</v>
      </c>
      <c r="M171" s="33"/>
      <c r="N171" s="34"/>
      <c r="O171" s="35">
        <v>3800</v>
      </c>
      <c r="P171" s="33"/>
      <c r="Q171" s="34"/>
      <c r="R171" s="35">
        <v>3616</v>
      </c>
      <c r="S171" s="33"/>
      <c r="T171" s="34"/>
      <c r="U171" s="35">
        <v>3581</v>
      </c>
      <c r="V171" s="33"/>
      <c r="W171" s="34"/>
      <c r="X171" s="35">
        <v>3739</v>
      </c>
      <c r="Y171" s="33"/>
      <c r="Z171" s="34"/>
      <c r="AA171" s="35">
        <v>4107</v>
      </c>
      <c r="AB171" s="33"/>
      <c r="AC171" s="34"/>
      <c r="AD171" s="83">
        <v>3748</v>
      </c>
      <c r="AE171" s="81"/>
      <c r="AF171" s="82"/>
      <c r="AG171" s="83">
        <v>3914</v>
      </c>
    </row>
    <row r="172" spans="2:33" s="3" customFormat="1" ht="18" customHeight="1" x14ac:dyDescent="0.2">
      <c r="B172" s="47" t="s">
        <v>245</v>
      </c>
      <c r="C172" s="48"/>
      <c r="D172" s="48"/>
      <c r="E172" s="49"/>
      <c r="F172" s="49"/>
      <c r="G172" s="50"/>
      <c r="H172" s="51"/>
      <c r="I172" s="52">
        <f>I143+I160+I168</f>
        <v>3859.3578753333336</v>
      </c>
      <c r="J172" s="50"/>
      <c r="K172" s="51"/>
      <c r="L172" s="52">
        <f>L143+L160+L168</f>
        <v>4093.8461583333328</v>
      </c>
      <c r="M172" s="50"/>
      <c r="N172" s="51"/>
      <c r="O172" s="52">
        <f>O143+O160+O168</f>
        <v>2718.9687790909088</v>
      </c>
      <c r="P172" s="50"/>
      <c r="Q172" s="51"/>
      <c r="R172" s="52">
        <f>R143+R160+R168</f>
        <v>3903.7875410909091</v>
      </c>
      <c r="S172" s="50"/>
      <c r="T172" s="51"/>
      <c r="U172" s="52">
        <f>U143+U160+U168</f>
        <v>3954.5883302909092</v>
      </c>
      <c r="V172" s="50"/>
      <c r="W172" s="51"/>
      <c r="X172" s="52">
        <f>X143+X160+X168</f>
        <v>4530.7966674909085</v>
      </c>
      <c r="Y172" s="50"/>
      <c r="Z172" s="51"/>
      <c r="AA172" s="52">
        <f>AA143+AA160+AA168</f>
        <v>4501.3411633575761</v>
      </c>
      <c r="AB172" s="50"/>
      <c r="AC172" s="51"/>
      <c r="AD172" s="52">
        <f>AD143+AD160+AD168</f>
        <v>4508.0838317575754</v>
      </c>
      <c r="AE172" s="50"/>
      <c r="AF172" s="51"/>
      <c r="AG172" s="52">
        <f>AG143+AG160+AG168</f>
        <v>4369.8110176377613</v>
      </c>
    </row>
    <row r="173" spans="2:33" s="3" customFormat="1" ht="18" customHeight="1" x14ac:dyDescent="0.2">
      <c r="B173" s="47" t="s">
        <v>246</v>
      </c>
      <c r="C173" s="48"/>
      <c r="D173" s="48"/>
      <c r="E173" s="49"/>
      <c r="F173" s="49"/>
      <c r="G173" s="50"/>
      <c r="H173" s="51"/>
      <c r="I173" s="52">
        <f>I143+I160+I168+I170+I171</f>
        <v>6859.3578753333331</v>
      </c>
      <c r="J173" s="50"/>
      <c r="K173" s="51"/>
      <c r="L173" s="52">
        <f>L143+L160+L168+L170+L171</f>
        <v>7793.8461583333328</v>
      </c>
      <c r="M173" s="50"/>
      <c r="N173" s="51"/>
      <c r="O173" s="52">
        <f>O143+O160+O168+O170+O171</f>
        <v>7418.9687790909084</v>
      </c>
      <c r="P173" s="50"/>
      <c r="Q173" s="51"/>
      <c r="R173" s="52">
        <f>R143+R160+R168+R170+R171</f>
        <v>8519.7875410909091</v>
      </c>
      <c r="S173" s="50"/>
      <c r="T173" s="51"/>
      <c r="U173" s="52">
        <f>U143+U160+U168+U170+U171</f>
        <v>8535.5883302909097</v>
      </c>
      <c r="V173" s="50"/>
      <c r="W173" s="51"/>
      <c r="X173" s="52">
        <f>X143+X160+X168+X170+X171</f>
        <v>9189.7966674909076</v>
      </c>
      <c r="Y173" s="50"/>
      <c r="Z173" s="51"/>
      <c r="AA173" s="52">
        <f>AA143+AA160+AA168+AA170+AA171</f>
        <v>9536.3411633575761</v>
      </c>
      <c r="AB173" s="50"/>
      <c r="AC173" s="51"/>
      <c r="AD173" s="52">
        <f>AD143+AD160+AD168+AD170+AD171</f>
        <v>9056.0838317575763</v>
      </c>
      <c r="AE173" s="50"/>
      <c r="AF173" s="51"/>
      <c r="AG173" s="52">
        <f>AG143+AG160+AG168+AG170+AG171</f>
        <v>9083.8110176377613</v>
      </c>
    </row>
    <row r="174" spans="2:33" s="3" customFormat="1" ht="18" customHeight="1" x14ac:dyDescent="0.2">
      <c r="B174" s="47" t="s">
        <v>247</v>
      </c>
      <c r="C174" s="48"/>
      <c r="D174" s="48"/>
      <c r="E174" s="49"/>
      <c r="F174" s="49"/>
      <c r="G174" s="50">
        <f>G175+G176</f>
        <v>2614</v>
      </c>
      <c r="H174" s="51"/>
      <c r="I174" s="52">
        <f>SUM(I145:I153)+I137+I126+I64+I65</f>
        <v>4307.9259303826875</v>
      </c>
      <c r="J174" s="50">
        <f t="shared" ref="J174" si="53">J175+J176</f>
        <v>1969</v>
      </c>
      <c r="K174" s="51"/>
      <c r="L174" s="52">
        <f>SUM(L145:L153)+L137+L126+L64+L65</f>
        <v>3398.2134583333336</v>
      </c>
      <c r="M174" s="50">
        <f t="shared" ref="M174" si="54">M175+M176</f>
        <v>1311</v>
      </c>
      <c r="N174" s="51"/>
      <c r="O174" s="52">
        <f>SUM(O145:O153)+O137+O126+O64+O65</f>
        <v>2333.0666590909086</v>
      </c>
      <c r="P174" s="50">
        <f t="shared" ref="P174" si="55">P175+P176</f>
        <v>2134</v>
      </c>
      <c r="Q174" s="51"/>
      <c r="R174" s="52">
        <f>SUM(R145:R153)+R137+R126+R64+R65</f>
        <v>3516.8939090909089</v>
      </c>
      <c r="S174" s="50">
        <f t="shared" ref="S174" si="56">S175+S176</f>
        <v>1895</v>
      </c>
      <c r="T174" s="51"/>
      <c r="U174" s="52">
        <f>SUM(U145:U153)+U137+U126+U64+U65</f>
        <v>3166.9206590909093</v>
      </c>
      <c r="V174" s="50">
        <f t="shared" ref="V174" si="57">V175+V176</f>
        <v>2066</v>
      </c>
      <c r="W174" s="51"/>
      <c r="X174" s="52">
        <f>SUM(X145:X153)+X137+X126+X64+X65</f>
        <v>3487.9934090909092</v>
      </c>
      <c r="Y174" s="50">
        <f t="shared" ref="Y174" si="58">Y175+Y176</f>
        <v>2559</v>
      </c>
      <c r="Z174" s="51"/>
      <c r="AA174" s="52">
        <f>SUM(AA145:AA153)+AA137+AA126+AA64+AA65</f>
        <v>3986.9238257575762</v>
      </c>
      <c r="AB174" s="50">
        <f t="shared" ref="AB174" si="59">AB175+AB176</f>
        <v>2590</v>
      </c>
      <c r="AC174" s="51"/>
      <c r="AD174" s="52">
        <f>SUM(AD145:AD153)+AD137+AD126+AD64+AD65</f>
        <v>4004.456575757576</v>
      </c>
      <c r="AE174" s="50">
        <f t="shared" ref="AE174" si="60">AE175+AE176</f>
        <v>2395</v>
      </c>
      <c r="AF174" s="51"/>
      <c r="AG174" s="52">
        <f>SUM(AG145:AG153)+AG137+AG126+AG64+AG65</f>
        <v>3917.5133720377607</v>
      </c>
    </row>
    <row r="175" spans="2:33" s="3" customFormat="1" ht="18" customHeight="1" x14ac:dyDescent="0.2">
      <c r="B175" s="29" t="s">
        <v>248</v>
      </c>
      <c r="C175" s="60"/>
      <c r="D175" s="24"/>
      <c r="E175" s="24"/>
      <c r="F175" s="25"/>
      <c r="G175" s="26">
        <f>SUM(G144:G157)</f>
        <v>1732</v>
      </c>
      <c r="H175" s="27"/>
      <c r="I175" s="61">
        <f>SUM(I144:I157)</f>
        <v>3772.5748753333337</v>
      </c>
      <c r="J175" s="26">
        <f>SUM(J144:J157)</f>
        <v>1445</v>
      </c>
      <c r="K175" s="27"/>
      <c r="L175" s="61">
        <f>SUM(L144:L157)</f>
        <v>3409.0034583333336</v>
      </c>
      <c r="M175" s="26">
        <f>SUM(M144:M157)</f>
        <v>948</v>
      </c>
      <c r="N175" s="27"/>
      <c r="O175" s="61">
        <f>SUM(O144:O157)</f>
        <v>2713.2017790909085</v>
      </c>
      <c r="P175" s="26">
        <f>SUM(P144:P157)</f>
        <v>1753</v>
      </c>
      <c r="Q175" s="27"/>
      <c r="R175" s="61">
        <f>SUM(R144:R157)</f>
        <v>3725.9635410909091</v>
      </c>
      <c r="S175" s="26">
        <f>SUM(S144:S157)</f>
        <v>1602</v>
      </c>
      <c r="T175" s="27"/>
      <c r="U175" s="61">
        <f>SUM(U144:U157)</f>
        <v>3397.367930290909</v>
      </c>
      <c r="V175" s="26">
        <f>SUM(V144:V157)</f>
        <v>1840</v>
      </c>
      <c r="W175" s="27"/>
      <c r="X175" s="61">
        <f>SUM(X144:X157)</f>
        <v>3667.2225674909091</v>
      </c>
      <c r="Y175" s="26">
        <f>SUM(Y144:Y157)</f>
        <v>2241</v>
      </c>
      <c r="Z175" s="27"/>
      <c r="AA175" s="61">
        <f>SUM(AA144:AA157)</f>
        <v>4166.7533633575758</v>
      </c>
      <c r="AB175" s="26">
        <f>SUM(AB144:AB157)</f>
        <v>2239</v>
      </c>
      <c r="AC175" s="27"/>
      <c r="AD175" s="61">
        <f>SUM(AD144:AD157)</f>
        <v>4206.7444317575755</v>
      </c>
      <c r="AE175" s="26">
        <f>SUM(AE144:AE157)</f>
        <v>1938</v>
      </c>
      <c r="AF175" s="27"/>
      <c r="AG175" s="61">
        <f>SUM(AG144:AG157)</f>
        <v>4173.0969176377612</v>
      </c>
    </row>
    <row r="176" spans="2:33" s="3" customFormat="1" ht="18" customHeight="1" x14ac:dyDescent="0.2">
      <c r="B176" s="29" t="s">
        <v>249</v>
      </c>
      <c r="C176" s="60"/>
      <c r="D176" s="24"/>
      <c r="E176" s="24"/>
      <c r="F176" s="25"/>
      <c r="G176" s="26">
        <f>G137+G126+G63</f>
        <v>882</v>
      </c>
      <c r="H176" s="27"/>
      <c r="I176" s="61">
        <f>I137+I126+I63</f>
        <v>2117.9738425925925</v>
      </c>
      <c r="J176" s="26">
        <f>J137+J126+J63</f>
        <v>524</v>
      </c>
      <c r="K176" s="27"/>
      <c r="L176" s="61">
        <f>L137+L126+L63</f>
        <v>1129.2</v>
      </c>
      <c r="M176" s="26">
        <f>M137+M126+M63</f>
        <v>363</v>
      </c>
      <c r="N176" s="27"/>
      <c r="O176" s="61">
        <f>O137+O126+O63</f>
        <v>802.80000000000018</v>
      </c>
      <c r="P176" s="26">
        <f>P137+P126+P63</f>
        <v>381</v>
      </c>
      <c r="Q176" s="27"/>
      <c r="R176" s="61">
        <f>R137+R126+R63</f>
        <v>837.6</v>
      </c>
      <c r="S176" s="26">
        <f>S137+S126+S63</f>
        <v>293</v>
      </c>
      <c r="T176" s="27"/>
      <c r="U176" s="61">
        <f>U137+U126+U63</f>
        <v>529.5</v>
      </c>
      <c r="V176" s="26">
        <f>V137+V126+V63</f>
        <v>226</v>
      </c>
      <c r="W176" s="27"/>
      <c r="X176" s="61">
        <f>X137+X126+X63</f>
        <v>428</v>
      </c>
      <c r="Y176" s="26">
        <f>Y137+Y126+Y63</f>
        <v>318</v>
      </c>
      <c r="Z176" s="27"/>
      <c r="AA176" s="61">
        <f>AA137+AA126+AA63</f>
        <v>528.19999999999993</v>
      </c>
      <c r="AB176" s="26">
        <f>AB137+AB126+AB63</f>
        <v>351.00000000000017</v>
      </c>
      <c r="AC176" s="27"/>
      <c r="AD176" s="61">
        <f>AD137+AD126+AD63</f>
        <v>530.4000000000002</v>
      </c>
      <c r="AE176" s="26">
        <f>AE137+AE126+AE63</f>
        <v>456.99999999999983</v>
      </c>
      <c r="AF176" s="27"/>
      <c r="AG176" s="61">
        <f>AG137+AG126+AG63</f>
        <v>665.99999999999977</v>
      </c>
    </row>
    <row r="177" spans="2:33" s="3" customFormat="1" ht="18" customHeight="1" x14ac:dyDescent="0.2">
      <c r="B177" s="29" t="s">
        <v>250</v>
      </c>
      <c r="C177" s="60"/>
      <c r="D177" s="24"/>
      <c r="E177" s="24"/>
      <c r="F177" s="25"/>
      <c r="G177" s="26">
        <f>G176+G148</f>
        <v>1822</v>
      </c>
      <c r="H177" s="27"/>
      <c r="I177" s="61">
        <f>I176+I148</f>
        <v>3621.9738425925925</v>
      </c>
      <c r="J177" s="26">
        <f>J176+J148</f>
        <v>1189</v>
      </c>
      <c r="K177" s="27"/>
      <c r="L177" s="61">
        <f>L176+L148</f>
        <v>1993.7</v>
      </c>
      <c r="M177" s="26">
        <f>M176+M148</f>
        <v>645</v>
      </c>
      <c r="N177" s="27"/>
      <c r="O177" s="61">
        <f>O176+O148</f>
        <v>1169.4000000000001</v>
      </c>
      <c r="P177" s="26">
        <f>P176+P148</f>
        <v>944</v>
      </c>
      <c r="Q177" s="27"/>
      <c r="R177" s="61">
        <f>R176+R148</f>
        <v>1569.5</v>
      </c>
      <c r="S177" s="26">
        <f>S176+S148</f>
        <v>911</v>
      </c>
      <c r="T177" s="27"/>
      <c r="U177" s="61">
        <f>U176+U148</f>
        <v>1209.3000000000002</v>
      </c>
      <c r="V177" s="26">
        <f>V176+V148</f>
        <v>501</v>
      </c>
      <c r="W177" s="27"/>
      <c r="X177" s="61">
        <f>X176+X148</f>
        <v>730.5</v>
      </c>
      <c r="Y177" s="26">
        <f>Y176+Y148</f>
        <v>885</v>
      </c>
      <c r="Z177" s="27"/>
      <c r="AA177" s="61">
        <f>AA176+AA148</f>
        <v>1095.1999999999998</v>
      </c>
      <c r="AB177" s="26">
        <f>AB176+AB148</f>
        <v>885.00000000000023</v>
      </c>
      <c r="AC177" s="27"/>
      <c r="AD177" s="61">
        <f>AD176+AD148</f>
        <v>1011.0000000000002</v>
      </c>
      <c r="AE177" s="26">
        <f>AE176+AE148</f>
        <v>967.99999999999977</v>
      </c>
      <c r="AF177" s="27"/>
      <c r="AG177" s="61">
        <f>AG176+AG148</f>
        <v>1125.8999999999999</v>
      </c>
    </row>
    <row r="178" spans="2:33" s="3" customFormat="1" ht="18" customHeight="1" x14ac:dyDescent="0.2">
      <c r="B178" s="62" t="s">
        <v>251</v>
      </c>
      <c r="C178" s="60"/>
      <c r="D178" s="24"/>
      <c r="E178" s="24"/>
      <c r="F178" s="25"/>
      <c r="G178" s="26"/>
      <c r="H178" s="27"/>
      <c r="I178" s="61">
        <f t="shared" ref="I178" si="61">I155+I135</f>
        <v>14.157791999999999</v>
      </c>
      <c r="J178" s="26"/>
      <c r="K178" s="27"/>
      <c r="L178" s="61">
        <f t="shared" ref="L178" si="62">L155+L135</f>
        <v>0</v>
      </c>
      <c r="M178" s="26"/>
      <c r="N178" s="27"/>
      <c r="O178" s="61">
        <f t="shared" ref="O178" si="63">O155+O135</f>
        <v>5.2555440000000004</v>
      </c>
      <c r="P178" s="26"/>
      <c r="Q178" s="27"/>
      <c r="R178" s="61">
        <f t="shared" ref="R178" si="64">R155+R135</f>
        <v>12.441696</v>
      </c>
      <c r="S178" s="26"/>
      <c r="T178" s="27"/>
      <c r="U178" s="61">
        <f t="shared" ref="U178" si="65">U155+U135</f>
        <v>57.730953599999992</v>
      </c>
      <c r="V178" s="26"/>
      <c r="W178" s="27"/>
      <c r="X178" s="61">
        <f t="shared" ref="X178" si="66">X155+X135</f>
        <v>34.901102399999999</v>
      </c>
      <c r="Y178" s="26"/>
      <c r="Z178" s="27"/>
      <c r="AA178" s="61">
        <f t="shared" ref="AA178" si="67">AA155+AA135</f>
        <v>76.430625599999999</v>
      </c>
      <c r="AB178" s="26"/>
      <c r="AC178" s="27"/>
      <c r="AD178" s="61">
        <f t="shared" ref="AD178" si="68">AD155+AD135</f>
        <v>128.38543200000001</v>
      </c>
      <c r="AE178" s="26"/>
      <c r="AF178" s="27"/>
      <c r="AG178" s="61">
        <f t="shared" ref="AG178" si="69">AG155+AG135</f>
        <v>208.01228639999999</v>
      </c>
    </row>
    <row r="179" spans="2:33" s="3" customFormat="1" ht="18" customHeight="1" x14ac:dyDescent="0.2">
      <c r="B179" s="62" t="s">
        <v>252</v>
      </c>
      <c r="C179" s="60"/>
      <c r="D179" s="24"/>
      <c r="E179" s="24"/>
      <c r="F179" s="25"/>
      <c r="G179" s="26"/>
      <c r="H179" s="27"/>
      <c r="I179" s="61">
        <f t="shared" ref="I179" si="70">I155+I150+I134+I135</f>
        <v>158.24154199999998</v>
      </c>
      <c r="J179" s="26"/>
      <c r="K179" s="27"/>
      <c r="L179" s="61">
        <f t="shared" ref="L179" si="71">L155+L150+L134+L135</f>
        <v>164.52012499999998</v>
      </c>
      <c r="M179" s="26"/>
      <c r="N179" s="27"/>
      <c r="O179" s="61">
        <f t="shared" ref="O179" si="72">O155+O150+O134+O135</f>
        <v>174.82129399999999</v>
      </c>
      <c r="P179" s="26"/>
      <c r="Q179" s="27"/>
      <c r="R179" s="61">
        <f t="shared" ref="R179" si="73">R155+R150+R134+R135</f>
        <v>215.75469600000002</v>
      </c>
      <c r="S179" s="26"/>
      <c r="T179" s="27"/>
      <c r="U179" s="61">
        <f t="shared" ref="U179" si="74">U155+U150+U134+U135</f>
        <v>214.46320359999999</v>
      </c>
      <c r="V179" s="26"/>
      <c r="W179" s="27"/>
      <c r="X179" s="61">
        <f t="shared" ref="X179" si="75">X155+X150+X134+X135</f>
        <v>161.68110240000001</v>
      </c>
      <c r="Y179" s="26"/>
      <c r="Z179" s="27"/>
      <c r="AA179" s="61">
        <f t="shared" ref="AA179" si="76">AA155+AA150+AA134+AA135</f>
        <v>208.93062559999998</v>
      </c>
      <c r="AB179" s="26"/>
      <c r="AC179" s="27"/>
      <c r="AD179" s="61">
        <f t="shared" ref="AD179" si="77">AD155+AD150+AD134+AD135</f>
        <v>332.56543200000004</v>
      </c>
      <c r="AE179" s="26"/>
      <c r="AF179" s="27"/>
      <c r="AG179" s="61">
        <f t="shared" ref="AG179" si="78">AG155+AG150+AG134+AG135</f>
        <v>443.94561567138703</v>
      </c>
    </row>
    <row r="180" spans="2:33" s="3" customFormat="1" ht="18" customHeight="1" x14ac:dyDescent="0.2">
      <c r="B180" s="62" t="s">
        <v>253</v>
      </c>
      <c r="C180" s="60"/>
      <c r="D180" s="24"/>
      <c r="E180" s="24"/>
      <c r="F180" s="25"/>
      <c r="G180" s="26"/>
      <c r="H180" s="27"/>
      <c r="I180" s="61">
        <f t="shared" ref="I180" si="79">I147+I153</f>
        <v>8.3333333333333339</v>
      </c>
      <c r="J180" s="26"/>
      <c r="K180" s="27"/>
      <c r="L180" s="61">
        <f t="shared" ref="L180" si="80">L147+L153</f>
        <v>8.3333333333333339</v>
      </c>
      <c r="M180" s="26"/>
      <c r="N180" s="27"/>
      <c r="O180" s="61">
        <f t="shared" ref="O180" si="81">O147+O153</f>
        <v>9.0909090909090917</v>
      </c>
      <c r="P180" s="26"/>
      <c r="Q180" s="27"/>
      <c r="R180" s="61">
        <f t="shared" ref="R180" si="82">R147+R153</f>
        <v>9.0909090909090917</v>
      </c>
      <c r="S180" s="26"/>
      <c r="T180" s="27"/>
      <c r="U180" s="61">
        <f t="shared" ref="U180" si="83">U147+U153</f>
        <v>9.0909090909090917</v>
      </c>
      <c r="V180" s="26"/>
      <c r="W180" s="27"/>
      <c r="X180" s="61">
        <f t="shared" ref="X180" si="84">X147+X153</f>
        <v>12.340909090909092</v>
      </c>
      <c r="Y180" s="26"/>
      <c r="Z180" s="27"/>
      <c r="AA180" s="61">
        <f t="shared" ref="AA180" si="85">AA147+AA153</f>
        <v>12.340909090909092</v>
      </c>
      <c r="AB180" s="26"/>
      <c r="AC180" s="27"/>
      <c r="AD180" s="61">
        <f t="shared" ref="AD180" si="86">AD147+AD153</f>
        <v>12.340909090909092</v>
      </c>
      <c r="AE180" s="26"/>
      <c r="AF180" s="27"/>
      <c r="AG180" s="61">
        <f t="shared" ref="AG180" si="87">AG147+AG153</f>
        <v>287.84090909090912</v>
      </c>
    </row>
    <row r="181" spans="2:33" s="3" customFormat="1" ht="18" customHeight="1" thickBot="1" x14ac:dyDescent="0.25">
      <c r="B181" s="63"/>
      <c r="C181" s="64"/>
      <c r="D181" s="65"/>
      <c r="E181" s="65"/>
      <c r="F181" s="66"/>
      <c r="G181" s="67"/>
      <c r="H181" s="68"/>
      <c r="I181" s="69"/>
      <c r="J181" s="67"/>
      <c r="K181" s="68"/>
      <c r="L181" s="69"/>
      <c r="M181" s="67"/>
      <c r="N181" s="68"/>
      <c r="O181" s="69"/>
      <c r="P181" s="67"/>
      <c r="Q181" s="68"/>
      <c r="R181" s="69"/>
      <c r="S181" s="67"/>
      <c r="T181" s="68"/>
      <c r="U181" s="69"/>
      <c r="V181" s="67"/>
      <c r="W181" s="68"/>
      <c r="X181" s="69"/>
      <c r="Y181" s="67"/>
      <c r="Z181" s="68"/>
      <c r="AA181" s="69"/>
      <c r="AB181" s="67"/>
      <c r="AC181" s="68"/>
      <c r="AD181" s="69"/>
      <c r="AE181" s="67"/>
      <c r="AF181" s="68"/>
      <c r="AG181" s="69"/>
    </row>
    <row r="182" spans="2:33" ht="24.95" customHeight="1" thickTop="1" x14ac:dyDescent="0.3">
      <c r="B182" s="16" t="s">
        <v>254</v>
      </c>
      <c r="G182" s="57"/>
      <c r="H182" s="58"/>
      <c r="I182" s="21"/>
      <c r="J182" s="57"/>
      <c r="K182" s="58"/>
      <c r="L182" s="21"/>
      <c r="M182" s="57"/>
      <c r="N182" s="58"/>
      <c r="O182" s="21"/>
      <c r="P182" s="57"/>
      <c r="Q182" s="58"/>
      <c r="R182" s="21"/>
      <c r="S182" s="57"/>
      <c r="T182" s="58"/>
      <c r="U182" s="21"/>
      <c r="V182" s="57"/>
      <c r="W182" s="58"/>
      <c r="X182" s="21"/>
      <c r="Y182" s="57"/>
      <c r="Z182" s="58"/>
      <c r="AA182" s="21"/>
      <c r="AB182" s="57"/>
      <c r="AC182" s="58"/>
      <c r="AD182" s="21"/>
      <c r="AE182" s="57"/>
      <c r="AF182" s="58"/>
      <c r="AG182" s="21"/>
    </row>
    <row r="183" spans="2:33" s="3" customFormat="1" ht="18" customHeight="1" x14ac:dyDescent="0.2">
      <c r="B183" s="70" t="s">
        <v>255</v>
      </c>
      <c r="C183" s="71"/>
      <c r="D183" s="48"/>
      <c r="E183" s="48"/>
      <c r="F183" s="49"/>
      <c r="G183" s="50"/>
      <c r="H183" s="72">
        <f t="shared" ref="H183:H188" si="88">I183/I$183</f>
        <v>1</v>
      </c>
      <c r="I183" s="73">
        <f>SUM(I184:I188)</f>
        <v>33593.346900270808</v>
      </c>
      <c r="J183" s="50"/>
      <c r="K183" s="72">
        <f t="shared" ref="K183:K188" si="89">L183/L$183</f>
        <v>1</v>
      </c>
      <c r="L183" s="73">
        <f t="shared" ref="L183" si="90">SUM(L184:L188)</f>
        <v>35071.100179168126</v>
      </c>
      <c r="M183" s="50"/>
      <c r="N183" s="72">
        <f t="shared" ref="N183:N188" si="91">O183/O$183</f>
        <v>1</v>
      </c>
      <c r="O183" s="73">
        <f t="shared" ref="O183" si="92">SUM(O184:O188)</f>
        <v>39395.623763784701</v>
      </c>
      <c r="P183" s="50"/>
      <c r="Q183" s="72">
        <f t="shared" ref="Q183:Q188" si="93">R183/R$183</f>
        <v>1</v>
      </c>
      <c r="R183" s="73">
        <f t="shared" ref="R183" si="94">SUM(R184:R188)</f>
        <v>38567.068179490008</v>
      </c>
      <c r="S183" s="50"/>
      <c r="T183" s="72">
        <f t="shared" ref="T183:T188" si="95">U183/U$183</f>
        <v>1</v>
      </c>
      <c r="U183" s="73">
        <f t="shared" ref="U183" si="96">SUM(U184:U188)</f>
        <v>38179.678771940518</v>
      </c>
      <c r="V183" s="50"/>
      <c r="W183" s="72">
        <f t="shared" ref="W183:W188" si="97">X183/X$183</f>
        <v>1</v>
      </c>
      <c r="X183" s="73">
        <f t="shared" ref="X183" si="98">SUM(X184:X188)</f>
        <v>39579.258710536124</v>
      </c>
      <c r="Y183" s="50"/>
      <c r="Z183" s="72">
        <f t="shared" ref="Z183:Z188" si="99">AA183/AA$183</f>
        <v>1</v>
      </c>
      <c r="AA183" s="73">
        <f t="shared" ref="AA183" si="100">SUM(AA184:AA188)</f>
        <v>43430.178518064684</v>
      </c>
      <c r="AB183" s="50"/>
      <c r="AC183" s="72">
        <f t="shared" ref="AC183:AC188" si="101">AD183/AD$183</f>
        <v>1</v>
      </c>
      <c r="AD183" s="73">
        <f t="shared" ref="AD183" si="102">SUM(AD184:AD188)</f>
        <v>45111.457968003531</v>
      </c>
      <c r="AE183" s="50"/>
      <c r="AF183" s="72">
        <f t="shared" ref="AF183:AF188" si="103">AG183/AG$183</f>
        <v>1</v>
      </c>
      <c r="AG183" s="73">
        <f t="shared" ref="AG183" si="104">SUM(AG184:AG188)</f>
        <v>47871.804156256636</v>
      </c>
    </row>
    <row r="184" spans="2:33" s="3" customFormat="1" ht="18" customHeight="1" x14ac:dyDescent="0.2">
      <c r="B184" s="62" t="s">
        <v>185</v>
      </c>
      <c r="C184" s="60" t="s">
        <v>256</v>
      </c>
      <c r="D184" s="24"/>
      <c r="E184" s="24"/>
      <c r="F184" s="25"/>
      <c r="G184" s="26"/>
      <c r="H184" s="74">
        <f t="shared" si="88"/>
        <v>0.37159481708010511</v>
      </c>
      <c r="I184" s="28">
        <f>SUMIFS(I$8:I$181,$C$8:$C$181,$C184)</f>
        <v>12483.113596514648</v>
      </c>
      <c r="J184" s="26"/>
      <c r="K184" s="74">
        <f t="shared" si="89"/>
        <v>0.39151030993528046</v>
      </c>
      <c r="L184" s="28">
        <f>SUMIFS(L$8:L$181,$C$8:$C$181,$C184)</f>
        <v>13730.697300917383</v>
      </c>
      <c r="M184" s="26"/>
      <c r="N184" s="74">
        <f t="shared" si="91"/>
        <v>0.37571350234555517</v>
      </c>
      <c r="O184" s="28">
        <f t="shared" ref="O184" si="105">SUMIFS(O$8:O$181,$C$8:$C$181,$C184)</f>
        <v>14801.467781379331</v>
      </c>
      <c r="P184" s="26"/>
      <c r="Q184" s="74">
        <f t="shared" si="93"/>
        <v>0.38044851927335949</v>
      </c>
      <c r="R184" s="28">
        <f t="shared" ref="R184" si="106">SUMIFS(R$8:R$181,$C$8:$C$181,$C184)</f>
        <v>14672.783981601673</v>
      </c>
      <c r="S184" s="26"/>
      <c r="T184" s="74">
        <f t="shared" si="95"/>
        <v>0.40431153860831159</v>
      </c>
      <c r="U184" s="28">
        <f t="shared" ref="U184" si="107">SUMIFS(U$8:U$181,$C$8:$C$181,$C184)</f>
        <v>15436.484667854364</v>
      </c>
      <c r="V184" s="26"/>
      <c r="W184" s="74">
        <f t="shared" si="97"/>
        <v>0.42443919744814107</v>
      </c>
      <c r="X184" s="28">
        <f t="shared" ref="X184" si="108">SUMIFS(X$8:X$181,$C$8:$C$181,$C184)</f>
        <v>16798.9888026923</v>
      </c>
      <c r="Y184" s="26"/>
      <c r="Z184" s="74">
        <f t="shared" si="99"/>
        <v>0.41804231149409182</v>
      </c>
      <c r="AA184" s="28">
        <f t="shared" ref="AA184" si="109">SUMIFS(AA$8:AA$181,$C$8:$C$181,$C184)</f>
        <v>18155.652216292812</v>
      </c>
      <c r="AB184" s="26"/>
      <c r="AC184" s="74">
        <f t="shared" si="101"/>
        <v>0.42001161263332443</v>
      </c>
      <c r="AD184" s="28">
        <f t="shared" ref="AD184" si="110">SUMIFS(AD$8:AD$181,$C$8:$C$181,$C184)</f>
        <v>18947.336209381596</v>
      </c>
      <c r="AE184" s="26"/>
      <c r="AF184" s="74">
        <f t="shared" si="103"/>
        <v>0.39990073352165678</v>
      </c>
      <c r="AG184" s="28">
        <f t="shared" ref="AG184" si="111">SUMIFS(AG$8:AG$181,$C$8:$C$181,$C184)</f>
        <v>19143.969597092128</v>
      </c>
    </row>
    <row r="185" spans="2:33" s="3" customFormat="1" ht="18" customHeight="1" x14ac:dyDescent="0.2">
      <c r="B185" s="62" t="s">
        <v>85</v>
      </c>
      <c r="C185" s="60" t="s">
        <v>257</v>
      </c>
      <c r="D185" s="24"/>
      <c r="E185" s="24"/>
      <c r="F185" s="25"/>
      <c r="G185" s="26"/>
      <c r="H185" s="74">
        <f t="shared" si="88"/>
        <v>0.24697804265787646</v>
      </c>
      <c r="I185" s="28">
        <f>SUMIFS(I$8:I$181,$C$8:$C$181,$C185)</f>
        <v>8296.8190637559255</v>
      </c>
      <c r="J185" s="26"/>
      <c r="K185" s="74">
        <f t="shared" si="89"/>
        <v>0.19350586463194056</v>
      </c>
      <c r="L185" s="28">
        <f>SUMIFS(L$8:L$181,$C$8:$C$181,$C185)</f>
        <v>6786.4635637633337</v>
      </c>
      <c r="M185" s="26"/>
      <c r="N185" s="74">
        <f t="shared" si="91"/>
        <v>0.14680467609342651</v>
      </c>
      <c r="O185" s="28">
        <f>SUMIFS(O$8:O$181,$C$8:$C$181,$C185)</f>
        <v>5783.4617861409097</v>
      </c>
      <c r="P185" s="26"/>
      <c r="Q185" s="74">
        <f t="shared" si="93"/>
        <v>0.17628319614063401</v>
      </c>
      <c r="R185" s="28">
        <f>SUMIFS(R$8:R$181,$C$8:$C$181,$C185)</f>
        <v>6798.7260444542417</v>
      </c>
      <c r="S185" s="26"/>
      <c r="T185" s="74">
        <f t="shared" si="95"/>
        <v>0.15994401466067831</v>
      </c>
      <c r="U185" s="28">
        <f>SUMIFS(U$8:U$181,$C$8:$C$181,$C185)</f>
        <v>6106.611101239243</v>
      </c>
      <c r="V185" s="26"/>
      <c r="W185" s="74">
        <f t="shared" si="97"/>
        <v>0.16071258013988407</v>
      </c>
      <c r="X185" s="28">
        <f>SUMIFS(X$8:X$181,$C$8:$C$181,$C185)</f>
        <v>6360.8847873942414</v>
      </c>
      <c r="Y185" s="26"/>
      <c r="Z185" s="74">
        <f t="shared" si="99"/>
        <v>0.16921976108504075</v>
      </c>
      <c r="AA185" s="28">
        <f>SUMIFS(AA$8:AA$181,$C$8:$C$181,$C185)</f>
        <v>7349.2444327075755</v>
      </c>
      <c r="AB185" s="26"/>
      <c r="AC185" s="74">
        <f t="shared" si="101"/>
        <v>0.17469732825166667</v>
      </c>
      <c r="AD185" s="28">
        <f>SUMIFS(AD$8:AD$181,$C$8:$C$181,$C185)</f>
        <v>7880.8511805475764</v>
      </c>
      <c r="AE185" s="26"/>
      <c r="AF185" s="74">
        <f t="shared" si="103"/>
        <v>0.18481864141552493</v>
      </c>
      <c r="AG185" s="28">
        <f>SUMIFS(AG$8:AG$181,$C$8:$C$181,$C185)</f>
        <v>8847.6018062694311</v>
      </c>
    </row>
    <row r="186" spans="2:33" s="3" customFormat="1" ht="18" customHeight="1" x14ac:dyDescent="0.2">
      <c r="B186" s="62" t="s">
        <v>258</v>
      </c>
      <c r="C186" s="60" t="s">
        <v>259</v>
      </c>
      <c r="D186" s="24"/>
      <c r="E186" s="24"/>
      <c r="F186" s="25"/>
      <c r="G186" s="26"/>
      <c r="H186" s="74">
        <f t="shared" si="88"/>
        <v>0.24683784707779099</v>
      </c>
      <c r="I186" s="28">
        <f>SUMIFS(I$8:I$181,$C$8:$C$181,$C186)</f>
        <v>8292.1094250002297</v>
      </c>
      <c r="J186" s="26"/>
      <c r="K186" s="74">
        <f t="shared" si="89"/>
        <v>0.26776765075837311</v>
      </c>
      <c r="L186" s="28">
        <f>SUMIFS(L$8:L$181,$C$8:$C$181,$C186)</f>
        <v>9390.906104487407</v>
      </c>
      <c r="M186" s="26"/>
      <c r="N186" s="74">
        <f t="shared" si="91"/>
        <v>0.30011034116691443</v>
      </c>
      <c r="O186" s="28">
        <f>SUMIFS(O$8:O$181,$C$8:$C$181,$C186)</f>
        <v>11823.034088232827</v>
      </c>
      <c r="P186" s="26"/>
      <c r="Q186" s="74">
        <f t="shared" si="93"/>
        <v>0.27114561268754062</v>
      </c>
      <c r="R186" s="28">
        <f>SUMIFS(R$8:R$181,$C$8:$C$181,$C186)</f>
        <v>10457.291331089969</v>
      </c>
      <c r="S186" s="26"/>
      <c r="T186" s="74">
        <f t="shared" si="95"/>
        <v>0.26263480718800436</v>
      </c>
      <c r="U186" s="28">
        <f>SUMIFS(U$8:U$181,$C$8:$C$181,$C186)</f>
        <v>10027.312572768542</v>
      </c>
      <c r="V186" s="26"/>
      <c r="W186" s="74">
        <f t="shared" si="97"/>
        <v>0.2454996705036408</v>
      </c>
      <c r="X186" s="28">
        <f>SUMIFS(X$8:X$181,$C$8:$C$181,$C186)</f>
        <v>9716.6949722149729</v>
      </c>
      <c r="Y186" s="26"/>
      <c r="Z186" s="74">
        <f t="shared" si="99"/>
        <v>0.24628746690993339</v>
      </c>
      <c r="AA186" s="28">
        <f>SUMIFS(AA$8:AA$181,$C$8:$C$181,$C186)</f>
        <v>10696.308654660355</v>
      </c>
      <c r="AB186" s="26"/>
      <c r="AC186" s="74">
        <f t="shared" si="101"/>
        <v>0.25236739627464261</v>
      </c>
      <c r="AD186" s="28">
        <f>SUMIFS(AD$8:AD$181,$C$8:$C$181,$C186)</f>
        <v>11384.66118953803</v>
      </c>
      <c r="AE186" s="26"/>
      <c r="AF186" s="74">
        <f t="shared" si="103"/>
        <v>0.26416562720915832</v>
      </c>
      <c r="AG186" s="28">
        <f>SUMIFS(AG$8:AG$181,$C$8:$C$181,$C186)</f>
        <v>12646.085170571525</v>
      </c>
    </row>
    <row r="187" spans="2:33" s="3" customFormat="1" ht="18" customHeight="1" x14ac:dyDescent="0.2">
      <c r="B187" s="62" t="s">
        <v>239</v>
      </c>
      <c r="C187" s="60" t="s">
        <v>260</v>
      </c>
      <c r="D187" s="24"/>
      <c r="E187" s="24"/>
      <c r="F187" s="25"/>
      <c r="G187" s="26"/>
      <c r="H187" s="74">
        <f t="shared" si="88"/>
        <v>8.9303397154982964E-2</v>
      </c>
      <c r="I187" s="28">
        <f>SUMIFS(I$8:I$181,$C$8:$C$181,$C187)</f>
        <v>3000</v>
      </c>
      <c r="J187" s="26"/>
      <c r="K187" s="74">
        <f t="shared" si="89"/>
        <v>0.10549996952185041</v>
      </c>
      <c r="L187" s="28">
        <f>SUMIFS(L$8:L$181,$C$8:$C$181,$C187)</f>
        <v>3700</v>
      </c>
      <c r="M187" s="26"/>
      <c r="N187" s="74">
        <f t="shared" si="91"/>
        <v>0.11930259127717072</v>
      </c>
      <c r="O187" s="28">
        <f>SUMIFS(O$8:O$181,$C$8:$C$181,$C187)</f>
        <v>4700</v>
      </c>
      <c r="P187" s="26"/>
      <c r="Q187" s="74">
        <f t="shared" si="93"/>
        <v>0.1196876044224381</v>
      </c>
      <c r="R187" s="28">
        <f>SUMIFS(R$8:R$181,$C$8:$C$181,$C187)</f>
        <v>4616</v>
      </c>
      <c r="S187" s="26"/>
      <c r="T187" s="74">
        <f t="shared" si="95"/>
        <v>0.11998529446420396</v>
      </c>
      <c r="U187" s="28">
        <f>SUMIFS(U$8:U$181,$C$8:$C$181,$C187)</f>
        <v>4581</v>
      </c>
      <c r="V187" s="26"/>
      <c r="W187" s="74">
        <f t="shared" si="97"/>
        <v>0.11771316977090729</v>
      </c>
      <c r="X187" s="28">
        <f>SUMIFS(X$8:X$181,$C$8:$C$181,$C187)</f>
        <v>4659</v>
      </c>
      <c r="Y187" s="26"/>
      <c r="Z187" s="74">
        <f t="shared" si="99"/>
        <v>0.1159332098509727</v>
      </c>
      <c r="AA187" s="28">
        <f>SUMIFS(AA$8:AA$181,$C$8:$C$181,$C187)</f>
        <v>5035</v>
      </c>
      <c r="AB187" s="26"/>
      <c r="AC187" s="74">
        <f t="shared" si="101"/>
        <v>0.10081695881400655</v>
      </c>
      <c r="AD187" s="28">
        <f>SUMIFS(AD$8:AD$181,$C$8:$C$181,$C187)</f>
        <v>4548</v>
      </c>
      <c r="AE187" s="26"/>
      <c r="AF187" s="74">
        <f t="shared" si="103"/>
        <v>9.8471325304832921E-2</v>
      </c>
      <c r="AG187" s="28">
        <f>SUMIFS(AG$8:AG$181,$C$8:$C$181,$C187)</f>
        <v>4714</v>
      </c>
    </row>
    <row r="188" spans="2:33" s="3" customFormat="1" ht="18" customHeight="1" x14ac:dyDescent="0.2">
      <c r="B188" s="62" t="s">
        <v>261</v>
      </c>
      <c r="C188" s="60" t="s">
        <v>262</v>
      </c>
      <c r="D188" s="24"/>
      <c r="E188" s="24"/>
      <c r="F188" s="25"/>
      <c r="G188" s="26"/>
      <c r="H188" s="74">
        <f t="shared" si="88"/>
        <v>4.5285896029244294E-2</v>
      </c>
      <c r="I188" s="28">
        <f>SUMIFS(I$8:I$181,$C$8:$C$181,$C188)</f>
        <v>1521.304815</v>
      </c>
      <c r="J188" s="26"/>
      <c r="K188" s="74">
        <f t="shared" si="89"/>
        <v>4.1716205152555405E-2</v>
      </c>
      <c r="L188" s="28">
        <f>SUMIFS(L$8:L$181,$C$8:$C$181,$C188)</f>
        <v>1463.0332100000003</v>
      </c>
      <c r="M188" s="26"/>
      <c r="N188" s="74">
        <f t="shared" si="91"/>
        <v>5.8068889116933219E-2</v>
      </c>
      <c r="O188" s="28">
        <f>SUMIFS(O$8:O$181,$C$8:$C$181,$C188)</f>
        <v>2287.6601080316332</v>
      </c>
      <c r="P188" s="26"/>
      <c r="Q188" s="74">
        <f t="shared" si="93"/>
        <v>5.2435067476027705E-2</v>
      </c>
      <c r="R188" s="28">
        <f>SUMIFS(R$8:R$181,$C$8:$C$181,$C188)</f>
        <v>2022.2668223441196</v>
      </c>
      <c r="S188" s="26"/>
      <c r="T188" s="74">
        <f t="shared" si="95"/>
        <v>5.3124345078801927E-2</v>
      </c>
      <c r="U188" s="28">
        <f>SUMIFS(U$8:U$181,$C$8:$C$181,$C188)</f>
        <v>2028.2704300783766</v>
      </c>
      <c r="V188" s="26"/>
      <c r="W188" s="74">
        <f t="shared" si="97"/>
        <v>5.1635382137426772E-2</v>
      </c>
      <c r="X188" s="28">
        <f>SUMIFS(X$8:X$181,$C$8:$C$181,$C188)</f>
        <v>2043.69014823461</v>
      </c>
      <c r="Y188" s="26"/>
      <c r="Z188" s="74">
        <f t="shared" si="99"/>
        <v>5.0517250659961467E-2</v>
      </c>
      <c r="AA188" s="28">
        <f>SUMIFS(AA$8:AA$181,$C$8:$C$181,$C188)</f>
        <v>2193.9732144039476</v>
      </c>
      <c r="AB188" s="26"/>
      <c r="AC188" s="74">
        <f t="shared" si="101"/>
        <v>5.2106704026359828E-2</v>
      </c>
      <c r="AD188" s="28">
        <f>SUMIFS(AD$8:AD$181,$C$8:$C$181,$C188)</f>
        <v>2350.6093885363316</v>
      </c>
      <c r="AE188" s="26"/>
      <c r="AF188" s="74">
        <f t="shared" si="103"/>
        <v>5.2643672548826979E-2</v>
      </c>
      <c r="AG188" s="28">
        <f>SUMIFS(AG$8:AG$181,$C$8:$C$181,$C188)</f>
        <v>2520.1475823235487</v>
      </c>
    </row>
    <row r="189" spans="2:33" s="3" customFormat="1" ht="18" customHeight="1" x14ac:dyDescent="0.2">
      <c r="B189" s="62"/>
      <c r="C189" s="60"/>
      <c r="D189" s="24"/>
      <c r="E189" s="24"/>
      <c r="F189" s="25"/>
      <c r="G189" s="26"/>
      <c r="H189" s="74"/>
      <c r="I189" s="28"/>
      <c r="J189" s="26"/>
      <c r="K189" s="74"/>
      <c r="L189" s="28"/>
      <c r="M189" s="26"/>
      <c r="N189" s="74"/>
      <c r="O189" s="28"/>
      <c r="P189" s="26"/>
      <c r="Q189" s="74"/>
      <c r="R189" s="28"/>
      <c r="S189" s="26"/>
      <c r="T189" s="74"/>
      <c r="U189" s="28"/>
      <c r="V189" s="26"/>
      <c r="W189" s="74"/>
      <c r="X189" s="28"/>
      <c r="Y189" s="26"/>
      <c r="Z189" s="74"/>
      <c r="AA189" s="28"/>
      <c r="AB189" s="26"/>
      <c r="AC189" s="74"/>
      <c r="AD189" s="28"/>
      <c r="AE189" s="26"/>
      <c r="AF189" s="74"/>
      <c r="AG189" s="28"/>
    </row>
    <row r="190" spans="2:33" s="3" customFormat="1" ht="18" customHeight="1" x14ac:dyDescent="0.2">
      <c r="B190" s="70" t="s">
        <v>263</v>
      </c>
      <c r="C190" s="71"/>
      <c r="D190" s="48" t="s">
        <v>26</v>
      </c>
      <c r="E190" s="48"/>
      <c r="F190" s="49"/>
      <c r="G190" s="50"/>
      <c r="H190" s="72">
        <f t="shared" ref="H190:H195" si="112">I190/I$190</f>
        <v>1</v>
      </c>
      <c r="I190" s="73">
        <f>SUM(I191:I195)</f>
        <v>33593.346900270801</v>
      </c>
      <c r="J190" s="50"/>
      <c r="K190" s="72">
        <f t="shared" ref="K190:K195" si="113">L190/L$190</f>
        <v>1</v>
      </c>
      <c r="L190" s="73">
        <f t="shared" ref="L190" si="114">SUM(L191:L195)</f>
        <v>35071.100179168119</v>
      </c>
      <c r="M190" s="50"/>
      <c r="N190" s="72">
        <f t="shared" ref="N190:N195" si="115">O190/O$190</f>
        <v>1</v>
      </c>
      <c r="O190" s="73">
        <f t="shared" ref="O190" si="116">SUM(O191:O195)</f>
        <v>39395.623763784708</v>
      </c>
      <c r="P190" s="50"/>
      <c r="Q190" s="72">
        <f t="shared" ref="Q190:Q195" si="117">R190/R$190</f>
        <v>1</v>
      </c>
      <c r="R190" s="73">
        <f t="shared" ref="R190" si="118">SUM(R191:R195)</f>
        <v>38567.068179490008</v>
      </c>
      <c r="S190" s="50"/>
      <c r="T190" s="72">
        <f t="shared" ref="T190:T195" si="119">U190/U$190</f>
        <v>1</v>
      </c>
      <c r="U190" s="73">
        <f t="shared" ref="U190" si="120">SUM(U191:U195)</f>
        <v>38179.678771940526</v>
      </c>
      <c r="V190" s="50"/>
      <c r="W190" s="72">
        <f t="shared" ref="W190:W195" si="121">X190/X$190</f>
        <v>1</v>
      </c>
      <c r="X190" s="73">
        <f t="shared" ref="X190" si="122">SUM(X191:X195)</f>
        <v>39579.258710536131</v>
      </c>
      <c r="Y190" s="50"/>
      <c r="Z190" s="72">
        <f t="shared" ref="Z190:Z195" si="123">AA190/AA$190</f>
        <v>1</v>
      </c>
      <c r="AA190" s="73">
        <f t="shared" ref="AA190" si="124">SUM(AA191:AA195)</f>
        <v>43430.178518064698</v>
      </c>
      <c r="AB190" s="50"/>
      <c r="AC190" s="72">
        <f t="shared" ref="AC190:AC195" si="125">AD190/AD$190</f>
        <v>1</v>
      </c>
      <c r="AD190" s="73">
        <f t="shared" ref="AD190" si="126">SUM(AD191:AD195)</f>
        <v>45111.457968003539</v>
      </c>
      <c r="AE190" s="50"/>
      <c r="AF190" s="72">
        <f t="shared" ref="AF190:AF195" si="127">AG190/AG$190</f>
        <v>1</v>
      </c>
      <c r="AG190" s="73">
        <f t="shared" ref="AG190" si="128">SUM(AG191:AG195)</f>
        <v>47871.804156256629</v>
      </c>
    </row>
    <row r="191" spans="2:33" s="3" customFormat="1" ht="18" customHeight="1" x14ac:dyDescent="0.2">
      <c r="B191" s="62" t="s">
        <v>8</v>
      </c>
      <c r="C191" s="60" t="s">
        <v>264</v>
      </c>
      <c r="D191" s="60" t="s">
        <v>265</v>
      </c>
      <c r="E191" s="24"/>
      <c r="F191" s="25"/>
      <c r="G191" s="26"/>
      <c r="H191" s="74">
        <f t="shared" si="112"/>
        <v>0.46781791088688846</v>
      </c>
      <c r="I191" s="28">
        <f>SUMIFS(I$8:I$181,$D$8:$D$181,$D191,$C$8:$C$181,$C191)</f>
        <v>15715.569366583217</v>
      </c>
      <c r="J191" s="26"/>
      <c r="K191" s="74">
        <f t="shared" si="113"/>
        <v>0.42943416601946821</v>
      </c>
      <c r="L191" s="28">
        <f>SUMIFS(L$8:L$181,$D$8:$D$181,$D191,$C$8:$C$181,$C191)</f>
        <v>15060.728656826283</v>
      </c>
      <c r="M191" s="26"/>
      <c r="N191" s="74">
        <f t="shared" si="115"/>
        <v>0.45775549347341166</v>
      </c>
      <c r="O191" s="28">
        <f t="shared" ref="O191" si="129">SUMIFS(O$8:O$181,$D$8:$D$181,$D191,$C$8:$C$181,$C191)</f>
        <v>18033.563196684132</v>
      </c>
      <c r="P191" s="26"/>
      <c r="Q191" s="74">
        <f t="shared" si="117"/>
        <v>0.46069854576749247</v>
      </c>
      <c r="R191" s="28">
        <f t="shared" ref="R191" si="130">SUMIFS(R$8:R$181,$D$8:$D$181,$D191,$C$8:$C$181,$C191)</f>
        <v>17767.792224806781</v>
      </c>
      <c r="S191" s="26"/>
      <c r="T191" s="74">
        <f t="shared" si="119"/>
        <v>0.45399261892446158</v>
      </c>
      <c r="U191" s="28">
        <f t="shared" ref="U191" si="131">SUMIFS(U$8:U$181,$D$8:$D$181,$D191,$C$8:$C$181,$C191)</f>
        <v>17333.29235536795</v>
      </c>
      <c r="V191" s="26"/>
      <c r="W191" s="74">
        <f t="shared" si="121"/>
        <v>0.45538762961045659</v>
      </c>
      <c r="X191" s="28">
        <f t="shared" ref="X191" si="132">SUMIFS(X$8:X$181,$D$8:$D$181,$D191,$C$8:$C$181,$C191)</f>
        <v>18023.904805930066</v>
      </c>
      <c r="Y191" s="26"/>
      <c r="Z191" s="74">
        <f t="shared" si="123"/>
        <v>0.44920977437570325</v>
      </c>
      <c r="AA191" s="28">
        <f t="shared" ref="AA191" si="133">SUMIFS(AA$8:AA$181,$D$8:$D$181,$D191,$C$8:$C$181,$C191)</f>
        <v>19509.260693196356</v>
      </c>
      <c r="AB191" s="26"/>
      <c r="AC191" s="74">
        <f t="shared" si="125"/>
        <v>0.45164832753293171</v>
      </c>
      <c r="AD191" s="28">
        <f t="shared" ref="AD191" si="134">SUMIFS(AD$8:AD$181,$D$8:$D$181,$D191,$C$8:$C$181,$C191)</f>
        <v>20374.514543820944</v>
      </c>
      <c r="AE191" s="26"/>
      <c r="AF191" s="74">
        <f t="shared" si="127"/>
        <v>0.4470563289775577</v>
      </c>
      <c r="AG191" s="28">
        <f t="shared" ref="AG191" si="135">SUMIFS(AG$8:AG$181,$D$8:$D$181,$D191,$C$8:$C$181,$C191)</f>
        <v>21401.393027628677</v>
      </c>
    </row>
    <row r="192" spans="2:33" s="3" customFormat="1" ht="18" customHeight="1" x14ac:dyDescent="0.2">
      <c r="B192" s="62" t="s">
        <v>100</v>
      </c>
      <c r="C192" s="60" t="s">
        <v>264</v>
      </c>
      <c r="D192" s="60" t="s">
        <v>266</v>
      </c>
      <c r="E192" s="24"/>
      <c r="F192" s="25"/>
      <c r="G192" s="26"/>
      <c r="H192" s="74">
        <f t="shared" si="112"/>
        <v>0.25374840577590496</v>
      </c>
      <c r="I192" s="28">
        <f>SUMIFS(I$8:I$181,$D$8:$D$181,$D192,$C$8:$C$181,$C192)</f>
        <v>8524.2582206206534</v>
      </c>
      <c r="J192" s="26"/>
      <c r="K192" s="74">
        <f t="shared" si="113"/>
        <v>0.27875241152640801</v>
      </c>
      <c r="L192" s="28">
        <f>SUMIFS(L$8:L$181,$D$8:$D$181,$D192,$C$8:$C$181,$C192)</f>
        <v>9776.1537498273537</v>
      </c>
      <c r="M192" s="26"/>
      <c r="N192" s="74">
        <f t="shared" si="115"/>
        <v>0.31377216187168372</v>
      </c>
      <c r="O192" s="28">
        <f>SUMIFS(O$8:O$181,$D$8:$D$181,$D192,$C$8:$C$181,$C192)</f>
        <v>12361.250036646205</v>
      </c>
      <c r="P192" s="26"/>
      <c r="Q192" s="74">
        <f t="shared" si="117"/>
        <v>0.28099669051947296</v>
      </c>
      <c r="R192" s="28">
        <f>SUMIFS(R$8:R$181,$D$8:$D$181,$D192,$C$8:$C$181,$C192)</f>
        <v>10837.218521475566</v>
      </c>
      <c r="S192" s="26"/>
      <c r="T192" s="74">
        <f t="shared" si="119"/>
        <v>0.28244250081315908</v>
      </c>
      <c r="U192" s="28">
        <f>SUMIFS(U$8:U$181,$D$8:$D$181,$D192,$C$8:$C$181,$C192)</f>
        <v>10783.563952589964</v>
      </c>
      <c r="V192" s="26"/>
      <c r="W192" s="74">
        <f t="shared" si="121"/>
        <v>0.27030672535257283</v>
      </c>
      <c r="X192" s="28">
        <f>SUMIFS(X$8:X$181,$D$8:$D$181,$D192,$C$8:$C$181,$C192)</f>
        <v>10698.539813927317</v>
      </c>
      <c r="Y192" s="26"/>
      <c r="Z192" s="74">
        <f t="shared" si="123"/>
        <v>0.28967066281819126</v>
      </c>
      <c r="AA192" s="28">
        <f>SUMIFS(AA$8:AA$181,$D$8:$D$181,$D192,$C$8:$C$181,$C192)</f>
        <v>12580.448597640172</v>
      </c>
      <c r="AB192" s="26"/>
      <c r="AC192" s="74">
        <f t="shared" si="125"/>
        <v>0.30219170106176318</v>
      </c>
      <c r="AD192" s="28">
        <f>SUMIFS(AD$8:AD$181,$D$8:$D$181,$D192,$C$8:$C$181,$C192)</f>
        <v>13632.30822072722</v>
      </c>
      <c r="AE192" s="26"/>
      <c r="AF192" s="74">
        <f t="shared" si="127"/>
        <v>0.3275308388157655</v>
      </c>
      <c r="AG192" s="28">
        <f>SUMIFS(AG$8:AG$181,$D$8:$D$181,$D192,$C$8:$C$181,$C192)</f>
        <v>15679.492170922784</v>
      </c>
    </row>
    <row r="193" spans="2:33" s="3" customFormat="1" ht="18" customHeight="1" x14ac:dyDescent="0.2">
      <c r="B193" s="62" t="s">
        <v>171</v>
      </c>
      <c r="C193" s="60" t="s">
        <v>264</v>
      </c>
      <c r="D193" s="60" t="s">
        <v>267</v>
      </c>
      <c r="E193" s="24"/>
      <c r="F193" s="25"/>
      <c r="G193" s="26"/>
      <c r="H193" s="74">
        <f t="shared" si="112"/>
        <v>5.4361545194693606E-2</v>
      </c>
      <c r="I193" s="28">
        <f>SUMIFS(I$8:I$181,$D$8:$D$181,$D193,$C$8:$C$181,$C193)</f>
        <v>1826.1862457600914</v>
      </c>
      <c r="J193" s="26"/>
      <c r="K193" s="74">
        <f t="shared" si="113"/>
        <v>4.7680124251546017E-2</v>
      </c>
      <c r="L193" s="28">
        <f>SUMIFS(L$8:L$181,$D$8:$D$181,$D193,$C$8:$C$181,$C193)</f>
        <v>1672.1944141811537</v>
      </c>
      <c r="M193" s="26"/>
      <c r="N193" s="74">
        <f t="shared" si="115"/>
        <v>2.1223649925606235E-2</v>
      </c>
      <c r="O193" s="28">
        <f>SUMIFS(O$8:O$181,$D$8:$D$181,$D193,$C$8:$C$181,$C193)</f>
        <v>836.11892736346056</v>
      </c>
      <c r="P193" s="26"/>
      <c r="Q193" s="74">
        <f t="shared" si="117"/>
        <v>2.2036123042284531E-2</v>
      </c>
      <c r="R193" s="28">
        <f>SUMIFS(R$8:R$181,$D$8:$D$181,$D193,$C$8:$C$181,$C193)</f>
        <v>849.86865978341837</v>
      </c>
      <c r="S193" s="26"/>
      <c r="T193" s="74">
        <f t="shared" si="119"/>
        <v>2.637223034203106E-2</v>
      </c>
      <c r="U193" s="28">
        <f>SUMIFS(U$8:U$181,$D$8:$D$181,$D193,$C$8:$C$181,$C193)</f>
        <v>1006.8832829583691</v>
      </c>
      <c r="V193" s="26"/>
      <c r="W193" s="74">
        <f t="shared" si="121"/>
        <v>2.9896348476569894E-2</v>
      </c>
      <c r="X193" s="28">
        <f>SUMIFS(X$8:X$181,$D$8:$D$181,$D193,$C$8:$C$181,$C193)</f>
        <v>1183.2753108545025</v>
      </c>
      <c r="Y193" s="26"/>
      <c r="Z193" s="74">
        <f t="shared" si="123"/>
        <v>2.9277136411992973E-2</v>
      </c>
      <c r="AA193" s="28">
        <f>SUMIFS(AA$8:AA$181,$D$8:$D$181,$D193,$C$8:$C$181,$C193)</f>
        <v>1271.511260870587</v>
      </c>
      <c r="AB193" s="26"/>
      <c r="AC193" s="74">
        <f t="shared" si="125"/>
        <v>3.2723353826090588E-2</v>
      </c>
      <c r="AD193" s="28">
        <f>SUMIFS(AD$8:AD$181,$D$8:$D$181,$D193,$C$8:$C$181,$C193)</f>
        <v>1476.1982006977933</v>
      </c>
      <c r="AE193" s="26"/>
      <c r="AF193" s="74">
        <f t="shared" si="127"/>
        <v>2.3624405287129953E-2</v>
      </c>
      <c r="AG193" s="28">
        <f>SUMIFS(AG$8:AG$181,$D$8:$D$181,$D193,$C$8:$C$181,$C193)</f>
        <v>1130.9429032135188</v>
      </c>
    </row>
    <row r="194" spans="2:33" s="3" customFormat="1" ht="18" customHeight="1" x14ac:dyDescent="0.2">
      <c r="B194" s="62" t="s">
        <v>184</v>
      </c>
      <c r="C194" s="60" t="s">
        <v>264</v>
      </c>
      <c r="D194" s="60" t="s">
        <v>268</v>
      </c>
      <c r="E194" s="24"/>
      <c r="F194" s="25"/>
      <c r="G194" s="26"/>
      <c r="H194" s="74">
        <f t="shared" si="112"/>
        <v>1.9884151286162062E-2</v>
      </c>
      <c r="I194" s="28">
        <f>SUMIFS(I$8:I$181,$D$8:$D$181,$D194,$C$8:$C$181,$C194)</f>
        <v>667.975191973508</v>
      </c>
      <c r="J194" s="26"/>
      <c r="K194" s="74">
        <f t="shared" si="113"/>
        <v>2.1903424645237948E-2</v>
      </c>
      <c r="L194" s="28">
        <f>SUMIFS(L$8:L$181,$D$8:$D$181,$D194,$C$8:$C$181,$C194)</f>
        <v>768.17719999999997</v>
      </c>
      <c r="M194" s="26"/>
      <c r="N194" s="74">
        <f t="shared" si="115"/>
        <v>1.8929077718665845E-2</v>
      </c>
      <c r="O194" s="28">
        <f>SUMIFS(O$8:O$181,$D$8:$D$181,$D194,$C$8:$C$181,$C194)</f>
        <v>745.72282399999983</v>
      </c>
      <c r="P194" s="26"/>
      <c r="Q194" s="74">
        <f t="shared" si="117"/>
        <v>1.4884924524941973E-2</v>
      </c>
      <c r="R194" s="28">
        <f>SUMIFS(R$8:R$181,$D$8:$D$181,$D194,$C$8:$C$181,$C194)</f>
        <v>574.06789900000001</v>
      </c>
      <c r="S194" s="26"/>
      <c r="T194" s="74">
        <f t="shared" si="119"/>
        <v>1.314881459319529E-2</v>
      </c>
      <c r="U194" s="28">
        <f>SUMIFS(U$8:U$181,$D$8:$D$181,$D194,$C$8:$C$181,$C194)</f>
        <v>502.01751740000003</v>
      </c>
      <c r="V194" s="26"/>
      <c r="W194" s="74">
        <f t="shared" si="121"/>
        <v>1.175890590583766E-2</v>
      </c>
      <c r="X194" s="28">
        <f>SUMIFS(X$8:X$181,$D$8:$D$181,$D194,$C$8:$C$181,$C194)</f>
        <v>465.40877899999998</v>
      </c>
      <c r="Y194" s="26"/>
      <c r="Z194" s="74">
        <f t="shared" si="123"/>
        <v>1.2263748876336278E-2</v>
      </c>
      <c r="AA194" s="28">
        <f>SUMIFS(AA$8:AA$181,$D$8:$D$181,$D194,$C$8:$C$181,$C194)</f>
        <v>532.61680299999989</v>
      </c>
      <c r="AB194" s="26"/>
      <c r="AC194" s="74">
        <f t="shared" si="125"/>
        <v>1.2687534315693283E-2</v>
      </c>
      <c r="AD194" s="28">
        <f>SUMIFS(AD$8:AD$181,$D$8:$D$181,$D194,$C$8:$C$181,$C194)</f>
        <v>572.35317100000009</v>
      </c>
      <c r="AE194" s="26"/>
      <c r="AF194" s="74">
        <f t="shared" si="127"/>
        <v>1.2035582259930136E-2</v>
      </c>
      <c r="AG194" s="28">
        <f>SUMIFS(AG$8:AG$181,$D$8:$D$181,$D194,$C$8:$C$181,$C194)</f>
        <v>576.16503685389205</v>
      </c>
    </row>
    <row r="195" spans="2:33" s="3" customFormat="1" ht="18" customHeight="1" x14ac:dyDescent="0.2">
      <c r="B195" s="62" t="s">
        <v>196</v>
      </c>
      <c r="C195" s="60" t="s">
        <v>264</v>
      </c>
      <c r="D195" s="60" t="s">
        <v>269</v>
      </c>
      <c r="E195" s="24"/>
      <c r="F195" s="25"/>
      <c r="G195" s="26"/>
      <c r="H195" s="74">
        <f t="shared" si="112"/>
        <v>0.20418798685635098</v>
      </c>
      <c r="I195" s="28">
        <f>SUMIFS(I$8:I$181,$D$8:$D$181,$D195,$C$8:$C$181,$C195)</f>
        <v>6859.3578753333331</v>
      </c>
      <c r="J195" s="26"/>
      <c r="K195" s="74">
        <f t="shared" si="113"/>
        <v>0.22222987355733992</v>
      </c>
      <c r="L195" s="28">
        <f>SUMIFS(L$8:L$181,$D$8:$D$181,$D195,$C$8:$C$181,$C195)</f>
        <v>7793.8461583333328</v>
      </c>
      <c r="M195" s="26"/>
      <c r="N195" s="74">
        <f t="shared" si="115"/>
        <v>0.18831961701063249</v>
      </c>
      <c r="O195" s="28">
        <f>SUMIFS(O$8:O$181,$D$8:$D$181,$D195,$C$8:$C$181,$C195)</f>
        <v>7418.9687790909084</v>
      </c>
      <c r="P195" s="26"/>
      <c r="Q195" s="74">
        <f t="shared" si="117"/>
        <v>0.22138371614580807</v>
      </c>
      <c r="R195" s="28">
        <f>SUMIFS(R$8:R$181,$D$8:$D$181,$D195,$C$8:$C$181,$C195)</f>
        <v>8538.1208744242431</v>
      </c>
      <c r="S195" s="26"/>
      <c r="T195" s="74">
        <f t="shared" si="119"/>
        <v>0.224043835327153</v>
      </c>
      <c r="U195" s="28">
        <f>SUMIFS(U$8:U$181,$D$8:$D$181,$D195,$C$8:$C$181,$C195)</f>
        <v>8553.9216636242418</v>
      </c>
      <c r="V195" s="26"/>
      <c r="W195" s="74">
        <f t="shared" si="121"/>
        <v>0.23265039065456289</v>
      </c>
      <c r="X195" s="28">
        <f>SUMIFS(X$8:X$181,$D$8:$D$181,$D195,$C$8:$C$181,$C195)</f>
        <v>9208.1300008242415</v>
      </c>
      <c r="Y195" s="26"/>
      <c r="Z195" s="74">
        <f t="shared" si="123"/>
        <v>0.21957867751777616</v>
      </c>
      <c r="AA195" s="28">
        <f>SUMIFS(AA$8:AA$181,$D$8:$D$181,$D195,$C$8:$C$181,$C195)</f>
        <v>9536.3411633575779</v>
      </c>
      <c r="AB195" s="26"/>
      <c r="AC195" s="74">
        <f t="shared" si="125"/>
        <v>0.20074908326352114</v>
      </c>
      <c r="AD195" s="28">
        <f>SUMIFS(AD$8:AD$181,$D$8:$D$181,$D195,$C$8:$C$181,$C195)</f>
        <v>9056.0838317575763</v>
      </c>
      <c r="AE195" s="26"/>
      <c r="AF195" s="74">
        <f t="shared" si="127"/>
        <v>0.18975284465961675</v>
      </c>
      <c r="AG195" s="28">
        <f>SUMIFS(AG$8:AG$181,$D$8:$D$181,$D195,$C$8:$C$181,$C195)</f>
        <v>9083.8110176377595</v>
      </c>
    </row>
    <row r="196" spans="2:33" s="3" customFormat="1" ht="18" customHeight="1" x14ac:dyDescent="0.2">
      <c r="B196" s="75"/>
      <c r="C196" s="76"/>
      <c r="D196" s="12"/>
      <c r="E196" s="12"/>
      <c r="F196" s="13"/>
      <c r="G196" s="77"/>
      <c r="H196" s="78"/>
      <c r="I196" s="79"/>
      <c r="J196" s="77"/>
      <c r="K196" s="78"/>
      <c r="L196" s="79"/>
      <c r="M196" s="77"/>
      <c r="N196" s="78"/>
      <c r="O196" s="79"/>
      <c r="P196" s="77"/>
      <c r="Q196" s="78"/>
      <c r="R196" s="79"/>
      <c r="S196" s="77"/>
      <c r="T196" s="78"/>
      <c r="U196" s="79"/>
      <c r="V196" s="77"/>
      <c r="W196" s="78"/>
      <c r="X196" s="79"/>
      <c r="Y196" s="77"/>
      <c r="Z196" s="78"/>
      <c r="AA196" s="79"/>
      <c r="AB196" s="77"/>
      <c r="AC196" s="78"/>
      <c r="AD196" s="79"/>
      <c r="AE196" s="77"/>
      <c r="AF196" s="78"/>
      <c r="AG196" s="79"/>
    </row>
    <row r="197" spans="2:33" s="3" customFormat="1" ht="18" customHeight="1" x14ac:dyDescent="0.2">
      <c r="B197" s="25"/>
      <c r="C197" s="24"/>
      <c r="D197" s="24"/>
      <c r="E197" s="25"/>
      <c r="F197" s="25"/>
      <c r="G197" s="27"/>
      <c r="H197" s="27"/>
      <c r="I197" s="80"/>
      <c r="J197" s="27"/>
      <c r="K197" s="27"/>
      <c r="L197" s="80"/>
      <c r="M197" s="27"/>
      <c r="N197" s="27"/>
      <c r="O197" s="80"/>
      <c r="P197" s="27"/>
      <c r="Q197" s="27"/>
      <c r="R197" s="80"/>
      <c r="S197" s="27"/>
      <c r="T197" s="27"/>
      <c r="U197" s="80"/>
      <c r="V197" s="27"/>
      <c r="W197" s="27"/>
      <c r="X197" s="80"/>
      <c r="Y197" s="27"/>
      <c r="Z197" s="27"/>
      <c r="AA197" s="80"/>
      <c r="AB197" s="27"/>
      <c r="AC197" s="27"/>
      <c r="AD197" s="80"/>
      <c r="AE197" s="27"/>
      <c r="AF197" s="27"/>
      <c r="AG197" s="80"/>
    </row>
    <row r="198" spans="2:33" s="3" customFormat="1" ht="18" customHeight="1" x14ac:dyDescent="0.2">
      <c r="B198" s="25"/>
      <c r="C198" s="24"/>
      <c r="D198" s="24"/>
      <c r="E198" s="25"/>
      <c r="F198" s="25"/>
      <c r="G198" s="27"/>
      <c r="H198" s="27"/>
      <c r="I198" s="80"/>
      <c r="J198" s="27"/>
      <c r="K198" s="27"/>
      <c r="L198" s="80"/>
      <c r="M198" s="27"/>
      <c r="N198" s="27"/>
      <c r="O198" s="80"/>
      <c r="P198" s="27"/>
      <c r="Q198" s="27"/>
      <c r="R198" s="80"/>
      <c r="S198" s="27"/>
      <c r="T198" s="27"/>
      <c r="U198" s="80"/>
      <c r="V198" s="27"/>
      <c r="W198" s="27"/>
      <c r="X198" s="80"/>
      <c r="Y198" s="27"/>
      <c r="Z198" s="27"/>
      <c r="AA198" s="80"/>
      <c r="AB198" s="27"/>
      <c r="AC198" s="27"/>
      <c r="AD198" s="80"/>
      <c r="AE198" s="27"/>
      <c r="AF198" s="27"/>
      <c r="AG198" s="80"/>
    </row>
    <row r="199" spans="2:33" s="3" customFormat="1" ht="18" customHeight="1" x14ac:dyDescent="0.2">
      <c r="B199" s="25"/>
      <c r="C199" s="24"/>
      <c r="D199" s="24"/>
      <c r="E199" s="25"/>
      <c r="F199" s="25"/>
      <c r="G199" s="27"/>
      <c r="H199" s="27"/>
      <c r="I199" s="80"/>
      <c r="J199" s="27"/>
      <c r="K199" s="27"/>
      <c r="L199" s="80"/>
      <c r="M199" s="27"/>
      <c r="N199" s="27"/>
      <c r="O199" s="80"/>
      <c r="P199" s="27"/>
      <c r="Q199" s="27"/>
      <c r="R199" s="80"/>
      <c r="S199" s="27"/>
      <c r="T199" s="27"/>
      <c r="U199" s="80"/>
      <c r="V199" s="27"/>
      <c r="W199" s="27"/>
      <c r="X199" s="80"/>
      <c r="Y199" s="27"/>
      <c r="Z199" s="27"/>
      <c r="AA199" s="80"/>
      <c r="AB199" s="27"/>
      <c r="AC199" s="27"/>
      <c r="AD199" s="80"/>
      <c r="AE199" s="27"/>
      <c r="AF199" s="27"/>
      <c r="AG199" s="80"/>
    </row>
    <row r="201" spans="2:33" ht="35.1" customHeight="1" x14ac:dyDescent="0.2"/>
    <row r="202" spans="2:33" ht="20.100000000000001" customHeight="1" x14ac:dyDescent="0.2"/>
    <row r="203" spans="2:33" s="3" customFormat="1" ht="20.100000000000001" customHeight="1" x14ac:dyDescent="0.2">
      <c r="B203" s="25"/>
      <c r="C203" s="24"/>
      <c r="D203" s="24"/>
      <c r="E203" s="25"/>
      <c r="F203" s="25"/>
    </row>
    <row r="204" spans="2:33" s="3" customFormat="1" ht="20.100000000000001" customHeight="1" x14ac:dyDescent="0.2">
      <c r="B204" s="25"/>
      <c r="C204" s="24"/>
      <c r="D204" s="24"/>
      <c r="E204" s="25"/>
      <c r="F204" s="25"/>
    </row>
    <row r="205" spans="2:33" s="3" customFormat="1" ht="20.100000000000001" customHeight="1" x14ac:dyDescent="0.2">
      <c r="B205" s="25"/>
      <c r="C205" s="24"/>
      <c r="D205" s="24"/>
      <c r="E205" s="25"/>
      <c r="F205" s="25"/>
    </row>
    <row r="206" spans="2:33" s="3" customFormat="1" ht="20.100000000000001" customHeight="1" x14ac:dyDescent="0.2">
      <c r="B206" s="25"/>
      <c r="C206" s="24"/>
      <c r="D206" s="24"/>
      <c r="E206" s="25"/>
      <c r="F206" s="25"/>
    </row>
    <row r="207" spans="2:33" s="3" customFormat="1" ht="20.100000000000001" customHeight="1" x14ac:dyDescent="0.2">
      <c r="B207" s="25"/>
      <c r="C207" s="24"/>
      <c r="D207" s="24"/>
      <c r="E207" s="25"/>
      <c r="F207" s="25"/>
    </row>
    <row r="208" spans="2:33" ht="20.100000000000001" customHeight="1" x14ac:dyDescent="0.2"/>
    <row r="211" ht="35.1" customHeight="1" x14ac:dyDescent="0.2"/>
    <row r="212" ht="20.100000000000001" customHeight="1" x14ac:dyDescent="0.2"/>
    <row r="213" ht="20.100000000000001" customHeight="1" x14ac:dyDescent="0.2"/>
    <row r="214" ht="20.100000000000001" customHeight="1" x14ac:dyDescent="0.2"/>
    <row r="215" ht="20.100000000000001" customHeight="1" x14ac:dyDescent="0.2"/>
    <row r="216" ht="20.100000000000001" customHeight="1" x14ac:dyDescent="0.2"/>
    <row r="217" ht="20.100000000000001" customHeight="1" x14ac:dyDescent="0.2"/>
    <row r="218" ht="20.100000000000001" customHeight="1" x14ac:dyDescent="0.2"/>
    <row r="231" spans="3:8" x14ac:dyDescent="0.2">
      <c r="C231" s="1"/>
      <c r="D231" s="1"/>
      <c r="G231" s="1"/>
      <c r="H231" s="1"/>
    </row>
    <row r="232" spans="3:8" x14ac:dyDescent="0.2">
      <c r="C232" s="1"/>
      <c r="D232" s="1"/>
      <c r="G232" s="1"/>
      <c r="H232" s="1"/>
    </row>
    <row r="233" spans="3:8" x14ac:dyDescent="0.2">
      <c r="C233" s="1"/>
      <c r="D233" s="1"/>
      <c r="G233" s="1"/>
      <c r="H233" s="1"/>
    </row>
    <row r="234" spans="3:8" x14ac:dyDescent="0.2">
      <c r="C234" s="1"/>
      <c r="D234" s="1"/>
      <c r="G234" s="1"/>
      <c r="H234" s="1"/>
    </row>
    <row r="235" spans="3:8" x14ac:dyDescent="0.2">
      <c r="C235" s="1"/>
      <c r="D235" s="1"/>
      <c r="G235" s="1"/>
      <c r="H235" s="1"/>
    </row>
    <row r="236" spans="3:8" x14ac:dyDescent="0.2">
      <c r="C236" s="1"/>
      <c r="D236" s="1"/>
      <c r="G236" s="1"/>
      <c r="H236" s="1"/>
    </row>
    <row r="237" spans="3:8" x14ac:dyDescent="0.2">
      <c r="C237" s="1"/>
      <c r="D237" s="1"/>
      <c r="G237" s="1"/>
      <c r="H237" s="1"/>
    </row>
    <row r="238" spans="3:8" x14ac:dyDescent="0.2">
      <c r="C238" s="1"/>
      <c r="D238" s="1"/>
      <c r="G238" s="1"/>
      <c r="H238" s="1"/>
    </row>
    <row r="239" spans="3:8" x14ac:dyDescent="0.2">
      <c r="C239" s="1"/>
      <c r="D239" s="1"/>
      <c r="G239" s="1"/>
      <c r="H239" s="1"/>
    </row>
    <row r="240" spans="3:8" x14ac:dyDescent="0.2">
      <c r="C240" s="1"/>
      <c r="D240" s="1"/>
      <c r="G240" s="1"/>
      <c r="H240" s="1"/>
    </row>
    <row r="241" spans="3:8" x14ac:dyDescent="0.2">
      <c r="C241" s="1"/>
      <c r="D241" s="1"/>
      <c r="G241" s="1"/>
      <c r="H241" s="1"/>
    </row>
    <row r="242" spans="3:8" x14ac:dyDescent="0.2">
      <c r="C242" s="1"/>
      <c r="D242" s="1"/>
      <c r="G242" s="1"/>
      <c r="H242" s="1"/>
    </row>
    <row r="243" spans="3:8" x14ac:dyDescent="0.2">
      <c r="C243" s="1"/>
      <c r="D243" s="1"/>
      <c r="G243" s="1"/>
      <c r="H243" s="1"/>
    </row>
    <row r="244" spans="3:8" x14ac:dyDescent="0.2">
      <c r="C244" s="1"/>
      <c r="D244" s="1"/>
      <c r="G244" s="1"/>
      <c r="H244" s="1"/>
    </row>
    <row r="245" spans="3:8" x14ac:dyDescent="0.2">
      <c r="C245" s="1"/>
      <c r="D245" s="1"/>
      <c r="G245" s="1"/>
      <c r="H245" s="1"/>
    </row>
    <row r="246" spans="3:8" x14ac:dyDescent="0.2">
      <c r="C246" s="1"/>
      <c r="D246" s="1"/>
      <c r="G246" s="1"/>
      <c r="H246" s="1"/>
    </row>
    <row r="247" spans="3:8" x14ac:dyDescent="0.2">
      <c r="C247" s="1"/>
      <c r="D247" s="1"/>
      <c r="G247" s="1"/>
      <c r="H247" s="1"/>
    </row>
    <row r="248" spans="3:8" x14ac:dyDescent="0.2">
      <c r="C248" s="1"/>
      <c r="D248" s="1"/>
      <c r="G248" s="1"/>
      <c r="H248" s="1"/>
    </row>
    <row r="249" spans="3:8" x14ac:dyDescent="0.2">
      <c r="C249" s="1"/>
      <c r="D249" s="1"/>
      <c r="G249" s="1"/>
      <c r="H249" s="1"/>
    </row>
    <row r="250" spans="3:8" x14ac:dyDescent="0.2">
      <c r="C250" s="1"/>
      <c r="D250" s="1"/>
      <c r="G250" s="1"/>
      <c r="H250" s="1"/>
    </row>
    <row r="251" spans="3:8" x14ac:dyDescent="0.2">
      <c r="C251" s="1"/>
      <c r="D251" s="1"/>
      <c r="G251" s="1"/>
      <c r="H251" s="1"/>
    </row>
    <row r="252" spans="3:8" x14ac:dyDescent="0.2">
      <c r="C252" s="1"/>
      <c r="D252" s="1"/>
      <c r="G252" s="1"/>
      <c r="H252" s="1"/>
    </row>
    <row r="253" spans="3:8" x14ac:dyDescent="0.2">
      <c r="C253" s="1"/>
      <c r="D253" s="1"/>
      <c r="G253" s="1"/>
      <c r="H253" s="1"/>
    </row>
    <row r="254" spans="3:8" x14ac:dyDescent="0.2">
      <c r="C254" s="1"/>
      <c r="D254" s="1"/>
      <c r="G254" s="1"/>
      <c r="H254" s="1"/>
    </row>
    <row r="255" spans="3:8" x14ac:dyDescent="0.2">
      <c r="C255" s="1"/>
      <c r="D255" s="1"/>
      <c r="G255" s="1"/>
      <c r="H255" s="1"/>
    </row>
    <row r="256" spans="3:8" x14ac:dyDescent="0.2">
      <c r="C256" s="1"/>
      <c r="D256" s="1"/>
      <c r="G256" s="1"/>
      <c r="H256" s="1"/>
    </row>
    <row r="257" spans="2:144" x14ac:dyDescent="0.2">
      <c r="C257" s="1"/>
      <c r="D257" s="1"/>
      <c r="G257" s="1"/>
      <c r="H257" s="1"/>
    </row>
    <row r="258" spans="2:144" x14ac:dyDescent="0.2">
      <c r="C258" s="1"/>
      <c r="D258" s="1"/>
      <c r="G258" s="1"/>
      <c r="H258" s="1"/>
    </row>
    <row r="259" spans="2:144" x14ac:dyDescent="0.2">
      <c r="C259" s="1"/>
      <c r="D259" s="1"/>
      <c r="G259" s="1"/>
      <c r="H259" s="1"/>
    </row>
    <row r="260" spans="2:144" x14ac:dyDescent="0.2">
      <c r="C260" s="1"/>
      <c r="D260" s="1"/>
      <c r="G260" s="1"/>
      <c r="H260" s="1"/>
    </row>
    <row r="261" spans="2:144" x14ac:dyDescent="0.2">
      <c r="C261" s="1"/>
      <c r="D261" s="1"/>
      <c r="G261" s="1"/>
      <c r="H261" s="1"/>
    </row>
    <row r="262" spans="2:144" x14ac:dyDescent="0.2">
      <c r="C262" s="1"/>
      <c r="D262" s="1"/>
      <c r="G262" s="1"/>
      <c r="H262" s="1"/>
    </row>
    <row r="263" spans="2:144" x14ac:dyDescent="0.2">
      <c r="C263" s="1"/>
      <c r="D263" s="1"/>
      <c r="G263" s="1"/>
      <c r="H263" s="1"/>
    </row>
    <row r="264" spans="2:144" x14ac:dyDescent="0.2">
      <c r="B264"/>
    </row>
    <row r="265" spans="2:144" x14ac:dyDescent="0.2">
      <c r="B265"/>
    </row>
    <row r="266" spans="2:144" x14ac:dyDescent="0.2">
      <c r="B266"/>
    </row>
    <row r="267" spans="2:144" x14ac:dyDescent="0.2">
      <c r="B267"/>
    </row>
    <row r="268" spans="2:144" s="2" customFormat="1" x14ac:dyDescent="0.2">
      <c r="B268"/>
      <c r="E268" s="1"/>
      <c r="F268" s="1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  <c r="EH268"/>
      <c r="EI268"/>
      <c r="EJ268"/>
      <c r="EK268"/>
      <c r="EL268"/>
      <c r="EM268"/>
      <c r="EN268"/>
    </row>
    <row r="269" spans="2:144" s="2" customFormat="1" x14ac:dyDescent="0.2">
      <c r="B269"/>
      <c r="E269" s="1"/>
      <c r="F269" s="1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  <c r="EH269"/>
      <c r="EI269"/>
      <c r="EJ269"/>
      <c r="EK269"/>
      <c r="EL269"/>
      <c r="EM269"/>
      <c r="EN269"/>
    </row>
    <row r="270" spans="2:144" s="2" customFormat="1" x14ac:dyDescent="0.2">
      <c r="B270"/>
      <c r="E270" s="1"/>
      <c r="F270" s="1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  <c r="EH270"/>
      <c r="EI270"/>
      <c r="EJ270"/>
      <c r="EK270"/>
      <c r="EL270"/>
      <c r="EM270"/>
      <c r="EN270"/>
    </row>
    <row r="271" spans="2:144" s="2" customFormat="1" x14ac:dyDescent="0.2">
      <c r="B271"/>
      <c r="E271" s="1"/>
      <c r="F271" s="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  <c r="EH271"/>
      <c r="EI271"/>
      <c r="EJ271"/>
      <c r="EK271"/>
      <c r="EL271"/>
      <c r="EM271"/>
      <c r="EN271"/>
    </row>
    <row r="272" spans="2:144" s="2" customFormat="1" x14ac:dyDescent="0.2">
      <c r="B272"/>
      <c r="E272" s="1"/>
      <c r="F272" s="1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  <c r="EH272"/>
      <c r="EI272"/>
      <c r="EJ272"/>
      <c r="EK272"/>
      <c r="EL272"/>
      <c r="EM272"/>
      <c r="EN272"/>
    </row>
    <row r="273" spans="2:144" s="2" customFormat="1" x14ac:dyDescent="0.2">
      <c r="B273"/>
      <c r="E273" s="1"/>
      <c r="F273" s="1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  <c r="EH273"/>
      <c r="EI273"/>
      <c r="EJ273"/>
      <c r="EK273"/>
      <c r="EL273"/>
      <c r="EM273"/>
      <c r="EN273"/>
    </row>
    <row r="274" spans="2:144" s="2" customFormat="1" x14ac:dyDescent="0.2">
      <c r="B274"/>
      <c r="E274" s="1"/>
      <c r="F274" s="1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  <c r="EH274"/>
      <c r="EI274"/>
      <c r="EJ274"/>
      <c r="EK274"/>
      <c r="EL274"/>
      <c r="EM274"/>
      <c r="EN274"/>
    </row>
    <row r="275" spans="2:144" s="2" customFormat="1" x14ac:dyDescent="0.2">
      <c r="B275"/>
      <c r="E275" s="1"/>
      <c r="F275" s="1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  <c r="EH275"/>
      <c r="EI275"/>
      <c r="EJ275"/>
      <c r="EK275"/>
      <c r="EL275"/>
      <c r="EM275"/>
      <c r="EN275"/>
    </row>
    <row r="276" spans="2:144" s="2" customFormat="1" x14ac:dyDescent="0.2">
      <c r="B276"/>
      <c r="E276" s="1"/>
      <c r="F276" s="1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  <c r="EH276"/>
      <c r="EI276"/>
      <c r="EJ276"/>
      <c r="EK276"/>
      <c r="EL276"/>
      <c r="EM276"/>
      <c r="EN276"/>
    </row>
    <row r="277" spans="2:144" s="2" customFormat="1" x14ac:dyDescent="0.2">
      <c r="B277"/>
      <c r="E277" s="1"/>
      <c r="F277" s="1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  <c r="EH277"/>
      <c r="EI277"/>
      <c r="EJ277"/>
      <c r="EK277"/>
      <c r="EL277"/>
      <c r="EM277"/>
      <c r="EN277"/>
    </row>
    <row r="278" spans="2:144" s="2" customFormat="1" x14ac:dyDescent="0.2">
      <c r="B278"/>
      <c r="E278" s="1"/>
      <c r="F278" s="1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  <c r="EH278"/>
      <c r="EI278"/>
      <c r="EJ278"/>
      <c r="EK278"/>
      <c r="EL278"/>
      <c r="EM278"/>
      <c r="EN278"/>
    </row>
    <row r="279" spans="2:144" s="2" customFormat="1" x14ac:dyDescent="0.2">
      <c r="B279"/>
      <c r="E279" s="1"/>
      <c r="F279" s="1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  <c r="EH279"/>
      <c r="EI279"/>
      <c r="EJ279"/>
      <c r="EK279"/>
      <c r="EL279"/>
      <c r="EM279"/>
      <c r="EN279"/>
    </row>
    <row r="280" spans="2:144" s="2" customFormat="1" x14ac:dyDescent="0.2">
      <c r="B280"/>
      <c r="E280" s="1"/>
      <c r="F280" s="1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  <c r="EH280"/>
      <c r="EI280"/>
      <c r="EJ280"/>
      <c r="EK280"/>
      <c r="EL280"/>
      <c r="EM280"/>
      <c r="EN280"/>
    </row>
    <row r="281" spans="2:144" s="2" customFormat="1" x14ac:dyDescent="0.2">
      <c r="B281"/>
      <c r="E281" s="1"/>
      <c r="F281" s="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  <c r="EH281"/>
      <c r="EI281"/>
      <c r="EJ281"/>
      <c r="EK281"/>
      <c r="EL281"/>
      <c r="EM281"/>
      <c r="EN281"/>
    </row>
    <row r="282" spans="2:144" s="2" customFormat="1" x14ac:dyDescent="0.2">
      <c r="B282"/>
      <c r="E282" s="1"/>
      <c r="F282" s="1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  <c r="EH282"/>
      <c r="EI282"/>
      <c r="EJ282"/>
      <c r="EK282"/>
      <c r="EL282"/>
      <c r="EM282"/>
      <c r="EN282"/>
    </row>
    <row r="283" spans="2:144" s="2" customFormat="1" x14ac:dyDescent="0.2">
      <c r="B283"/>
      <c r="E283" s="1"/>
      <c r="F283" s="1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  <c r="EH283"/>
      <c r="EI283"/>
      <c r="EJ283"/>
      <c r="EK283"/>
      <c r="EL283"/>
      <c r="EM283"/>
      <c r="EN283"/>
    </row>
    <row r="284" spans="2:144" s="2" customFormat="1" x14ac:dyDescent="0.2">
      <c r="B284"/>
      <c r="E284" s="1"/>
      <c r="F284" s="1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  <c r="EH284"/>
      <c r="EI284"/>
      <c r="EJ284"/>
      <c r="EK284"/>
      <c r="EL284"/>
      <c r="EM284"/>
      <c r="EN284"/>
    </row>
    <row r="285" spans="2:144" s="2" customFormat="1" x14ac:dyDescent="0.2">
      <c r="B285"/>
      <c r="E285" s="1"/>
      <c r="F285" s="1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  <c r="EH285"/>
      <c r="EI285"/>
      <c r="EJ285"/>
      <c r="EK285"/>
      <c r="EL285"/>
      <c r="EM285"/>
      <c r="EN285"/>
    </row>
    <row r="286" spans="2:144" s="2" customFormat="1" x14ac:dyDescent="0.2">
      <c r="B286"/>
      <c r="E286" s="1"/>
      <c r="F286" s="1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  <c r="EH286"/>
      <c r="EI286"/>
      <c r="EJ286"/>
      <c r="EK286"/>
      <c r="EL286"/>
      <c r="EM286"/>
      <c r="EN286"/>
    </row>
    <row r="287" spans="2:144" s="2" customFormat="1" x14ac:dyDescent="0.2">
      <c r="B287"/>
      <c r="E287" s="1"/>
      <c r="F287" s="1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  <c r="EH287"/>
      <c r="EI287"/>
      <c r="EJ287"/>
      <c r="EK287"/>
      <c r="EL287"/>
      <c r="EM287"/>
      <c r="EN287"/>
    </row>
    <row r="288" spans="2:144" s="2" customFormat="1" x14ac:dyDescent="0.2">
      <c r="B288"/>
      <c r="E288" s="1"/>
      <c r="F288" s="1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  <c r="EH288"/>
      <c r="EI288"/>
      <c r="EJ288"/>
      <c r="EK288"/>
      <c r="EL288"/>
      <c r="EM288"/>
      <c r="EN288"/>
    </row>
    <row r="289" spans="2:144" s="2" customFormat="1" x14ac:dyDescent="0.2">
      <c r="B289"/>
      <c r="E289" s="1"/>
      <c r="F289" s="1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  <c r="EH289"/>
      <c r="EI289"/>
      <c r="EJ289"/>
      <c r="EK289"/>
      <c r="EL289"/>
      <c r="EM289"/>
      <c r="EN289"/>
    </row>
    <row r="290" spans="2:144" s="2" customFormat="1" x14ac:dyDescent="0.2">
      <c r="B290"/>
      <c r="E290" s="1"/>
      <c r="F290" s="1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  <c r="EH290"/>
      <c r="EI290"/>
      <c r="EJ290"/>
      <c r="EK290"/>
      <c r="EL290"/>
      <c r="EM290"/>
      <c r="EN290"/>
    </row>
    <row r="291" spans="2:144" s="2" customFormat="1" x14ac:dyDescent="0.2">
      <c r="B291"/>
      <c r="E291" s="1"/>
      <c r="F291" s="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  <c r="EH291"/>
      <c r="EI291"/>
      <c r="EJ291"/>
      <c r="EK291"/>
      <c r="EL291"/>
      <c r="EM291"/>
      <c r="EN291"/>
    </row>
    <row r="292" spans="2:144" s="2" customFormat="1" x14ac:dyDescent="0.2">
      <c r="B292"/>
      <c r="E292" s="1"/>
      <c r="F292" s="1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  <c r="EH292"/>
      <c r="EI292"/>
      <c r="EJ292"/>
      <c r="EK292"/>
      <c r="EL292"/>
      <c r="EM292"/>
      <c r="EN292"/>
    </row>
    <row r="293" spans="2:144" s="2" customFormat="1" x14ac:dyDescent="0.2">
      <c r="B293"/>
      <c r="E293" s="1"/>
      <c r="F293" s="1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  <c r="EH293"/>
      <c r="EI293"/>
      <c r="EJ293"/>
      <c r="EK293"/>
      <c r="EL293"/>
      <c r="EM293"/>
      <c r="EN293"/>
    </row>
    <row r="294" spans="2:144" s="2" customFormat="1" x14ac:dyDescent="0.2">
      <c r="B294"/>
      <c r="E294" s="1"/>
      <c r="F294" s="1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  <c r="EH294"/>
      <c r="EI294"/>
      <c r="EJ294"/>
      <c r="EK294"/>
      <c r="EL294"/>
      <c r="EM294"/>
      <c r="EN294"/>
    </row>
    <row r="295" spans="2:144" s="2" customFormat="1" x14ac:dyDescent="0.2">
      <c r="B295"/>
      <c r="E295" s="1"/>
      <c r="F295" s="1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  <c r="EH295"/>
      <c r="EI295"/>
      <c r="EJ295"/>
      <c r="EK295"/>
      <c r="EL295"/>
      <c r="EM295"/>
      <c r="EN295"/>
    </row>
    <row r="296" spans="2:144" s="2" customFormat="1" x14ac:dyDescent="0.2">
      <c r="B296"/>
      <c r="E296" s="1"/>
      <c r="F296" s="1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  <c r="EH296"/>
      <c r="EI296"/>
      <c r="EJ296"/>
      <c r="EK296"/>
      <c r="EL296"/>
      <c r="EM296"/>
      <c r="EN296"/>
    </row>
    <row r="297" spans="2:144" s="2" customFormat="1" x14ac:dyDescent="0.2">
      <c r="B297"/>
      <c r="E297" s="1"/>
      <c r="F297" s="1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  <c r="EH297"/>
      <c r="EI297"/>
      <c r="EJ297"/>
      <c r="EK297"/>
      <c r="EL297"/>
      <c r="EM297"/>
      <c r="EN297"/>
    </row>
    <row r="298" spans="2:144" s="2" customFormat="1" x14ac:dyDescent="0.2">
      <c r="B298"/>
      <c r="E298" s="1"/>
      <c r="F298" s="1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  <c r="EH298"/>
      <c r="EI298"/>
      <c r="EJ298"/>
      <c r="EK298"/>
      <c r="EL298"/>
      <c r="EM298"/>
      <c r="EN298"/>
    </row>
    <row r="299" spans="2:144" s="2" customFormat="1" x14ac:dyDescent="0.2">
      <c r="B299"/>
      <c r="E299" s="1"/>
      <c r="F299" s="1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  <c r="EH299"/>
      <c r="EI299"/>
      <c r="EJ299"/>
      <c r="EK299"/>
      <c r="EL299"/>
      <c r="EM299"/>
      <c r="EN299"/>
    </row>
    <row r="300" spans="2:144" s="2" customFormat="1" ht="15" customHeight="1" x14ac:dyDescent="0.2">
      <c r="B300"/>
      <c r="E300" s="1"/>
      <c r="F300" s="1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  <c r="EH300"/>
      <c r="EI300"/>
      <c r="EJ300"/>
      <c r="EK300"/>
      <c r="EL300"/>
      <c r="EM300"/>
      <c r="EN300"/>
    </row>
    <row r="301" spans="2:144" s="2" customFormat="1" ht="14.25" customHeight="1" x14ac:dyDescent="0.2">
      <c r="B301"/>
      <c r="E301" s="1"/>
      <c r="F301" s="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  <c r="EH301"/>
      <c r="EI301"/>
      <c r="EJ301"/>
      <c r="EK301"/>
      <c r="EL301"/>
      <c r="EM301"/>
      <c r="EN301"/>
    </row>
    <row r="302" spans="2:144" s="2" customFormat="1" x14ac:dyDescent="0.2">
      <c r="B302"/>
      <c r="E302" s="1"/>
      <c r="F302" s="1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  <c r="EH302"/>
      <c r="EI302"/>
      <c r="EJ302"/>
      <c r="EK302"/>
      <c r="EL302"/>
      <c r="EM302"/>
      <c r="EN302"/>
    </row>
    <row r="303" spans="2:144" s="2" customFormat="1" x14ac:dyDescent="0.2">
      <c r="B303"/>
      <c r="E303" s="1"/>
      <c r="F303" s="1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  <c r="EH303"/>
      <c r="EI303"/>
      <c r="EJ303"/>
      <c r="EK303"/>
      <c r="EL303"/>
      <c r="EM303"/>
      <c r="EN303"/>
    </row>
    <row r="304" spans="2:144" s="2" customFormat="1" x14ac:dyDescent="0.2">
      <c r="B304"/>
      <c r="E304" s="1"/>
      <c r="F304" s="1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  <c r="EH304"/>
      <c r="EI304"/>
      <c r="EJ304"/>
      <c r="EK304"/>
      <c r="EL304"/>
      <c r="EM304"/>
      <c r="EN304"/>
    </row>
    <row r="305" spans="2:144" s="2" customFormat="1" x14ac:dyDescent="0.2">
      <c r="B305"/>
      <c r="E305" s="1"/>
      <c r="F305" s="1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  <c r="EH305"/>
      <c r="EI305"/>
      <c r="EJ305"/>
      <c r="EK305"/>
      <c r="EL305"/>
      <c r="EM305"/>
      <c r="EN305"/>
    </row>
    <row r="306" spans="2:144" s="2" customFormat="1" x14ac:dyDescent="0.2">
      <c r="B306"/>
      <c r="E306" s="1"/>
      <c r="F306" s="1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  <c r="EH306"/>
      <c r="EI306"/>
      <c r="EJ306"/>
      <c r="EK306"/>
      <c r="EL306"/>
      <c r="EM306"/>
      <c r="EN306"/>
    </row>
    <row r="307" spans="2:144" s="2" customFormat="1" x14ac:dyDescent="0.2">
      <c r="B307"/>
      <c r="E307" s="1"/>
      <c r="F307" s="1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  <c r="EH307"/>
      <c r="EI307"/>
      <c r="EJ307"/>
      <c r="EK307"/>
      <c r="EL307"/>
      <c r="EM307"/>
      <c r="EN307"/>
    </row>
    <row r="308" spans="2:144" s="2" customFormat="1" x14ac:dyDescent="0.2">
      <c r="B308"/>
      <c r="E308" s="1"/>
      <c r="F308" s="1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  <c r="EH308"/>
      <c r="EI308"/>
      <c r="EJ308"/>
      <c r="EK308"/>
      <c r="EL308"/>
      <c r="EM308"/>
      <c r="EN308"/>
    </row>
    <row r="309" spans="2:144" s="2" customFormat="1" x14ac:dyDescent="0.2">
      <c r="B309"/>
      <c r="E309" s="1"/>
      <c r="F309" s="1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  <c r="EH309"/>
      <c r="EI309"/>
      <c r="EJ309"/>
      <c r="EK309"/>
      <c r="EL309"/>
      <c r="EM309"/>
      <c r="EN309"/>
    </row>
    <row r="310" spans="2:144" s="2" customFormat="1" x14ac:dyDescent="0.2">
      <c r="B310"/>
      <c r="E310" s="1"/>
      <c r="F310" s="1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  <c r="EH310"/>
      <c r="EI310"/>
      <c r="EJ310"/>
      <c r="EK310"/>
      <c r="EL310"/>
      <c r="EM310"/>
      <c r="EN310"/>
    </row>
    <row r="311" spans="2:144" s="2" customFormat="1" x14ac:dyDescent="0.2">
      <c r="B311"/>
      <c r="E311" s="1"/>
      <c r="F311" s="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  <c r="EH311"/>
      <c r="EI311"/>
      <c r="EJ311"/>
      <c r="EK311"/>
      <c r="EL311"/>
      <c r="EM311"/>
      <c r="EN311"/>
    </row>
    <row r="312" spans="2:144" s="2" customFormat="1" x14ac:dyDescent="0.2">
      <c r="B312"/>
      <c r="E312" s="1"/>
      <c r="F312" s="1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  <c r="EH312"/>
      <c r="EI312"/>
      <c r="EJ312"/>
      <c r="EK312"/>
      <c r="EL312"/>
      <c r="EM312"/>
      <c r="EN312"/>
    </row>
    <row r="313" spans="2:144" s="2" customFormat="1" x14ac:dyDescent="0.2">
      <c r="B313"/>
      <c r="E313" s="1"/>
      <c r="F313" s="1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  <c r="EH313"/>
      <c r="EI313"/>
      <c r="EJ313"/>
      <c r="EK313"/>
      <c r="EL313"/>
      <c r="EM313"/>
      <c r="EN313"/>
    </row>
    <row r="314" spans="2:144" s="2" customFormat="1" x14ac:dyDescent="0.2">
      <c r="B314"/>
      <c r="E314" s="1"/>
      <c r="F314" s="1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  <c r="EH314"/>
      <c r="EI314"/>
      <c r="EJ314"/>
      <c r="EK314"/>
      <c r="EL314"/>
      <c r="EM314"/>
      <c r="EN314"/>
    </row>
    <row r="315" spans="2:144" s="2" customFormat="1" x14ac:dyDescent="0.2">
      <c r="B315"/>
      <c r="E315" s="1"/>
      <c r="F315" s="1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  <c r="EH315"/>
      <c r="EI315"/>
      <c r="EJ315"/>
      <c r="EK315"/>
      <c r="EL315"/>
      <c r="EM315"/>
      <c r="EN315"/>
    </row>
    <row r="316" spans="2:144" s="2" customFormat="1" x14ac:dyDescent="0.2">
      <c r="B316"/>
      <c r="E316" s="1"/>
      <c r="F316" s="1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  <c r="EH316"/>
      <c r="EI316"/>
      <c r="EJ316"/>
      <c r="EK316"/>
      <c r="EL316"/>
      <c r="EM316"/>
      <c r="EN316"/>
    </row>
    <row r="317" spans="2:144" s="2" customFormat="1" x14ac:dyDescent="0.2">
      <c r="B317"/>
      <c r="E317" s="1"/>
      <c r="F317" s="1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  <c r="EH317"/>
      <c r="EI317"/>
      <c r="EJ317"/>
      <c r="EK317"/>
      <c r="EL317"/>
      <c r="EM317"/>
      <c r="EN317"/>
    </row>
    <row r="318" spans="2:144" s="2" customFormat="1" x14ac:dyDescent="0.2">
      <c r="B318"/>
      <c r="E318" s="1"/>
      <c r="F318" s="1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  <c r="EH318"/>
      <c r="EI318"/>
      <c r="EJ318"/>
      <c r="EK318"/>
      <c r="EL318"/>
      <c r="EM318"/>
      <c r="EN318"/>
    </row>
    <row r="319" spans="2:144" s="2" customFormat="1" x14ac:dyDescent="0.2">
      <c r="B319"/>
      <c r="E319" s="1"/>
      <c r="F319" s="1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  <c r="EH319"/>
      <c r="EI319"/>
      <c r="EJ319"/>
      <c r="EK319"/>
      <c r="EL319"/>
      <c r="EM319"/>
      <c r="EN319"/>
    </row>
    <row r="320" spans="2:144" s="2" customFormat="1" x14ac:dyDescent="0.2">
      <c r="B320"/>
      <c r="E320" s="1"/>
      <c r="F320" s="1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  <c r="EH320"/>
      <c r="EI320"/>
      <c r="EJ320"/>
      <c r="EK320"/>
      <c r="EL320"/>
      <c r="EM320"/>
      <c r="EN320"/>
    </row>
    <row r="321" spans="2:144" s="2" customFormat="1" x14ac:dyDescent="0.2">
      <c r="B321"/>
      <c r="E321" s="1"/>
      <c r="F321" s="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  <c r="EH321"/>
      <c r="EI321"/>
      <c r="EJ321"/>
      <c r="EK321"/>
      <c r="EL321"/>
      <c r="EM321"/>
      <c r="EN321"/>
    </row>
    <row r="322" spans="2:144" s="2" customFormat="1" x14ac:dyDescent="0.2">
      <c r="B322"/>
      <c r="E322" s="1"/>
      <c r="F322" s="1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  <c r="EH322"/>
      <c r="EI322"/>
      <c r="EJ322"/>
      <c r="EK322"/>
      <c r="EL322"/>
      <c r="EM322"/>
      <c r="EN322"/>
    </row>
    <row r="323" spans="2:144" s="2" customFormat="1" x14ac:dyDescent="0.2">
      <c r="B323"/>
      <c r="E323" s="1"/>
      <c r="F323" s="1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  <c r="EH323"/>
      <c r="EI323"/>
      <c r="EJ323"/>
      <c r="EK323"/>
      <c r="EL323"/>
      <c r="EM323"/>
      <c r="EN323"/>
    </row>
    <row r="324" spans="2:144" s="2" customFormat="1" x14ac:dyDescent="0.2">
      <c r="B324"/>
      <c r="E324" s="1"/>
      <c r="F324" s="1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  <c r="EH324"/>
      <c r="EI324"/>
      <c r="EJ324"/>
      <c r="EK324"/>
      <c r="EL324"/>
      <c r="EM324"/>
      <c r="EN324"/>
    </row>
    <row r="325" spans="2:144" s="2" customFormat="1" x14ac:dyDescent="0.2">
      <c r="B325"/>
      <c r="E325" s="1"/>
      <c r="F325" s="1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  <c r="EH325"/>
      <c r="EI325"/>
      <c r="EJ325"/>
      <c r="EK325"/>
      <c r="EL325"/>
      <c r="EM325"/>
      <c r="EN325"/>
    </row>
    <row r="326" spans="2:144" s="2" customFormat="1" x14ac:dyDescent="0.2">
      <c r="B326"/>
      <c r="E326" s="1"/>
      <c r="F326" s="1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  <c r="EH326"/>
      <c r="EI326"/>
      <c r="EJ326"/>
      <c r="EK326"/>
      <c r="EL326"/>
      <c r="EM326"/>
      <c r="EN326"/>
    </row>
    <row r="327" spans="2:144" s="2" customFormat="1" x14ac:dyDescent="0.2">
      <c r="B327"/>
      <c r="E327" s="1"/>
      <c r="F327" s="1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  <c r="EH327"/>
      <c r="EI327"/>
      <c r="EJ327"/>
      <c r="EK327"/>
      <c r="EL327"/>
      <c r="EM327"/>
      <c r="EN327"/>
    </row>
    <row r="328" spans="2:144" s="2" customFormat="1" x14ac:dyDescent="0.2">
      <c r="B328"/>
      <c r="E328" s="1"/>
      <c r="F328" s="1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F328"/>
      <c r="BG328"/>
      <c r="BH328"/>
      <c r="BI328"/>
      <c r="BJ328"/>
      <c r="BK328"/>
      <c r="BL328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  <c r="EH328"/>
      <c r="EI328"/>
      <c r="EJ328"/>
      <c r="EK328"/>
      <c r="EL328"/>
      <c r="EM328"/>
      <c r="EN328"/>
    </row>
    <row r="329" spans="2:144" s="2" customFormat="1" x14ac:dyDescent="0.2">
      <c r="B329"/>
      <c r="E329" s="1"/>
      <c r="F329" s="1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  <c r="BA329"/>
      <c r="BB329"/>
      <c r="BC329"/>
      <c r="BD329"/>
      <c r="BE329"/>
      <c r="BF329"/>
      <c r="BG329"/>
      <c r="BH329"/>
      <c r="BI329"/>
      <c r="BJ329"/>
      <c r="BK329"/>
      <c r="BL32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  <c r="EH329"/>
      <c r="EI329"/>
      <c r="EJ329"/>
      <c r="EK329"/>
      <c r="EL329"/>
      <c r="EM329"/>
      <c r="EN329"/>
    </row>
    <row r="330" spans="2:144" s="2" customFormat="1" x14ac:dyDescent="0.2">
      <c r="B330"/>
      <c r="E330" s="1"/>
      <c r="F330" s="1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  <c r="BA330"/>
      <c r="BB330"/>
      <c r="BC330"/>
      <c r="BD330"/>
      <c r="BE330"/>
      <c r="BF330"/>
      <c r="BG330"/>
      <c r="BH330"/>
      <c r="BI330"/>
      <c r="BJ330"/>
      <c r="BK330"/>
      <c r="BL330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  <c r="EH330"/>
      <c r="EI330"/>
      <c r="EJ330"/>
      <c r="EK330"/>
      <c r="EL330"/>
      <c r="EM330"/>
      <c r="EN330"/>
    </row>
    <row r="331" spans="2:144" s="2" customFormat="1" x14ac:dyDescent="0.2">
      <c r="B331"/>
      <c r="E331" s="1"/>
      <c r="F331" s="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  <c r="BB331"/>
      <c r="BC331"/>
      <c r="BD331"/>
      <c r="BE331"/>
      <c r="BF331"/>
      <c r="BG331"/>
      <c r="BH331"/>
      <c r="BI331"/>
      <c r="BJ331"/>
      <c r="BK331"/>
      <c r="BL331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  <c r="EH331"/>
      <c r="EI331"/>
      <c r="EJ331"/>
      <c r="EK331"/>
      <c r="EL331"/>
      <c r="EM331"/>
      <c r="EN331"/>
    </row>
    <row r="332" spans="2:144" s="2" customFormat="1" x14ac:dyDescent="0.2">
      <c r="B332"/>
      <c r="E332" s="1"/>
      <c r="F332" s="1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  <c r="BB332"/>
      <c r="BC332"/>
      <c r="BD332"/>
      <c r="BE332"/>
      <c r="BF332"/>
      <c r="BG332"/>
      <c r="BH332"/>
      <c r="BI332"/>
      <c r="BJ332"/>
      <c r="BK332"/>
      <c r="BL332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  <c r="EH332"/>
      <c r="EI332"/>
      <c r="EJ332"/>
      <c r="EK332"/>
      <c r="EL332"/>
      <c r="EM332"/>
      <c r="EN332"/>
    </row>
    <row r="333" spans="2:144" s="2" customFormat="1" x14ac:dyDescent="0.2">
      <c r="B333"/>
      <c r="E333" s="1"/>
      <c r="F333" s="1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  <c r="BD333"/>
      <c r="BE333"/>
      <c r="BF333"/>
      <c r="BG333"/>
      <c r="BH333"/>
      <c r="BI333"/>
      <c r="BJ333"/>
      <c r="BK333"/>
      <c r="BL33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  <c r="EH333"/>
      <c r="EI333"/>
      <c r="EJ333"/>
      <c r="EK333"/>
      <c r="EL333"/>
      <c r="EM333"/>
      <c r="EN333"/>
    </row>
    <row r="334" spans="2:144" s="2" customFormat="1" x14ac:dyDescent="0.2">
      <c r="B334"/>
      <c r="E334" s="1"/>
      <c r="F334" s="1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  <c r="BF334"/>
      <c r="BG334"/>
      <c r="BH334"/>
      <c r="BI334"/>
      <c r="BJ334"/>
      <c r="BK334"/>
      <c r="BL334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  <c r="EH334"/>
      <c r="EI334"/>
      <c r="EJ334"/>
      <c r="EK334"/>
      <c r="EL334"/>
      <c r="EM334"/>
      <c r="EN334"/>
    </row>
    <row r="335" spans="2:144" s="2" customFormat="1" x14ac:dyDescent="0.2">
      <c r="B335"/>
      <c r="E335" s="1"/>
      <c r="F335" s="1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  <c r="BD335"/>
      <c r="BE335"/>
      <c r="BF335"/>
      <c r="BG335"/>
      <c r="BH335"/>
      <c r="BI335"/>
      <c r="BJ335"/>
      <c r="BK335"/>
      <c r="BL335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  <c r="EH335"/>
      <c r="EI335"/>
      <c r="EJ335"/>
      <c r="EK335"/>
      <c r="EL335"/>
      <c r="EM335"/>
      <c r="EN335"/>
    </row>
    <row r="336" spans="2:144" s="2" customFormat="1" x14ac:dyDescent="0.2">
      <c r="B336"/>
      <c r="E336" s="1"/>
      <c r="F336" s="1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  <c r="BI336"/>
      <c r="BJ336"/>
      <c r="BK336"/>
      <c r="BL336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  <c r="EH336"/>
      <c r="EI336"/>
      <c r="EJ336"/>
      <c r="EK336"/>
      <c r="EL336"/>
      <c r="EM336"/>
      <c r="EN336"/>
    </row>
    <row r="337" spans="2:144" s="2" customFormat="1" x14ac:dyDescent="0.2">
      <c r="B337"/>
      <c r="E337" s="1"/>
      <c r="F337" s="1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  <c r="BD337"/>
      <c r="BE337"/>
      <c r="BF337"/>
      <c r="BG337"/>
      <c r="BH337"/>
      <c r="BI337"/>
      <c r="BJ337"/>
      <c r="BK337"/>
      <c r="BL337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  <c r="EH337"/>
      <c r="EI337"/>
      <c r="EJ337"/>
      <c r="EK337"/>
      <c r="EL337"/>
      <c r="EM337"/>
      <c r="EN337"/>
    </row>
    <row r="338" spans="2:144" s="2" customFormat="1" x14ac:dyDescent="0.2">
      <c r="B338"/>
      <c r="E338" s="1"/>
      <c r="F338" s="1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  <c r="BG338"/>
      <c r="BH338"/>
      <c r="BI338"/>
      <c r="BJ338"/>
      <c r="BK338"/>
      <c r="BL338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  <c r="EH338"/>
      <c r="EI338"/>
      <c r="EJ338"/>
      <c r="EK338"/>
      <c r="EL338"/>
      <c r="EM338"/>
      <c r="EN338"/>
    </row>
    <row r="339" spans="2:144" s="2" customFormat="1" x14ac:dyDescent="0.2">
      <c r="B339"/>
      <c r="E339" s="1"/>
      <c r="F339" s="1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  <c r="BF339"/>
      <c r="BG339"/>
      <c r="BH339"/>
      <c r="BI339"/>
      <c r="BJ339"/>
      <c r="BK339"/>
      <c r="BL33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  <c r="EH339"/>
      <c r="EI339"/>
      <c r="EJ339"/>
      <c r="EK339"/>
      <c r="EL339"/>
      <c r="EM339"/>
      <c r="EN339"/>
    </row>
    <row r="340" spans="2:144" s="2" customFormat="1" x14ac:dyDescent="0.2">
      <c r="B340"/>
      <c r="E340" s="1"/>
      <c r="F340" s="1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  <c r="BI340"/>
      <c r="BJ340"/>
      <c r="BK340"/>
      <c r="BL340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  <c r="EH340"/>
      <c r="EI340"/>
      <c r="EJ340"/>
      <c r="EK340"/>
      <c r="EL340"/>
      <c r="EM340"/>
      <c r="EN340"/>
    </row>
    <row r="341" spans="2:144" s="2" customFormat="1" x14ac:dyDescent="0.2">
      <c r="B341"/>
      <c r="E341" s="1"/>
      <c r="F341" s="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  <c r="BI341"/>
      <c r="BJ341"/>
      <c r="BK341"/>
      <c r="BL341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  <c r="EH341"/>
      <c r="EI341"/>
      <c r="EJ341"/>
      <c r="EK341"/>
      <c r="EL341"/>
      <c r="EM341"/>
      <c r="EN341"/>
    </row>
    <row r="342" spans="2:144" s="2" customFormat="1" x14ac:dyDescent="0.2">
      <c r="B342"/>
      <c r="E342" s="1"/>
      <c r="F342" s="1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/>
      <c r="BG342"/>
      <c r="BH342"/>
      <c r="BI342"/>
      <c r="BJ342"/>
      <c r="BK342"/>
      <c r="BL342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  <c r="EH342"/>
      <c r="EI342"/>
      <c r="EJ342"/>
      <c r="EK342"/>
      <c r="EL342"/>
      <c r="EM342"/>
      <c r="EN342"/>
    </row>
    <row r="343" spans="2:144" s="2" customFormat="1" x14ac:dyDescent="0.2">
      <c r="B343"/>
      <c r="E343" s="1"/>
      <c r="F343" s="1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/>
      <c r="BG343"/>
      <c r="BH343"/>
      <c r="BI343"/>
      <c r="BJ343"/>
      <c r="BK343"/>
      <c r="BL34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  <c r="EH343"/>
      <c r="EI343"/>
      <c r="EJ343"/>
      <c r="EK343"/>
      <c r="EL343"/>
      <c r="EM343"/>
      <c r="EN343"/>
    </row>
    <row r="344" spans="2:144" s="2" customFormat="1" x14ac:dyDescent="0.2">
      <c r="B344"/>
      <c r="E344" s="1"/>
      <c r="F344" s="1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/>
      <c r="BG344"/>
      <c r="BH344"/>
      <c r="BI344"/>
      <c r="BJ344"/>
      <c r="BK344"/>
      <c r="BL344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  <c r="EH344"/>
      <c r="EI344"/>
      <c r="EJ344"/>
      <c r="EK344"/>
      <c r="EL344"/>
      <c r="EM344"/>
      <c r="EN344"/>
    </row>
    <row r="345" spans="2:144" s="2" customFormat="1" x14ac:dyDescent="0.2">
      <c r="B345"/>
      <c r="E345" s="1"/>
      <c r="F345" s="1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  <c r="BI345"/>
      <c r="BJ345"/>
      <c r="BK345"/>
      <c r="BL345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  <c r="EH345"/>
      <c r="EI345"/>
      <c r="EJ345"/>
      <c r="EK345"/>
      <c r="EL345"/>
      <c r="EM345"/>
      <c r="EN345"/>
    </row>
    <row r="346" spans="2:144" s="2" customFormat="1" x14ac:dyDescent="0.2">
      <c r="B346"/>
      <c r="E346" s="1"/>
      <c r="F346" s="1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  <c r="BF346"/>
      <c r="BG346"/>
      <c r="BH346"/>
      <c r="BI346"/>
      <c r="BJ346"/>
      <c r="BK346"/>
      <c r="BL346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  <c r="EH346"/>
      <c r="EI346"/>
      <c r="EJ346"/>
      <c r="EK346"/>
      <c r="EL346"/>
      <c r="EM346"/>
      <c r="EN346"/>
    </row>
    <row r="347" spans="2:144" s="2" customFormat="1" x14ac:dyDescent="0.2">
      <c r="B347"/>
      <c r="E347" s="1"/>
      <c r="F347" s="1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  <c r="BF347"/>
      <c r="BG347"/>
      <c r="BH347"/>
      <c r="BI347"/>
      <c r="BJ347"/>
      <c r="BK347"/>
      <c r="BL347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  <c r="EH347"/>
      <c r="EI347"/>
      <c r="EJ347"/>
      <c r="EK347"/>
      <c r="EL347"/>
      <c r="EM347"/>
      <c r="EN347"/>
    </row>
    <row r="348" spans="2:144" s="2" customFormat="1" x14ac:dyDescent="0.2">
      <c r="B348"/>
      <c r="E348" s="1"/>
      <c r="F348" s="1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/>
      <c r="BG348"/>
      <c r="BH348"/>
      <c r="BI348"/>
      <c r="BJ348"/>
      <c r="BK348"/>
      <c r="BL348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  <c r="EH348"/>
      <c r="EI348"/>
      <c r="EJ348"/>
      <c r="EK348"/>
      <c r="EL348"/>
      <c r="EM348"/>
      <c r="EN348"/>
    </row>
    <row r="349" spans="2:144" s="2" customFormat="1" x14ac:dyDescent="0.2">
      <c r="B349"/>
      <c r="E349" s="1"/>
      <c r="F349" s="1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  <c r="BJ349"/>
      <c r="BK349"/>
      <c r="BL3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  <c r="EH349"/>
      <c r="EI349"/>
      <c r="EJ349"/>
      <c r="EK349"/>
      <c r="EL349"/>
      <c r="EM349"/>
      <c r="EN349"/>
    </row>
    <row r="350" spans="2:144" s="2" customFormat="1" x14ac:dyDescent="0.2">
      <c r="B350"/>
      <c r="E350" s="1"/>
      <c r="F350" s="1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  <c r="BF350"/>
      <c r="BG350"/>
      <c r="BH350"/>
      <c r="BI350"/>
      <c r="BJ350"/>
      <c r="BK350"/>
      <c r="BL350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  <c r="EH350"/>
      <c r="EI350"/>
      <c r="EJ350"/>
      <c r="EK350"/>
      <c r="EL350"/>
      <c r="EM350"/>
      <c r="EN350"/>
    </row>
    <row r="351" spans="2:144" s="2" customFormat="1" x14ac:dyDescent="0.2">
      <c r="B351"/>
      <c r="E351" s="1"/>
      <c r="F351" s="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  <c r="EH351"/>
      <c r="EI351"/>
      <c r="EJ351"/>
      <c r="EK351"/>
      <c r="EL351"/>
      <c r="EM351"/>
      <c r="EN351"/>
    </row>
    <row r="352" spans="2:144" s="2" customFormat="1" x14ac:dyDescent="0.2">
      <c r="B352"/>
      <c r="E352" s="1"/>
      <c r="F352" s="1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  <c r="BI352"/>
      <c r="BJ352"/>
      <c r="BK352"/>
      <c r="BL352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  <c r="EH352"/>
      <c r="EI352"/>
      <c r="EJ352"/>
      <c r="EK352"/>
      <c r="EL352"/>
      <c r="EM352"/>
      <c r="EN352"/>
    </row>
    <row r="353" spans="2:144" s="2" customFormat="1" x14ac:dyDescent="0.2">
      <c r="B353"/>
      <c r="E353" s="1"/>
      <c r="F353" s="1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  <c r="BG353"/>
      <c r="BH353"/>
      <c r="BI353"/>
      <c r="BJ353"/>
      <c r="BK353"/>
      <c r="BL3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  <c r="EH353"/>
      <c r="EI353"/>
      <c r="EJ353"/>
      <c r="EK353"/>
      <c r="EL353"/>
      <c r="EM353"/>
      <c r="EN353"/>
    </row>
    <row r="354" spans="2:144" s="2" customFormat="1" x14ac:dyDescent="0.2">
      <c r="B354"/>
      <c r="E354" s="1"/>
      <c r="F354" s="1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  <c r="BI354"/>
      <c r="BJ354"/>
      <c r="BK354"/>
      <c r="BL354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  <c r="EH354"/>
      <c r="EI354"/>
      <c r="EJ354"/>
      <c r="EK354"/>
      <c r="EL354"/>
      <c r="EM354"/>
      <c r="EN354"/>
    </row>
    <row r="355" spans="2:144" s="2" customFormat="1" x14ac:dyDescent="0.2">
      <c r="B355"/>
      <c r="E355" s="1"/>
      <c r="F355" s="1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  <c r="BB355"/>
      <c r="BC355"/>
      <c r="BD355"/>
      <c r="BE355"/>
      <c r="BF355"/>
      <c r="BG355"/>
      <c r="BH355"/>
      <c r="BI355"/>
      <c r="BJ355"/>
      <c r="BK355"/>
      <c r="BL355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  <c r="EH355"/>
      <c r="EI355"/>
      <c r="EJ355"/>
      <c r="EK355"/>
      <c r="EL355"/>
      <c r="EM355"/>
      <c r="EN355"/>
    </row>
    <row r="356" spans="2:144" s="2" customFormat="1" x14ac:dyDescent="0.2">
      <c r="B356"/>
      <c r="E356" s="1"/>
      <c r="F356" s="1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/>
      <c r="BG356"/>
      <c r="BH356"/>
      <c r="BI356"/>
      <c r="BJ356"/>
      <c r="BK356"/>
      <c r="BL356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  <c r="EH356"/>
      <c r="EI356"/>
      <c r="EJ356"/>
      <c r="EK356"/>
      <c r="EL356"/>
      <c r="EM356"/>
      <c r="EN356"/>
    </row>
    <row r="357" spans="2:144" s="2" customFormat="1" x14ac:dyDescent="0.2">
      <c r="B357"/>
      <c r="E357" s="1"/>
      <c r="F357" s="1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  <c r="BI357"/>
      <c r="BJ357"/>
      <c r="BK357"/>
      <c r="BL357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  <c r="EH357"/>
      <c r="EI357"/>
      <c r="EJ357"/>
      <c r="EK357"/>
      <c r="EL357"/>
      <c r="EM357"/>
      <c r="EN357"/>
    </row>
    <row r="358" spans="2:144" s="2" customFormat="1" x14ac:dyDescent="0.2">
      <c r="B358"/>
      <c r="E358" s="1"/>
      <c r="F358" s="1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  <c r="BL358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  <c r="EH358"/>
      <c r="EI358"/>
      <c r="EJ358"/>
      <c r="EK358"/>
      <c r="EL358"/>
      <c r="EM358"/>
      <c r="EN358"/>
    </row>
    <row r="359" spans="2:144" s="2" customFormat="1" x14ac:dyDescent="0.2">
      <c r="B359"/>
      <c r="E359" s="1"/>
      <c r="F359" s="1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/>
      <c r="BJ359"/>
      <c r="BK359"/>
      <c r="BL35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  <c r="EH359"/>
      <c r="EI359"/>
      <c r="EJ359"/>
      <c r="EK359"/>
      <c r="EL359"/>
      <c r="EM359"/>
      <c r="EN359"/>
    </row>
    <row r="360" spans="2:144" s="2" customFormat="1" x14ac:dyDescent="0.2">
      <c r="B360"/>
      <c r="E360" s="1"/>
      <c r="F360" s="1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  <c r="BI360"/>
      <c r="BJ360"/>
      <c r="BK360"/>
      <c r="BL360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  <c r="EH360"/>
      <c r="EI360"/>
      <c r="EJ360"/>
      <c r="EK360"/>
      <c r="EL360"/>
      <c r="EM360"/>
      <c r="EN360"/>
    </row>
    <row r="361" spans="2:144" s="2" customFormat="1" x14ac:dyDescent="0.2">
      <c r="B361"/>
      <c r="E361" s="1"/>
      <c r="F361" s="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  <c r="BI361"/>
      <c r="BJ361"/>
      <c r="BK361"/>
      <c r="BL361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  <c r="EH361"/>
      <c r="EI361"/>
      <c r="EJ361"/>
      <c r="EK361"/>
      <c r="EL361"/>
      <c r="EM361"/>
      <c r="EN361"/>
    </row>
    <row r="362" spans="2:144" s="2" customFormat="1" x14ac:dyDescent="0.2">
      <c r="B362"/>
      <c r="E362" s="1"/>
      <c r="F362" s="1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  <c r="BL362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  <c r="EH362"/>
      <c r="EI362"/>
      <c r="EJ362"/>
      <c r="EK362"/>
      <c r="EL362"/>
      <c r="EM362"/>
      <c r="EN362"/>
    </row>
    <row r="363" spans="2:144" s="2" customFormat="1" x14ac:dyDescent="0.2">
      <c r="B363"/>
      <c r="E363" s="1"/>
      <c r="F363" s="1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  <c r="BJ363"/>
      <c r="BK363"/>
      <c r="BL36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  <c r="EH363"/>
      <c r="EI363"/>
      <c r="EJ363"/>
      <c r="EK363"/>
      <c r="EL363"/>
      <c r="EM363"/>
      <c r="EN363"/>
    </row>
    <row r="364" spans="2:144" s="2" customFormat="1" x14ac:dyDescent="0.2">
      <c r="B364"/>
      <c r="E364" s="1"/>
      <c r="F364" s="1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/>
      <c r="BJ364"/>
      <c r="BK364"/>
      <c r="BL364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  <c r="EH364"/>
      <c r="EI364"/>
      <c r="EJ364"/>
      <c r="EK364"/>
      <c r="EL364"/>
      <c r="EM364"/>
      <c r="EN364"/>
    </row>
    <row r="365" spans="2:144" s="2" customFormat="1" x14ac:dyDescent="0.2">
      <c r="B365"/>
      <c r="E365" s="1"/>
      <c r="F365" s="1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  <c r="BI365"/>
      <c r="BJ365"/>
      <c r="BK365"/>
      <c r="BL365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  <c r="EH365"/>
      <c r="EI365"/>
      <c r="EJ365"/>
      <c r="EK365"/>
      <c r="EL365"/>
      <c r="EM365"/>
      <c r="EN365"/>
    </row>
    <row r="366" spans="2:144" s="2" customFormat="1" x14ac:dyDescent="0.2">
      <c r="B366"/>
      <c r="E366" s="1"/>
      <c r="F366" s="1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/>
      <c r="BJ366"/>
      <c r="BK366"/>
      <c r="BL366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  <c r="EH366"/>
      <c r="EI366"/>
      <c r="EJ366"/>
      <c r="EK366"/>
      <c r="EL366"/>
      <c r="EM366"/>
      <c r="EN366"/>
    </row>
    <row r="367" spans="2:144" s="2" customFormat="1" x14ac:dyDescent="0.2">
      <c r="B367"/>
      <c r="E367" s="1"/>
      <c r="F367" s="1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  <c r="BL367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  <c r="EH367"/>
      <c r="EI367"/>
      <c r="EJ367"/>
      <c r="EK367"/>
      <c r="EL367"/>
      <c r="EM367"/>
      <c r="EN367"/>
    </row>
    <row r="368" spans="2:144" s="2" customFormat="1" x14ac:dyDescent="0.2">
      <c r="B368"/>
      <c r="E368" s="1"/>
      <c r="F368" s="1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/>
      <c r="BK368"/>
      <c r="BL368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  <c r="EH368"/>
      <c r="EI368"/>
      <c r="EJ368"/>
      <c r="EK368"/>
      <c r="EL368"/>
      <c r="EM368"/>
      <c r="EN368"/>
    </row>
    <row r="369" spans="2:144" s="2" customFormat="1" x14ac:dyDescent="0.2">
      <c r="B369"/>
      <c r="E369" s="1"/>
      <c r="F369" s="1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  <c r="BG369"/>
      <c r="BH369"/>
      <c r="BI369"/>
      <c r="BJ369"/>
      <c r="BK369"/>
      <c r="BL36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  <c r="EH369"/>
      <c r="EI369"/>
      <c r="EJ369"/>
      <c r="EK369"/>
      <c r="EL369"/>
      <c r="EM369"/>
      <c r="EN369"/>
    </row>
    <row r="370" spans="2:144" s="2" customFormat="1" x14ac:dyDescent="0.2">
      <c r="B370"/>
      <c r="E370" s="1"/>
      <c r="F370" s="1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  <c r="AX370"/>
      <c r="AY370"/>
      <c r="AZ370"/>
      <c r="BA370"/>
      <c r="BB370"/>
      <c r="BC370"/>
      <c r="BD370"/>
      <c r="BE370"/>
      <c r="BF370"/>
      <c r="BG370"/>
      <c r="BH370"/>
      <c r="BI370"/>
      <c r="BJ370"/>
      <c r="BK370"/>
      <c r="BL370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  <c r="EH370"/>
      <c r="EI370"/>
      <c r="EJ370"/>
      <c r="EK370"/>
      <c r="EL370"/>
      <c r="EM370"/>
      <c r="EN370"/>
    </row>
    <row r="371" spans="2:144" s="2" customFormat="1" x14ac:dyDescent="0.2">
      <c r="B371"/>
      <c r="E371" s="1"/>
      <c r="F371" s="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/>
      <c r="BG371"/>
      <c r="BH371"/>
      <c r="BI371"/>
      <c r="BJ371"/>
      <c r="BK371"/>
      <c r="BL371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  <c r="EH371"/>
      <c r="EI371"/>
      <c r="EJ371"/>
      <c r="EK371"/>
      <c r="EL371"/>
      <c r="EM371"/>
      <c r="EN371"/>
    </row>
    <row r="372" spans="2:144" s="2" customFormat="1" x14ac:dyDescent="0.2">
      <c r="B372"/>
      <c r="E372" s="1"/>
      <c r="F372" s="1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  <c r="BA372"/>
      <c r="BB372"/>
      <c r="BC372"/>
      <c r="BD372"/>
      <c r="BE372"/>
      <c r="BF372"/>
      <c r="BG372"/>
      <c r="BH372"/>
      <c r="BI372"/>
      <c r="BJ372"/>
      <c r="BK372"/>
      <c r="BL372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  <c r="EH372"/>
      <c r="EI372"/>
      <c r="EJ372"/>
      <c r="EK372"/>
      <c r="EL372"/>
      <c r="EM372"/>
      <c r="EN372"/>
    </row>
    <row r="373" spans="2:144" s="2" customFormat="1" x14ac:dyDescent="0.2">
      <c r="B373"/>
      <c r="E373" s="1"/>
      <c r="F373" s="1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  <c r="BA373"/>
      <c r="BB373"/>
      <c r="BC373"/>
      <c r="BD373"/>
      <c r="BE373"/>
      <c r="BF373"/>
      <c r="BG373"/>
      <c r="BH373"/>
      <c r="BI373"/>
      <c r="BJ373"/>
      <c r="BK373"/>
      <c r="BL37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  <c r="EH373"/>
      <c r="EI373"/>
      <c r="EJ373"/>
      <c r="EK373"/>
      <c r="EL373"/>
      <c r="EM373"/>
      <c r="EN373"/>
    </row>
    <row r="374" spans="2:144" s="2" customFormat="1" x14ac:dyDescent="0.2">
      <c r="B374"/>
      <c r="E374" s="1"/>
      <c r="F374" s="1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  <c r="BA374"/>
      <c r="BB374"/>
      <c r="BC374"/>
      <c r="BD374"/>
      <c r="BE374"/>
      <c r="BF374"/>
      <c r="BG374"/>
      <c r="BH374"/>
      <c r="BI374"/>
      <c r="BJ374"/>
      <c r="BK374"/>
      <c r="BL374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  <c r="EH374"/>
      <c r="EI374"/>
      <c r="EJ374"/>
      <c r="EK374"/>
      <c r="EL374"/>
      <c r="EM374"/>
      <c r="EN374"/>
    </row>
    <row r="375" spans="2:144" s="2" customFormat="1" x14ac:dyDescent="0.2">
      <c r="B375"/>
      <c r="E375" s="1"/>
      <c r="F375" s="1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  <c r="BA375"/>
      <c r="BB375"/>
      <c r="BC375"/>
      <c r="BD375"/>
      <c r="BE375"/>
      <c r="BF375"/>
      <c r="BG375"/>
      <c r="BH375"/>
      <c r="BI375"/>
      <c r="BJ375"/>
      <c r="BK375"/>
      <c r="BL375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  <c r="EH375"/>
      <c r="EI375"/>
      <c r="EJ375"/>
      <c r="EK375"/>
      <c r="EL375"/>
      <c r="EM375"/>
      <c r="EN375"/>
    </row>
    <row r="376" spans="2:144" s="2" customFormat="1" x14ac:dyDescent="0.2">
      <c r="B376"/>
      <c r="E376" s="1"/>
      <c r="F376" s="1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  <c r="BB376"/>
      <c r="BC376"/>
      <c r="BD376"/>
      <c r="BE376"/>
      <c r="BF376"/>
      <c r="BG376"/>
      <c r="BH376"/>
      <c r="BI376"/>
      <c r="BJ376"/>
      <c r="BK376"/>
      <c r="BL376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  <c r="EH376"/>
      <c r="EI376"/>
      <c r="EJ376"/>
      <c r="EK376"/>
      <c r="EL376"/>
      <c r="EM376"/>
      <c r="EN376"/>
    </row>
    <row r="377" spans="2:144" s="2" customFormat="1" x14ac:dyDescent="0.2">
      <c r="B377"/>
      <c r="E377" s="1"/>
      <c r="F377" s="1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  <c r="AX377"/>
      <c r="AY377"/>
      <c r="AZ377"/>
      <c r="BA377"/>
      <c r="BB377"/>
      <c r="BC377"/>
      <c r="BD377"/>
      <c r="BE377"/>
      <c r="BF377"/>
      <c r="BG377"/>
      <c r="BH377"/>
      <c r="BI377"/>
      <c r="BJ377"/>
      <c r="BK377"/>
      <c r="BL377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  <c r="EH377"/>
      <c r="EI377"/>
      <c r="EJ377"/>
      <c r="EK377"/>
      <c r="EL377"/>
      <c r="EM377"/>
      <c r="EN377"/>
    </row>
    <row r="378" spans="2:144" s="2" customFormat="1" x14ac:dyDescent="0.2">
      <c r="B378"/>
      <c r="E378" s="1"/>
      <c r="F378" s="1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  <c r="BA378"/>
      <c r="BB378"/>
      <c r="BC378"/>
      <c r="BD378"/>
      <c r="BE378"/>
      <c r="BF378"/>
      <c r="BG378"/>
      <c r="BH378"/>
      <c r="BI378"/>
      <c r="BJ378"/>
      <c r="BK378"/>
      <c r="BL378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  <c r="EH378"/>
      <c r="EI378"/>
      <c r="EJ378"/>
      <c r="EK378"/>
      <c r="EL378"/>
      <c r="EM378"/>
      <c r="EN378"/>
    </row>
    <row r="379" spans="2:144" s="2" customFormat="1" x14ac:dyDescent="0.2">
      <c r="B379"/>
      <c r="E379" s="1"/>
      <c r="F379" s="1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  <c r="BI379"/>
      <c r="BJ379"/>
      <c r="BK379"/>
      <c r="BL37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  <c r="EH379"/>
      <c r="EI379"/>
      <c r="EJ379"/>
      <c r="EK379"/>
      <c r="EL379"/>
      <c r="EM379"/>
      <c r="EN379"/>
    </row>
    <row r="380" spans="2:144" s="2" customFormat="1" x14ac:dyDescent="0.2">
      <c r="B380"/>
      <c r="E380" s="1"/>
      <c r="F380" s="1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  <c r="BA380"/>
      <c r="BB380"/>
      <c r="BC380"/>
      <c r="BD380"/>
      <c r="BE380"/>
      <c r="BF380"/>
      <c r="BG380"/>
      <c r="BH380"/>
      <c r="BI380"/>
      <c r="BJ380"/>
      <c r="BK380"/>
      <c r="BL380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  <c r="EH380"/>
      <c r="EI380"/>
      <c r="EJ380"/>
      <c r="EK380"/>
      <c r="EL380"/>
      <c r="EM380"/>
      <c r="EN380"/>
    </row>
    <row r="381" spans="2:144" s="2" customFormat="1" x14ac:dyDescent="0.2">
      <c r="B381"/>
      <c r="E381" s="1"/>
      <c r="F381" s="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  <c r="BA381"/>
      <c r="BB381"/>
      <c r="BC381"/>
      <c r="BD381"/>
      <c r="BE381"/>
      <c r="BF381"/>
      <c r="BG381"/>
      <c r="BH381"/>
      <c r="BI381"/>
      <c r="BJ381"/>
      <c r="BK381"/>
      <c r="BL381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  <c r="EH381"/>
      <c r="EI381"/>
      <c r="EJ381"/>
      <c r="EK381"/>
      <c r="EL381"/>
      <c r="EM381"/>
      <c r="EN381"/>
    </row>
    <row r="382" spans="2:144" s="2" customFormat="1" x14ac:dyDescent="0.2">
      <c r="B382"/>
      <c r="E382" s="1"/>
      <c r="F382" s="1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/>
      <c r="AZ382"/>
      <c r="BA382"/>
      <c r="BB382"/>
      <c r="BC382"/>
      <c r="BD382"/>
      <c r="BE382"/>
      <c r="BF382"/>
      <c r="BG382"/>
      <c r="BH382"/>
      <c r="BI382"/>
      <c r="BJ382"/>
      <c r="BK382"/>
      <c r="BL382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  <c r="EH382"/>
      <c r="EI382"/>
      <c r="EJ382"/>
      <c r="EK382"/>
      <c r="EL382"/>
      <c r="EM382"/>
      <c r="EN382"/>
    </row>
    <row r="383" spans="2:144" s="2" customFormat="1" x14ac:dyDescent="0.2">
      <c r="B383"/>
      <c r="E383" s="1"/>
      <c r="F383" s="1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/>
      <c r="AZ383"/>
      <c r="BA383"/>
      <c r="BB383"/>
      <c r="BC383"/>
      <c r="BD383"/>
      <c r="BE383"/>
      <c r="BF383"/>
      <c r="BG383"/>
      <c r="BH383"/>
      <c r="BI383"/>
      <c r="BJ383"/>
      <c r="BK383"/>
      <c r="BL38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  <c r="EH383"/>
      <c r="EI383"/>
      <c r="EJ383"/>
      <c r="EK383"/>
      <c r="EL383"/>
      <c r="EM383"/>
      <c r="EN383"/>
    </row>
    <row r="384" spans="2:144" s="2" customFormat="1" x14ac:dyDescent="0.2">
      <c r="B384"/>
      <c r="E384" s="1"/>
      <c r="F384" s="1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  <c r="BB384"/>
      <c r="BC384"/>
      <c r="BD384"/>
      <c r="BE384"/>
      <c r="BF384"/>
      <c r="BG384"/>
      <c r="BH384"/>
      <c r="BI384"/>
      <c r="BJ384"/>
      <c r="BK384"/>
      <c r="BL384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  <c r="EH384"/>
      <c r="EI384"/>
      <c r="EJ384"/>
      <c r="EK384"/>
      <c r="EL384"/>
      <c r="EM384"/>
      <c r="EN384"/>
    </row>
    <row r="385" spans="2:144" s="2" customFormat="1" x14ac:dyDescent="0.2">
      <c r="B385"/>
      <c r="E385" s="1"/>
      <c r="F385" s="1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  <c r="AX385"/>
      <c r="AY385"/>
      <c r="AZ385"/>
      <c r="BA385"/>
      <c r="BB385"/>
      <c r="BC385"/>
      <c r="BD385"/>
      <c r="BE385"/>
      <c r="BF385"/>
      <c r="BG385"/>
      <c r="BH385"/>
      <c r="BI385"/>
      <c r="BJ385"/>
      <c r="BK385"/>
      <c r="BL385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  <c r="EH385"/>
      <c r="EI385"/>
      <c r="EJ385"/>
      <c r="EK385"/>
      <c r="EL385"/>
      <c r="EM385"/>
      <c r="EN385"/>
    </row>
    <row r="386" spans="2:144" s="2" customFormat="1" x14ac:dyDescent="0.2">
      <c r="B386"/>
      <c r="E386" s="1"/>
      <c r="F386" s="1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  <c r="AX386"/>
      <c r="AY386"/>
      <c r="AZ386"/>
      <c r="BA386"/>
      <c r="BB386"/>
      <c r="BC386"/>
      <c r="BD386"/>
      <c r="BE386"/>
      <c r="BF386"/>
      <c r="BG386"/>
      <c r="BH386"/>
      <c r="BI386"/>
      <c r="BJ386"/>
      <c r="BK386"/>
      <c r="BL386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  <c r="EH386"/>
      <c r="EI386"/>
      <c r="EJ386"/>
      <c r="EK386"/>
      <c r="EL386"/>
      <c r="EM386"/>
      <c r="EN386"/>
    </row>
    <row r="387" spans="2:144" s="2" customFormat="1" x14ac:dyDescent="0.2">
      <c r="B387"/>
      <c r="E387" s="1"/>
      <c r="F387" s="1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/>
      <c r="BB387"/>
      <c r="BC387"/>
      <c r="BD387"/>
      <c r="BE387"/>
      <c r="BF387"/>
      <c r="BG387"/>
      <c r="BH387"/>
      <c r="BI387"/>
      <c r="BJ387"/>
      <c r="BK387"/>
      <c r="BL387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  <c r="EH387"/>
      <c r="EI387"/>
      <c r="EJ387"/>
      <c r="EK387"/>
      <c r="EL387"/>
      <c r="EM387"/>
      <c r="EN387"/>
    </row>
    <row r="388" spans="2:144" s="2" customFormat="1" x14ac:dyDescent="0.2">
      <c r="B388"/>
      <c r="E388" s="1"/>
      <c r="F388" s="1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  <c r="AV388"/>
      <c r="AW388"/>
      <c r="AX388"/>
      <c r="AY388"/>
      <c r="AZ388"/>
      <c r="BA388"/>
      <c r="BB388"/>
      <c r="BC388"/>
      <c r="BD388"/>
      <c r="BE388"/>
      <c r="BF388"/>
      <c r="BG388"/>
      <c r="BH388"/>
      <c r="BI388"/>
      <c r="BJ388"/>
      <c r="BK388"/>
      <c r="BL388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  <c r="EH388"/>
      <c r="EI388"/>
      <c r="EJ388"/>
      <c r="EK388"/>
      <c r="EL388"/>
      <c r="EM388"/>
      <c r="EN388"/>
    </row>
    <row r="389" spans="2:144" s="2" customFormat="1" x14ac:dyDescent="0.2">
      <c r="B389"/>
      <c r="E389" s="1"/>
      <c r="F389" s="1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/>
      <c r="BA389"/>
      <c r="BB389"/>
      <c r="BC389"/>
      <c r="BD389"/>
      <c r="BE389"/>
      <c r="BF389"/>
      <c r="BG389"/>
      <c r="BH389"/>
      <c r="BI389"/>
      <c r="BJ389"/>
      <c r="BK389"/>
      <c r="BL38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  <c r="EH389"/>
      <c r="EI389"/>
      <c r="EJ389"/>
      <c r="EK389"/>
      <c r="EL389"/>
      <c r="EM389"/>
      <c r="EN389"/>
    </row>
    <row r="390" spans="2:144" s="2" customFormat="1" x14ac:dyDescent="0.2">
      <c r="B390"/>
      <c r="E390" s="1"/>
      <c r="F390" s="1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  <c r="BA390"/>
      <c r="BB390"/>
      <c r="BC390"/>
      <c r="BD390"/>
      <c r="BE390"/>
      <c r="BF390"/>
      <c r="BG390"/>
      <c r="BH390"/>
      <c r="BI390"/>
      <c r="BJ390"/>
      <c r="BK390"/>
      <c r="BL390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  <c r="EH390"/>
      <c r="EI390"/>
      <c r="EJ390"/>
      <c r="EK390"/>
      <c r="EL390"/>
      <c r="EM390"/>
      <c r="EN390"/>
    </row>
    <row r="391" spans="2:144" s="2" customFormat="1" x14ac:dyDescent="0.2">
      <c r="B391"/>
      <c r="E391" s="1"/>
      <c r="F391" s="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  <c r="AX391"/>
      <c r="AY391"/>
      <c r="AZ391"/>
      <c r="BA391"/>
      <c r="BB391"/>
      <c r="BC391"/>
      <c r="BD391"/>
      <c r="BE391"/>
      <c r="BF391"/>
      <c r="BG391"/>
      <c r="BH391"/>
      <c r="BI391"/>
      <c r="BJ391"/>
      <c r="BK391"/>
      <c r="BL391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  <c r="EH391"/>
      <c r="EI391"/>
      <c r="EJ391"/>
      <c r="EK391"/>
      <c r="EL391"/>
      <c r="EM391"/>
      <c r="EN391"/>
    </row>
    <row r="392" spans="2:144" s="2" customFormat="1" x14ac:dyDescent="0.2">
      <c r="B392"/>
      <c r="E392" s="1"/>
      <c r="F392" s="1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  <c r="BA392"/>
      <c r="BB392"/>
      <c r="BC392"/>
      <c r="BD392"/>
      <c r="BE392"/>
      <c r="BF392"/>
      <c r="BG392"/>
      <c r="BH392"/>
      <c r="BI392"/>
      <c r="BJ392"/>
      <c r="BK392"/>
      <c r="BL392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  <c r="EH392"/>
      <c r="EI392"/>
      <c r="EJ392"/>
      <c r="EK392"/>
      <c r="EL392"/>
      <c r="EM392"/>
      <c r="EN392"/>
    </row>
    <row r="393" spans="2:144" s="2" customFormat="1" x14ac:dyDescent="0.2">
      <c r="B393"/>
      <c r="E393" s="1"/>
      <c r="F393" s="1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  <c r="BA393"/>
      <c r="BB393"/>
      <c r="BC393"/>
      <c r="BD393"/>
      <c r="BE393"/>
      <c r="BF393"/>
      <c r="BG393"/>
      <c r="BH393"/>
      <c r="BI393"/>
      <c r="BJ393"/>
      <c r="BK393"/>
      <c r="BL39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  <c r="EH393"/>
      <c r="EI393"/>
      <c r="EJ393"/>
      <c r="EK393"/>
      <c r="EL393"/>
      <c r="EM393"/>
      <c r="EN393"/>
    </row>
    <row r="394" spans="2:144" s="2" customFormat="1" x14ac:dyDescent="0.2">
      <c r="B394"/>
      <c r="E394" s="1"/>
      <c r="F394" s="1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  <c r="BA394"/>
      <c r="BB394"/>
      <c r="BC394"/>
      <c r="BD394"/>
      <c r="BE394"/>
      <c r="BF394"/>
      <c r="BG394"/>
      <c r="BH394"/>
      <c r="BI394"/>
      <c r="BJ394"/>
      <c r="BK394"/>
      <c r="BL394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  <c r="EH394"/>
      <c r="EI394"/>
      <c r="EJ394"/>
      <c r="EK394"/>
      <c r="EL394"/>
      <c r="EM394"/>
      <c r="EN394"/>
    </row>
    <row r="395" spans="2:144" s="2" customFormat="1" x14ac:dyDescent="0.2">
      <c r="B395"/>
      <c r="E395" s="1"/>
      <c r="F395" s="1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  <c r="AX395"/>
      <c r="AY395"/>
      <c r="AZ395"/>
      <c r="BA395"/>
      <c r="BB395"/>
      <c r="BC395"/>
      <c r="BD395"/>
      <c r="BE395"/>
      <c r="BF395"/>
      <c r="BG395"/>
      <c r="BH395"/>
      <c r="BI395"/>
      <c r="BJ395"/>
      <c r="BK395"/>
      <c r="BL395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  <c r="EH395"/>
      <c r="EI395"/>
      <c r="EJ395"/>
      <c r="EK395"/>
      <c r="EL395"/>
      <c r="EM395"/>
      <c r="EN395"/>
    </row>
    <row r="396" spans="2:144" s="2" customFormat="1" x14ac:dyDescent="0.2">
      <c r="B396"/>
      <c r="E396" s="1"/>
      <c r="F396" s="1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  <c r="AU396"/>
      <c r="AV396"/>
      <c r="AW396"/>
      <c r="AX396"/>
      <c r="AY396"/>
      <c r="AZ396"/>
      <c r="BA396"/>
      <c r="BB396"/>
      <c r="BC396"/>
      <c r="BD396"/>
      <c r="BE396"/>
      <c r="BF396"/>
      <c r="BG396"/>
      <c r="BH396"/>
      <c r="BI396"/>
      <c r="BJ396"/>
      <c r="BK396"/>
      <c r="BL396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  <c r="EH396"/>
      <c r="EI396"/>
      <c r="EJ396"/>
      <c r="EK396"/>
      <c r="EL396"/>
      <c r="EM396"/>
      <c r="EN396"/>
    </row>
    <row r="397" spans="2:144" s="2" customFormat="1" x14ac:dyDescent="0.2">
      <c r="B397"/>
      <c r="E397" s="1"/>
      <c r="F397" s="1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  <c r="AU397"/>
      <c r="AV397"/>
      <c r="AW397"/>
      <c r="AX397"/>
      <c r="AY397"/>
      <c r="AZ397"/>
      <c r="BA397"/>
      <c r="BB397"/>
      <c r="BC397"/>
      <c r="BD397"/>
      <c r="BE397"/>
      <c r="BF397"/>
      <c r="BG397"/>
      <c r="BH397"/>
      <c r="BI397"/>
      <c r="BJ397"/>
      <c r="BK397"/>
      <c r="BL397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  <c r="EH397"/>
      <c r="EI397"/>
      <c r="EJ397"/>
      <c r="EK397"/>
      <c r="EL397"/>
      <c r="EM397"/>
      <c r="EN397"/>
    </row>
    <row r="398" spans="2:144" s="2" customFormat="1" x14ac:dyDescent="0.2">
      <c r="B398"/>
      <c r="E398" s="1"/>
      <c r="F398" s="1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  <c r="AU398"/>
      <c r="AV398"/>
      <c r="AW398"/>
      <c r="AX398"/>
      <c r="AY398"/>
      <c r="AZ398"/>
      <c r="BA398"/>
      <c r="BB398"/>
      <c r="BC398"/>
      <c r="BD398"/>
      <c r="BE398"/>
      <c r="BF398"/>
      <c r="BG398"/>
      <c r="BH398"/>
      <c r="BI398"/>
      <c r="BJ398"/>
      <c r="BK398"/>
      <c r="BL398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  <c r="EH398"/>
      <c r="EI398"/>
      <c r="EJ398"/>
      <c r="EK398"/>
      <c r="EL398"/>
      <c r="EM398"/>
      <c r="EN398"/>
    </row>
    <row r="399" spans="2:144" s="2" customFormat="1" x14ac:dyDescent="0.2">
      <c r="B399"/>
      <c r="E399" s="1"/>
      <c r="F399" s="1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  <c r="AU399"/>
      <c r="AV399"/>
      <c r="AW399"/>
      <c r="AX399"/>
      <c r="AY399"/>
      <c r="AZ399"/>
      <c r="BA399"/>
      <c r="BB399"/>
      <c r="BC399"/>
      <c r="BD399"/>
      <c r="BE399"/>
      <c r="BF399"/>
      <c r="BG399"/>
      <c r="BH399"/>
      <c r="BI399"/>
      <c r="BJ399"/>
      <c r="BK399"/>
      <c r="BL39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  <c r="EH399"/>
      <c r="EI399"/>
      <c r="EJ399"/>
      <c r="EK399"/>
      <c r="EL399"/>
      <c r="EM399"/>
      <c r="EN399"/>
    </row>
    <row r="400" spans="2:144" s="2" customFormat="1" x14ac:dyDescent="0.2">
      <c r="B400"/>
      <c r="E400" s="1"/>
      <c r="F400" s="1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  <c r="AU400"/>
      <c r="AV400"/>
      <c r="AW400"/>
      <c r="AX400"/>
      <c r="AY400"/>
      <c r="AZ400"/>
      <c r="BA400"/>
      <c r="BB400"/>
      <c r="BC400"/>
      <c r="BD400"/>
      <c r="BE400"/>
      <c r="BF400"/>
      <c r="BG400"/>
      <c r="BH400"/>
      <c r="BI400"/>
      <c r="BJ400"/>
      <c r="BK400"/>
      <c r="BL400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  <c r="EH400"/>
      <c r="EI400"/>
      <c r="EJ400"/>
      <c r="EK400"/>
      <c r="EL400"/>
      <c r="EM400"/>
      <c r="EN400"/>
    </row>
    <row r="401" spans="2:144" s="2" customFormat="1" x14ac:dyDescent="0.2">
      <c r="B401"/>
      <c r="E401" s="1"/>
      <c r="F401" s="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  <c r="AU401"/>
      <c r="AV401"/>
      <c r="AW401"/>
      <c r="AX401"/>
      <c r="AY401"/>
      <c r="AZ401"/>
      <c r="BA401"/>
      <c r="BB401"/>
      <c r="BC401"/>
      <c r="BD401"/>
      <c r="BE401"/>
      <c r="BF401"/>
      <c r="BG401"/>
      <c r="BH401"/>
      <c r="BI401"/>
      <c r="BJ401"/>
      <c r="BK401"/>
      <c r="BL401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  <c r="EH401"/>
      <c r="EI401"/>
      <c r="EJ401"/>
      <c r="EK401"/>
      <c r="EL401"/>
      <c r="EM401"/>
      <c r="EN401"/>
    </row>
    <row r="402" spans="2:144" s="2" customFormat="1" x14ac:dyDescent="0.2">
      <c r="B402"/>
      <c r="E402" s="1"/>
      <c r="F402" s="1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  <c r="AU402"/>
      <c r="AV402"/>
      <c r="AW402"/>
      <c r="AX402"/>
      <c r="AY402"/>
      <c r="AZ402"/>
      <c r="BA402"/>
      <c r="BB402"/>
      <c r="BC402"/>
      <c r="BD402"/>
      <c r="BE402"/>
      <c r="BF402"/>
      <c r="BG402"/>
      <c r="BH402"/>
      <c r="BI402"/>
      <c r="BJ402"/>
      <c r="BK402"/>
      <c r="BL402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  <c r="EH402"/>
      <c r="EI402"/>
      <c r="EJ402"/>
      <c r="EK402"/>
      <c r="EL402"/>
      <c r="EM402"/>
      <c r="EN402"/>
    </row>
    <row r="403" spans="2:144" s="2" customFormat="1" x14ac:dyDescent="0.2">
      <c r="B403"/>
      <c r="E403" s="1"/>
      <c r="F403" s="1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  <c r="AU403"/>
      <c r="AV403"/>
      <c r="AW403"/>
      <c r="AX403"/>
      <c r="AY403"/>
      <c r="AZ403"/>
      <c r="BA403"/>
      <c r="BB403"/>
      <c r="BC403"/>
      <c r="BD403"/>
      <c r="BE403"/>
      <c r="BF403"/>
      <c r="BG403"/>
      <c r="BH403"/>
      <c r="BI403"/>
      <c r="BJ403"/>
      <c r="BK403"/>
      <c r="BL40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  <c r="EH403"/>
      <c r="EI403"/>
      <c r="EJ403"/>
      <c r="EK403"/>
      <c r="EL403"/>
      <c r="EM403"/>
      <c r="EN403"/>
    </row>
    <row r="404" spans="2:144" s="2" customFormat="1" x14ac:dyDescent="0.2">
      <c r="B404"/>
      <c r="E404" s="1"/>
      <c r="F404" s="1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  <c r="AV404"/>
      <c r="AW404"/>
      <c r="AX404"/>
      <c r="AY404"/>
      <c r="AZ404"/>
      <c r="BA404"/>
      <c r="BB404"/>
      <c r="BC404"/>
      <c r="BD404"/>
      <c r="BE404"/>
      <c r="BF404"/>
      <c r="BG404"/>
      <c r="BH404"/>
      <c r="BI404"/>
      <c r="BJ404"/>
      <c r="BK404"/>
      <c r="BL404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  <c r="EH404"/>
      <c r="EI404"/>
      <c r="EJ404"/>
      <c r="EK404"/>
      <c r="EL404"/>
      <c r="EM404"/>
      <c r="EN404"/>
    </row>
    <row r="405" spans="2:144" s="2" customFormat="1" x14ac:dyDescent="0.2">
      <c r="B405"/>
      <c r="E405" s="1"/>
      <c r="F405" s="1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  <c r="AU405"/>
      <c r="AV405"/>
      <c r="AW405"/>
      <c r="AX405"/>
      <c r="AY405"/>
      <c r="AZ405"/>
      <c r="BA405"/>
      <c r="BB405"/>
      <c r="BC405"/>
      <c r="BD405"/>
      <c r="BE405"/>
      <c r="BF405"/>
      <c r="BG405"/>
      <c r="BH405"/>
      <c r="BI405"/>
      <c r="BJ405"/>
      <c r="BK405"/>
      <c r="BL405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  <c r="EH405"/>
      <c r="EI405"/>
      <c r="EJ405"/>
      <c r="EK405"/>
      <c r="EL405"/>
      <c r="EM405"/>
      <c r="EN405"/>
    </row>
    <row r="406" spans="2:144" s="2" customFormat="1" x14ac:dyDescent="0.2">
      <c r="B406"/>
      <c r="E406" s="1"/>
      <c r="F406" s="1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  <c r="AU406"/>
      <c r="AV406"/>
      <c r="AW406"/>
      <c r="AX406"/>
      <c r="AY406"/>
      <c r="AZ406"/>
      <c r="BA406"/>
      <c r="BB406"/>
      <c r="BC406"/>
      <c r="BD406"/>
      <c r="BE406"/>
      <c r="BF406"/>
      <c r="BG406"/>
      <c r="BH406"/>
      <c r="BI406"/>
      <c r="BJ406"/>
      <c r="BK406"/>
      <c r="BL406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  <c r="EH406"/>
      <c r="EI406"/>
      <c r="EJ406"/>
      <c r="EK406"/>
      <c r="EL406"/>
      <c r="EM406"/>
      <c r="EN406"/>
    </row>
    <row r="407" spans="2:144" s="2" customFormat="1" x14ac:dyDescent="0.2">
      <c r="B407"/>
      <c r="E407" s="1"/>
      <c r="F407" s="1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/>
      <c r="AZ407"/>
      <c r="BA407"/>
      <c r="BB407"/>
      <c r="BC407"/>
      <c r="BD407"/>
      <c r="BE407"/>
      <c r="BF407"/>
      <c r="BG407"/>
      <c r="BH407"/>
      <c r="BI407"/>
      <c r="BJ407"/>
      <c r="BK407"/>
      <c r="BL407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  <c r="EH407"/>
      <c r="EI407"/>
      <c r="EJ407"/>
      <c r="EK407"/>
      <c r="EL407"/>
      <c r="EM407"/>
      <c r="EN407"/>
    </row>
    <row r="408" spans="2:144" s="2" customFormat="1" x14ac:dyDescent="0.2">
      <c r="B408"/>
      <c r="E408" s="1"/>
      <c r="F408" s="1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/>
      <c r="AZ408"/>
      <c r="BA408"/>
      <c r="BB408"/>
      <c r="BC408"/>
      <c r="BD408"/>
      <c r="BE408"/>
      <c r="BF408"/>
      <c r="BG408"/>
      <c r="BH408"/>
      <c r="BI408"/>
      <c r="BJ408"/>
      <c r="BK408"/>
      <c r="BL408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  <c r="EH408"/>
      <c r="EI408"/>
      <c r="EJ408"/>
      <c r="EK408"/>
      <c r="EL408"/>
      <c r="EM408"/>
      <c r="EN408"/>
    </row>
    <row r="409" spans="2:144" s="2" customFormat="1" x14ac:dyDescent="0.2">
      <c r="B409"/>
      <c r="E409" s="1"/>
      <c r="F409" s="1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  <c r="BA409"/>
      <c r="BB409"/>
      <c r="BC409"/>
      <c r="BD409"/>
      <c r="BE409"/>
      <c r="BF409"/>
      <c r="BG409"/>
      <c r="BH409"/>
      <c r="BI409"/>
      <c r="BJ409"/>
      <c r="BK409"/>
      <c r="BL40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  <c r="EH409"/>
      <c r="EI409"/>
      <c r="EJ409"/>
      <c r="EK409"/>
      <c r="EL409"/>
      <c r="EM409"/>
      <c r="EN409"/>
    </row>
    <row r="410" spans="2:144" s="2" customFormat="1" x14ac:dyDescent="0.2">
      <c r="B410"/>
      <c r="E410" s="1"/>
      <c r="F410" s="1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  <c r="BA410"/>
      <c r="BB410"/>
      <c r="BC410"/>
      <c r="BD410"/>
      <c r="BE410"/>
      <c r="BF410"/>
      <c r="BG410"/>
      <c r="BH410"/>
      <c r="BI410"/>
      <c r="BJ410"/>
      <c r="BK410"/>
      <c r="BL410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  <c r="EH410"/>
      <c r="EI410"/>
      <c r="EJ410"/>
      <c r="EK410"/>
      <c r="EL410"/>
      <c r="EM410"/>
      <c r="EN410"/>
    </row>
    <row r="411" spans="2:144" s="2" customFormat="1" x14ac:dyDescent="0.2">
      <c r="B411"/>
      <c r="E411" s="1"/>
      <c r="F411" s="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/>
      <c r="BB411"/>
      <c r="BC411"/>
      <c r="BD411"/>
      <c r="BE411"/>
      <c r="BF411"/>
      <c r="BG411"/>
      <c r="BH411"/>
      <c r="BI411"/>
      <c r="BJ411"/>
      <c r="BK411"/>
      <c r="BL411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  <c r="EH411"/>
      <c r="EI411"/>
      <c r="EJ411"/>
      <c r="EK411"/>
      <c r="EL411"/>
      <c r="EM411"/>
      <c r="EN411"/>
    </row>
    <row r="412" spans="2:144" s="2" customFormat="1" x14ac:dyDescent="0.2">
      <c r="B412"/>
      <c r="E412" s="1"/>
      <c r="F412" s="1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  <c r="BA412"/>
      <c r="BB412"/>
      <c r="BC412"/>
      <c r="BD412"/>
      <c r="BE412"/>
      <c r="BF412"/>
      <c r="BG412"/>
      <c r="BH412"/>
      <c r="BI412"/>
      <c r="BJ412"/>
      <c r="BK412"/>
      <c r="BL412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  <c r="EH412"/>
      <c r="EI412"/>
      <c r="EJ412"/>
      <c r="EK412"/>
      <c r="EL412"/>
      <c r="EM412"/>
      <c r="EN412"/>
    </row>
    <row r="413" spans="2:144" s="2" customFormat="1" x14ac:dyDescent="0.2">
      <c r="B413"/>
      <c r="E413" s="1"/>
      <c r="F413" s="1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  <c r="BB413"/>
      <c r="BC413"/>
      <c r="BD413"/>
      <c r="BE413"/>
      <c r="BF413"/>
      <c r="BG413"/>
      <c r="BH413"/>
      <c r="BI413"/>
      <c r="BJ413"/>
      <c r="BK413"/>
      <c r="BL41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  <c r="EH413"/>
      <c r="EI413"/>
      <c r="EJ413"/>
      <c r="EK413"/>
      <c r="EL413"/>
      <c r="EM413"/>
      <c r="EN413"/>
    </row>
    <row r="414" spans="2:144" s="2" customFormat="1" x14ac:dyDescent="0.2">
      <c r="B414"/>
      <c r="E414" s="1"/>
      <c r="F414" s="1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  <c r="BA414"/>
      <c r="BB414"/>
      <c r="BC414"/>
      <c r="BD414"/>
      <c r="BE414"/>
      <c r="BF414"/>
      <c r="BG414"/>
      <c r="BH414"/>
      <c r="BI414"/>
      <c r="BJ414"/>
      <c r="BK414"/>
      <c r="BL414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  <c r="EH414"/>
      <c r="EI414"/>
      <c r="EJ414"/>
      <c r="EK414"/>
      <c r="EL414"/>
      <c r="EM414"/>
      <c r="EN414"/>
    </row>
    <row r="415" spans="2:144" s="2" customFormat="1" x14ac:dyDescent="0.2">
      <c r="B415"/>
      <c r="E415" s="1"/>
      <c r="F415" s="1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  <c r="BA415"/>
      <c r="BB415"/>
      <c r="BC415"/>
      <c r="BD415"/>
      <c r="BE415"/>
      <c r="BF415"/>
      <c r="BG415"/>
      <c r="BH415"/>
      <c r="BI415"/>
      <c r="BJ415"/>
      <c r="BK415"/>
      <c r="BL415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  <c r="EH415"/>
      <c r="EI415"/>
      <c r="EJ415"/>
      <c r="EK415"/>
      <c r="EL415"/>
      <c r="EM415"/>
      <c r="EN415"/>
    </row>
    <row r="416" spans="2:144" s="2" customFormat="1" x14ac:dyDescent="0.2">
      <c r="B416"/>
      <c r="E416" s="1"/>
      <c r="F416" s="1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  <c r="AU416"/>
      <c r="AV416"/>
      <c r="AW416"/>
      <c r="AX416"/>
      <c r="AY416"/>
      <c r="AZ416"/>
      <c r="BA416"/>
      <c r="BB416"/>
      <c r="BC416"/>
      <c r="BD416"/>
      <c r="BE416"/>
      <c r="BF416"/>
      <c r="BG416"/>
      <c r="BH416"/>
      <c r="BI416"/>
      <c r="BJ416"/>
      <c r="BK416"/>
      <c r="BL416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  <c r="EH416"/>
      <c r="EI416"/>
      <c r="EJ416"/>
      <c r="EK416"/>
      <c r="EL416"/>
      <c r="EM416"/>
      <c r="EN416"/>
    </row>
    <row r="417" spans="2:144" s="2" customFormat="1" x14ac:dyDescent="0.2">
      <c r="B417"/>
      <c r="E417" s="1"/>
      <c r="F417" s="1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  <c r="BA417"/>
      <c r="BB417"/>
      <c r="BC417"/>
      <c r="BD417"/>
      <c r="BE417"/>
      <c r="BF417"/>
      <c r="BG417"/>
      <c r="BH417"/>
      <c r="BI417"/>
      <c r="BJ417"/>
      <c r="BK417"/>
      <c r="BL417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  <c r="EH417"/>
      <c r="EI417"/>
      <c r="EJ417"/>
      <c r="EK417"/>
      <c r="EL417"/>
      <c r="EM417"/>
      <c r="EN417"/>
    </row>
    <row r="418" spans="2:144" s="2" customFormat="1" x14ac:dyDescent="0.2">
      <c r="B418"/>
      <c r="E418" s="1"/>
      <c r="F418" s="1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  <c r="BA418"/>
      <c r="BB418"/>
      <c r="BC418"/>
      <c r="BD418"/>
      <c r="BE418"/>
      <c r="BF418"/>
      <c r="BG418"/>
      <c r="BH418"/>
      <c r="BI418"/>
      <c r="BJ418"/>
      <c r="BK418"/>
      <c r="BL418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  <c r="EH418"/>
      <c r="EI418"/>
      <c r="EJ418"/>
      <c r="EK418"/>
      <c r="EL418"/>
      <c r="EM418"/>
      <c r="EN418"/>
    </row>
    <row r="419" spans="2:144" s="2" customFormat="1" x14ac:dyDescent="0.2">
      <c r="B419"/>
      <c r="E419" s="1"/>
      <c r="F419" s="1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  <c r="BA419"/>
      <c r="BB419"/>
      <c r="BC419"/>
      <c r="BD419"/>
      <c r="BE419"/>
      <c r="BF419"/>
      <c r="BG419"/>
      <c r="BH419"/>
      <c r="BI419"/>
      <c r="BJ419"/>
      <c r="BK419"/>
      <c r="BL41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  <c r="EH419"/>
      <c r="EI419"/>
      <c r="EJ419"/>
      <c r="EK419"/>
      <c r="EL419"/>
      <c r="EM419"/>
      <c r="EN419"/>
    </row>
    <row r="420" spans="2:144" s="2" customFormat="1" x14ac:dyDescent="0.2">
      <c r="B420"/>
      <c r="E420" s="1"/>
      <c r="F420" s="1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  <c r="EH420"/>
      <c r="EI420"/>
      <c r="EJ420"/>
      <c r="EK420"/>
      <c r="EL420"/>
      <c r="EM420"/>
      <c r="EN420"/>
    </row>
    <row r="421" spans="2:144" s="2" customFormat="1" x14ac:dyDescent="0.2">
      <c r="B421"/>
      <c r="E421" s="1"/>
      <c r="F421" s="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  <c r="BG421"/>
      <c r="BH421"/>
      <c r="BI421"/>
      <c r="BJ421"/>
      <c r="BK421"/>
      <c r="BL421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  <c r="EH421"/>
      <c r="EI421"/>
      <c r="EJ421"/>
      <c r="EK421"/>
      <c r="EL421"/>
      <c r="EM421"/>
      <c r="EN421"/>
    </row>
    <row r="422" spans="2:144" s="2" customFormat="1" x14ac:dyDescent="0.2">
      <c r="B422"/>
      <c r="E422" s="1"/>
      <c r="F422" s="1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  <c r="EH422"/>
      <c r="EI422"/>
      <c r="EJ422"/>
      <c r="EK422"/>
      <c r="EL422"/>
      <c r="EM422"/>
      <c r="EN422"/>
    </row>
    <row r="423" spans="2:144" s="2" customFormat="1" x14ac:dyDescent="0.2">
      <c r="B423"/>
      <c r="E423" s="1"/>
      <c r="F423" s="1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  <c r="BI423"/>
      <c r="BJ423"/>
      <c r="BK423"/>
      <c r="BL42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  <c r="EH423"/>
      <c r="EI423"/>
      <c r="EJ423"/>
      <c r="EK423"/>
      <c r="EL423"/>
      <c r="EM423"/>
      <c r="EN423"/>
    </row>
    <row r="424" spans="2:144" s="2" customFormat="1" x14ac:dyDescent="0.2">
      <c r="B424"/>
      <c r="E424" s="1"/>
      <c r="F424" s="1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  <c r="BB424"/>
      <c r="BC424"/>
      <c r="BD424"/>
      <c r="BE424"/>
      <c r="BF424"/>
      <c r="BG424"/>
      <c r="BH424"/>
      <c r="BI424"/>
      <c r="BJ424"/>
      <c r="BK424"/>
      <c r="BL424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  <c r="EH424"/>
      <c r="EI424"/>
      <c r="EJ424"/>
      <c r="EK424"/>
      <c r="EL424"/>
      <c r="EM424"/>
      <c r="EN424"/>
    </row>
    <row r="425" spans="2:144" s="2" customFormat="1" x14ac:dyDescent="0.2">
      <c r="B425"/>
      <c r="E425" s="1"/>
      <c r="F425" s="1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  <c r="BI425"/>
      <c r="BJ425"/>
      <c r="BK425"/>
      <c r="BL425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  <c r="EH425"/>
      <c r="EI425"/>
      <c r="EJ425"/>
      <c r="EK425"/>
      <c r="EL425"/>
      <c r="EM425"/>
      <c r="EN425"/>
    </row>
    <row r="426" spans="2:144" s="2" customFormat="1" x14ac:dyDescent="0.2">
      <c r="B426"/>
      <c r="E426" s="1"/>
      <c r="F426" s="1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  <c r="BG426"/>
      <c r="BH426"/>
      <c r="BI426"/>
      <c r="BJ426"/>
      <c r="BK426"/>
      <c r="BL426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  <c r="EH426"/>
      <c r="EI426"/>
      <c r="EJ426"/>
      <c r="EK426"/>
      <c r="EL426"/>
      <c r="EM426"/>
      <c r="EN426"/>
    </row>
    <row r="427" spans="2:144" s="2" customFormat="1" x14ac:dyDescent="0.2">
      <c r="B427"/>
      <c r="E427" s="1"/>
      <c r="F427" s="1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  <c r="BI427"/>
      <c r="BJ427"/>
      <c r="BK427"/>
      <c r="BL427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  <c r="EH427"/>
      <c r="EI427"/>
      <c r="EJ427"/>
      <c r="EK427"/>
      <c r="EL427"/>
      <c r="EM427"/>
      <c r="EN427"/>
    </row>
    <row r="428" spans="2:144" s="2" customFormat="1" x14ac:dyDescent="0.2">
      <c r="B428"/>
      <c r="E428" s="1"/>
      <c r="F428" s="1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  <c r="BG428"/>
      <c r="BH428"/>
      <c r="BI428"/>
      <c r="BJ428"/>
      <c r="BK428"/>
      <c r="BL428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  <c r="EH428"/>
      <c r="EI428"/>
      <c r="EJ428"/>
      <c r="EK428"/>
      <c r="EL428"/>
      <c r="EM428"/>
      <c r="EN428"/>
    </row>
    <row r="429" spans="2:144" s="2" customFormat="1" x14ac:dyDescent="0.2">
      <c r="B429"/>
      <c r="E429" s="1"/>
      <c r="F429" s="1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  <c r="BB429"/>
      <c r="BC429"/>
      <c r="BD429"/>
      <c r="BE429"/>
      <c r="BF429"/>
      <c r="BG429"/>
      <c r="BH429"/>
      <c r="BI429"/>
      <c r="BJ429"/>
      <c r="BK429"/>
      <c r="BL42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  <c r="EH429"/>
      <c r="EI429"/>
      <c r="EJ429"/>
      <c r="EK429"/>
      <c r="EL429"/>
      <c r="EM429"/>
      <c r="EN429"/>
    </row>
    <row r="430" spans="2:144" s="2" customFormat="1" x14ac:dyDescent="0.2">
      <c r="B430"/>
      <c r="E430" s="1"/>
      <c r="F430" s="1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/>
      <c r="BB430"/>
      <c r="BC430"/>
      <c r="BD430"/>
      <c r="BE430"/>
      <c r="BF430"/>
      <c r="BG430"/>
      <c r="BH430"/>
      <c r="BI430"/>
      <c r="BJ430"/>
      <c r="BK430"/>
      <c r="BL430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  <c r="EH430"/>
      <c r="EI430"/>
      <c r="EJ430"/>
      <c r="EK430"/>
      <c r="EL430"/>
      <c r="EM430"/>
      <c r="EN430"/>
    </row>
    <row r="431" spans="2:144" s="2" customFormat="1" x14ac:dyDescent="0.2">
      <c r="B431"/>
      <c r="E431" s="1"/>
      <c r="F431" s="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  <c r="BB431"/>
      <c r="BC431"/>
      <c r="BD431"/>
      <c r="BE431"/>
      <c r="BF431"/>
      <c r="BG431"/>
      <c r="BH431"/>
      <c r="BI431"/>
      <c r="BJ431"/>
      <c r="BK431"/>
      <c r="BL431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  <c r="EH431"/>
      <c r="EI431"/>
      <c r="EJ431"/>
      <c r="EK431"/>
      <c r="EL431"/>
      <c r="EM431"/>
      <c r="EN431"/>
    </row>
  </sheetData>
  <mergeCells count="11">
    <mergeCell ref="AB5:AD5"/>
    <mergeCell ref="AE5:AG5"/>
    <mergeCell ref="B2:AG2"/>
    <mergeCell ref="J5:L5"/>
    <mergeCell ref="M5:O5"/>
    <mergeCell ref="P5:R5"/>
    <mergeCell ref="S5:U5"/>
    <mergeCell ref="V5:X5"/>
    <mergeCell ref="Y5:AA5"/>
    <mergeCell ref="G5:I5"/>
    <mergeCell ref="B5:F5"/>
  </mergeCells>
  <conditionalFormatting sqref="B239:B242">
    <cfRule type="expression" dxfId="0" priority="239">
      <formula>IF(#REF!&lt;&gt;"",#REF!-#REF!,0)&lt;&gt;0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8" scale="42" fitToHeight="0" orientation="landscape" r:id="rId1"/>
  <headerFooter>
    <oddHeader>&amp;LPanorama des financements climat en France&amp;CEdition 2020&amp;RI4CE - Institute for Climate Economics</oddHeader>
    <oddFooter>&amp;L&amp;D &amp;T&amp;R&amp;P/&amp;N</oddFooter>
  </headerFooter>
  <rowBreaks count="2" manualBreakCount="2">
    <brk id="71" max="16383" man="1"/>
    <brk id="1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Annexe 5</vt:lpstr>
      <vt:lpstr>'Annexe 5'!Impression_des_titres</vt:lpstr>
      <vt:lpstr>'Annexe 5'!Zone_d_impression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 LEDEZ</dc:creator>
  <cp:lastModifiedBy>Hadrien HAINAUT</cp:lastModifiedBy>
  <dcterms:created xsi:type="dcterms:W3CDTF">2021-02-17T14:04:28Z</dcterms:created>
  <dcterms:modified xsi:type="dcterms:W3CDTF">2021-03-02T11:19:25Z</dcterms:modified>
</cp:coreProperties>
</file>