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i4ce.sharepoint.com/Documents partages/61 - Territoires/1 - Projets/Panorama CT/Edition 2024/3 - Documents de travail/7 - Annexes/"/>
    </mc:Choice>
  </mc:AlternateContent>
  <xr:revisionPtr revIDLastSave="9497" documentId="14_{D0593EE4-21A9-451A-A8E6-9607FD1C2588}" xr6:coauthVersionLast="47" xr6:coauthVersionMax="47" xr10:uidLastSave="{555D4E33-AE52-4402-B7F2-EC28EB28F5F5}"/>
  <bookViews>
    <workbookView xWindow="-110" yWindow="-110" windowWidth="19420" windowHeight="10420" tabRatio="594" firstSheet="8" activeTab="13" xr2:uid="{EE28AB13-2938-4B09-AA45-819401F5F315}"/>
  </bookViews>
  <sheets>
    <sheet name="A LIRE " sheetId="8" r:id="rId1"/>
    <sheet name="Données graphiques" sheetId="73" state="hidden" r:id="rId2"/>
    <sheet name="HYPO-MACRO" sheetId="11" state="hidden" r:id="rId3"/>
    <sheet name="SYNTHESE" sheetId="81" r:id="rId4"/>
    <sheet name="SCE_FI" sheetId="83" r:id="rId5"/>
    <sheet name="DOT" sheetId="82" r:id="rId6"/>
    <sheet name="CT_RENO" sheetId="30" r:id="rId7"/>
    <sheet name="LOGSOC_RENO" sheetId="79" r:id="rId8"/>
    <sheet name="FERROVIAIRE" sheetId="17" r:id="rId9"/>
    <sheet name="FLUVIAL" sheetId="80" r:id="rId10"/>
    <sheet name="GARES" sheetId="69" state="hidden" r:id="rId11"/>
    <sheet name="VP-VUL" sheetId="60" r:id="rId12"/>
    <sheet name="TCU" sheetId="18" r:id="rId13"/>
    <sheet name="IRVE " sheetId="78" r:id="rId14"/>
    <sheet name="INFRA-CYCL" sheetId="22" r:id="rId15"/>
    <sheet name="RCU" sheetId="32" r:id="rId16"/>
    <sheet name="EP" sheetId="36" r:id="rId17"/>
  </sheets>
  <externalReferences>
    <externalReference r:id="rId18"/>
  </externalReferences>
  <definedNames>
    <definedName name="currentYear">#REF!</definedName>
    <definedName name="_xlnm.Print_Area" localSheetId="8">FERROVIAIRE!$B$59:$N$214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81" l="1"/>
  <c r="K61" i="81"/>
  <c r="K62" i="81"/>
  <c r="K59" i="81"/>
  <c r="L62" i="81"/>
  <c r="L61" i="81"/>
  <c r="L60" i="81"/>
  <c r="L59" i="81"/>
  <c r="V222" i="18" l="1"/>
  <c r="U222" i="18"/>
  <c r="T222" i="18"/>
  <c r="S222" i="18"/>
  <c r="R222" i="18"/>
  <c r="Q222" i="18"/>
  <c r="P222" i="18"/>
  <c r="V247" i="18"/>
  <c r="U247" i="18"/>
  <c r="T247" i="18"/>
  <c r="S247" i="18"/>
  <c r="R247" i="18"/>
  <c r="Q247" i="18"/>
  <c r="P247" i="18"/>
  <c r="Q18" i="78" l="1"/>
  <c r="R18" i="78"/>
  <c r="S18" i="78"/>
  <c r="T18" i="78"/>
  <c r="U18" i="78"/>
  <c r="V18" i="78"/>
  <c r="P18" i="78"/>
  <c r="I18" i="78"/>
  <c r="J18" i="78"/>
  <c r="K18" i="78"/>
  <c r="L18" i="78"/>
  <c r="M18" i="78"/>
  <c r="N18" i="78"/>
  <c r="H18" i="78"/>
  <c r="V280" i="18"/>
  <c r="U280" i="18"/>
  <c r="T280" i="18"/>
  <c r="S280" i="18"/>
  <c r="R280" i="18"/>
  <c r="Q280" i="18"/>
  <c r="P280" i="18"/>
  <c r="V258" i="18"/>
  <c r="U258" i="18"/>
  <c r="T258" i="18"/>
  <c r="S258" i="18"/>
  <c r="R258" i="18"/>
  <c r="Q258" i="18"/>
  <c r="P258" i="18"/>
  <c r="I127" i="30" l="1"/>
  <c r="H127" i="30"/>
  <c r="Q27" i="18" l="1"/>
  <c r="R27" i="18"/>
  <c r="S27" i="18"/>
  <c r="T27" i="18"/>
  <c r="U27" i="18"/>
  <c r="V27" i="18"/>
  <c r="P27" i="18"/>
  <c r="I27" i="18"/>
  <c r="J27" i="18"/>
  <c r="K27" i="18"/>
  <c r="L27" i="18"/>
  <c r="M27" i="18"/>
  <c r="N27" i="18"/>
  <c r="H27" i="18"/>
  <c r="V17" i="18"/>
  <c r="V18" i="18"/>
  <c r="U17" i="18"/>
  <c r="U18" i="18"/>
  <c r="T17" i="18"/>
  <c r="T18" i="18"/>
  <c r="S17" i="18"/>
  <c r="S18" i="18"/>
  <c r="R17" i="18"/>
  <c r="R18" i="18"/>
  <c r="Q17" i="18"/>
  <c r="Q18" i="18"/>
  <c r="P17" i="18"/>
  <c r="P18" i="18"/>
  <c r="Q16" i="18"/>
  <c r="R16" i="18"/>
  <c r="S16" i="18"/>
  <c r="T16" i="18"/>
  <c r="U16" i="18"/>
  <c r="V16" i="18"/>
  <c r="P16" i="18"/>
  <c r="N17" i="18"/>
  <c r="N18" i="18"/>
  <c r="M17" i="18"/>
  <c r="M18" i="18"/>
  <c r="L17" i="18"/>
  <c r="L18" i="18"/>
  <c r="K17" i="18"/>
  <c r="K18" i="18"/>
  <c r="J17" i="18"/>
  <c r="J18" i="18"/>
  <c r="I17" i="18"/>
  <c r="I18" i="18"/>
  <c r="H17" i="18"/>
  <c r="H18" i="18"/>
  <c r="I16" i="18"/>
  <c r="J16" i="18"/>
  <c r="K16" i="18"/>
  <c r="L16" i="18"/>
  <c r="M16" i="18"/>
  <c r="N16" i="18"/>
  <c r="H16" i="18"/>
  <c r="V15" i="18"/>
  <c r="U15" i="18"/>
  <c r="T15" i="18"/>
  <c r="S15" i="18"/>
  <c r="R15" i="18"/>
  <c r="Q15" i="18"/>
  <c r="P15" i="18"/>
  <c r="V15" i="60"/>
  <c r="U15" i="60"/>
  <c r="T15" i="60"/>
  <c r="S15" i="60"/>
  <c r="R15" i="60"/>
  <c r="Q15" i="60"/>
  <c r="P15" i="60"/>
  <c r="N15" i="18"/>
  <c r="M15" i="18"/>
  <c r="L15" i="18"/>
  <c r="K15" i="18"/>
  <c r="J15" i="18"/>
  <c r="I15" i="18"/>
  <c r="H15" i="18"/>
  <c r="N15" i="60"/>
  <c r="M15" i="60"/>
  <c r="L15" i="60"/>
  <c r="K15" i="60"/>
  <c r="J15" i="60"/>
  <c r="I15" i="60"/>
  <c r="H15" i="60"/>
  <c r="P291" i="18" l="1"/>
  <c r="Q291" i="18"/>
  <c r="R291" i="18"/>
  <c r="S291" i="18"/>
  <c r="T291" i="18"/>
  <c r="U291" i="18"/>
  <c r="V291" i="18"/>
  <c r="P233" i="18"/>
  <c r="Q233" i="18"/>
  <c r="R233" i="18"/>
  <c r="S233" i="18"/>
  <c r="T233" i="18"/>
  <c r="U233" i="18"/>
  <c r="V233" i="18"/>
  <c r="P214" i="18"/>
  <c r="Q214" i="18"/>
  <c r="R214" i="18"/>
  <c r="S214" i="18"/>
  <c r="T214" i="18"/>
  <c r="U214" i="18"/>
  <c r="V214" i="18"/>
  <c r="I18" i="17"/>
  <c r="J18" i="17"/>
  <c r="K18" i="17"/>
  <c r="L18" i="17"/>
  <c r="M18" i="17"/>
  <c r="N18" i="17"/>
  <c r="V201" i="18"/>
  <c r="U201" i="18"/>
  <c r="T201" i="18"/>
  <c r="S201" i="18"/>
  <c r="R201" i="18"/>
  <c r="Q201" i="18"/>
  <c r="P201" i="18"/>
  <c r="V188" i="18"/>
  <c r="U188" i="18"/>
  <c r="T188" i="18"/>
  <c r="S188" i="18"/>
  <c r="R188" i="18"/>
  <c r="Q188" i="18"/>
  <c r="P188" i="18"/>
  <c r="V170" i="18"/>
  <c r="U170" i="18"/>
  <c r="T170" i="18"/>
  <c r="S170" i="18"/>
  <c r="R170" i="18"/>
  <c r="Q170" i="18"/>
  <c r="P170" i="18"/>
  <c r="K7" i="83" l="1"/>
  <c r="I58" i="83"/>
  <c r="K57" i="83"/>
  <c r="I57" i="83"/>
  <c r="K56" i="83"/>
  <c r="I56" i="83"/>
  <c r="K55" i="83"/>
  <c r="I55" i="83"/>
  <c r="K54" i="83"/>
  <c r="I54" i="83"/>
  <c r="K53" i="83"/>
  <c r="I53" i="83"/>
  <c r="G53" i="83"/>
  <c r="I50" i="83"/>
  <c r="K49" i="83"/>
  <c r="I49" i="83"/>
  <c r="K48" i="83"/>
  <c r="I48" i="83"/>
  <c r="K47" i="83"/>
  <c r="I47" i="83"/>
  <c r="K46" i="83"/>
  <c r="I46" i="83"/>
  <c r="K45" i="83"/>
  <c r="I45" i="83"/>
  <c r="G45" i="83"/>
  <c r="I42" i="83"/>
  <c r="K41" i="83"/>
  <c r="I41" i="83"/>
  <c r="K40" i="83"/>
  <c r="I40" i="83"/>
  <c r="K39" i="83"/>
  <c r="I39" i="83"/>
  <c r="K38" i="83"/>
  <c r="I38" i="83"/>
  <c r="K37" i="83"/>
  <c r="I37" i="83"/>
  <c r="G37" i="83"/>
  <c r="I34" i="83"/>
  <c r="K33" i="83"/>
  <c r="I33" i="83"/>
  <c r="K32" i="83"/>
  <c r="I32" i="83"/>
  <c r="K31" i="83"/>
  <c r="I31" i="83"/>
  <c r="K30" i="83"/>
  <c r="I30" i="83"/>
  <c r="K29" i="83"/>
  <c r="I29" i="83"/>
  <c r="G29" i="83"/>
  <c r="I26" i="83"/>
  <c r="K25" i="83"/>
  <c r="I25" i="83"/>
  <c r="K24" i="83"/>
  <c r="I24" i="83"/>
  <c r="K23" i="83"/>
  <c r="I23" i="83"/>
  <c r="K22" i="83"/>
  <c r="I22" i="83"/>
  <c r="K21" i="83"/>
  <c r="I21" i="83"/>
  <c r="G21" i="83"/>
  <c r="I18" i="83"/>
  <c r="K17" i="83"/>
  <c r="I17" i="83"/>
  <c r="K16" i="83"/>
  <c r="I16" i="83"/>
  <c r="K15" i="83"/>
  <c r="I15" i="83"/>
  <c r="K14" i="83"/>
  <c r="I14" i="83"/>
  <c r="G13" i="83"/>
  <c r="I10" i="83"/>
  <c r="K9" i="83"/>
  <c r="I9" i="83"/>
  <c r="K8" i="83"/>
  <c r="I8" i="83"/>
  <c r="I7" i="83"/>
  <c r="K6" i="83"/>
  <c r="I6" i="83"/>
  <c r="G5" i="83"/>
  <c r="V113" i="18"/>
  <c r="U113" i="18"/>
  <c r="T113" i="18"/>
  <c r="S113" i="18"/>
  <c r="R113" i="18"/>
  <c r="Q113" i="18"/>
  <c r="P113" i="18"/>
  <c r="N36" i="79" l="1"/>
  <c r="M36" i="79"/>
  <c r="L36" i="79"/>
  <c r="K36" i="79"/>
  <c r="J36" i="79"/>
  <c r="I36" i="79"/>
  <c r="N67" i="79"/>
  <c r="M67" i="79"/>
  <c r="L67" i="79"/>
  <c r="K67" i="79"/>
  <c r="J67" i="79"/>
  <c r="I67" i="79"/>
  <c r="N41" i="79"/>
  <c r="M41" i="79"/>
  <c r="L41" i="79"/>
  <c r="K41" i="79"/>
  <c r="J41" i="79"/>
  <c r="I41" i="79"/>
  <c r="N13" i="79" l="1"/>
  <c r="M13" i="79"/>
  <c r="L13" i="79"/>
  <c r="K13" i="79"/>
  <c r="J13" i="79"/>
  <c r="I13" i="79"/>
  <c r="V112" i="60" l="1"/>
  <c r="U112" i="60"/>
  <c r="T112" i="60"/>
  <c r="S112" i="60"/>
  <c r="R112" i="60"/>
  <c r="Q112" i="60"/>
  <c r="P112" i="60"/>
  <c r="N87" i="60"/>
  <c r="M87" i="60"/>
  <c r="L87" i="60"/>
  <c r="K87" i="60"/>
  <c r="J87" i="60"/>
  <c r="I87" i="60"/>
  <c r="V139" i="60"/>
  <c r="U139" i="60"/>
  <c r="T139" i="60"/>
  <c r="S139" i="60"/>
  <c r="R139" i="60"/>
  <c r="Q139" i="60"/>
  <c r="P139" i="60"/>
  <c r="N105" i="60"/>
  <c r="M105" i="60"/>
  <c r="L105" i="60"/>
  <c r="K105" i="60"/>
  <c r="J105" i="60"/>
  <c r="I105" i="60"/>
  <c r="N77" i="60"/>
  <c r="M77" i="60"/>
  <c r="L77" i="60"/>
  <c r="K77" i="60"/>
  <c r="J77" i="60"/>
  <c r="I77" i="60"/>
  <c r="N96" i="60" l="1"/>
  <c r="M96" i="60"/>
  <c r="L96" i="60"/>
  <c r="K96" i="60"/>
  <c r="J96" i="60"/>
  <c r="I96" i="60"/>
  <c r="N71" i="60"/>
  <c r="M71" i="60"/>
  <c r="L71" i="60"/>
  <c r="K71" i="60"/>
  <c r="J71" i="60"/>
  <c r="I71" i="60"/>
  <c r="N60" i="60"/>
  <c r="M60" i="60"/>
  <c r="L60" i="60"/>
  <c r="K60" i="60"/>
  <c r="J60" i="60"/>
  <c r="I60" i="60"/>
  <c r="N50" i="60" l="1"/>
  <c r="M50" i="60"/>
  <c r="L50" i="60"/>
  <c r="K50" i="60"/>
  <c r="J50" i="60"/>
  <c r="I50" i="60"/>
  <c r="N43" i="60"/>
  <c r="M43" i="60"/>
  <c r="L43" i="60"/>
  <c r="K43" i="60"/>
  <c r="J43" i="60"/>
  <c r="I43" i="60"/>
  <c r="H43" i="60"/>
  <c r="N40" i="60"/>
  <c r="M40" i="60"/>
  <c r="L40" i="60"/>
  <c r="K40" i="60"/>
  <c r="J40" i="60"/>
  <c r="I40" i="60"/>
  <c r="V327" i="78"/>
  <c r="U327" i="78"/>
  <c r="T327" i="78"/>
  <c r="S327" i="78"/>
  <c r="R327" i="78"/>
  <c r="Q327" i="78"/>
  <c r="P327" i="78"/>
  <c r="V326" i="78"/>
  <c r="U326" i="78"/>
  <c r="T326" i="78"/>
  <c r="S326" i="78"/>
  <c r="R326" i="78"/>
  <c r="Q326" i="78"/>
  <c r="P326" i="78"/>
  <c r="V324" i="78"/>
  <c r="U324" i="78"/>
  <c r="T324" i="78"/>
  <c r="S324" i="78"/>
  <c r="R324" i="78"/>
  <c r="Q324" i="78"/>
  <c r="P324" i="78"/>
  <c r="V323" i="78"/>
  <c r="U323" i="78"/>
  <c r="T323" i="78"/>
  <c r="S323" i="78"/>
  <c r="R323" i="78"/>
  <c r="Q323" i="78"/>
  <c r="P323" i="78"/>
  <c r="V321" i="78"/>
  <c r="U321" i="78"/>
  <c r="T321" i="78"/>
  <c r="S321" i="78"/>
  <c r="R321" i="78"/>
  <c r="Q321" i="78"/>
  <c r="P321" i="78"/>
  <c r="V320" i="78"/>
  <c r="U320" i="78"/>
  <c r="T320" i="78"/>
  <c r="S320" i="78"/>
  <c r="R320" i="78"/>
  <c r="Q320" i="78"/>
  <c r="P320" i="78"/>
  <c r="Q245" i="78"/>
  <c r="F238" i="78"/>
  <c r="E238" i="78"/>
  <c r="D238" i="78"/>
  <c r="N49" i="78"/>
  <c r="M49" i="78"/>
  <c r="L49" i="78"/>
  <c r="K49" i="78"/>
  <c r="J49" i="78"/>
  <c r="I49" i="78"/>
  <c r="H49" i="78"/>
  <c r="N13" i="78"/>
  <c r="V13" i="78"/>
  <c r="U13" i="78"/>
  <c r="T13" i="78"/>
  <c r="S13" i="78"/>
  <c r="R13" i="78"/>
  <c r="Q13" i="78"/>
  <c r="P13" i="78"/>
  <c r="M13" i="78"/>
  <c r="L13" i="78"/>
  <c r="K13" i="78"/>
  <c r="J13" i="78"/>
  <c r="I13" i="78"/>
  <c r="H13" i="78"/>
  <c r="N51" i="36"/>
  <c r="M51" i="36"/>
  <c r="L51" i="36"/>
  <c r="K51" i="36"/>
  <c r="J51" i="36"/>
  <c r="I51" i="36"/>
  <c r="H51" i="36"/>
  <c r="V245" i="78" l="1"/>
  <c r="U245" i="78"/>
  <c r="T245" i="78"/>
  <c r="S245" i="78"/>
  <c r="P245" i="78" s="1"/>
  <c r="R245" i="78"/>
  <c r="N42" i="22"/>
  <c r="M42" i="22"/>
  <c r="L42" i="22"/>
  <c r="K42" i="22"/>
  <c r="J42" i="22"/>
  <c r="I42" i="22"/>
  <c r="I22" i="36"/>
  <c r="J22" i="36"/>
  <c r="K22" i="36"/>
  <c r="L22" i="36"/>
  <c r="M22" i="36"/>
  <c r="N22" i="36"/>
  <c r="H22" i="36"/>
  <c r="G67" i="36" l="1"/>
  <c r="N15" i="32" l="1"/>
  <c r="I15" i="32"/>
  <c r="J15" i="32"/>
  <c r="K15" i="32"/>
  <c r="L15" i="32"/>
  <c r="M15" i="32"/>
  <c r="G86" i="73" l="1"/>
  <c r="G11" i="73"/>
  <c r="G16" i="73"/>
  <c r="G10" i="73"/>
  <c r="I87" i="73" l="1"/>
  <c r="G14" i="73"/>
  <c r="G87" i="73"/>
  <c r="I14" i="73" l="1"/>
  <c r="K87" i="73"/>
  <c r="L14" i="73"/>
  <c r="K14" i="73"/>
  <c r="H14" i="73"/>
  <c r="L87" i="73"/>
  <c r="J14" i="73"/>
  <c r="J87" i="73"/>
  <c r="H87" i="73"/>
  <c r="G137" i="73" l="1"/>
  <c r="G13" i="73" l="1"/>
  <c r="G84" i="73" l="1"/>
  <c r="G134" i="73"/>
  <c r="G6" i="73" l="1"/>
  <c r="G136" i="73"/>
  <c r="H135" i="73" l="1"/>
  <c r="I16" i="73" l="1"/>
  <c r="I85" i="73"/>
  <c r="H85" i="73"/>
  <c r="H16" i="73"/>
  <c r="J16" i="73"/>
  <c r="J85" i="73"/>
  <c r="K16" i="73"/>
  <c r="K85" i="73"/>
  <c r="L85" i="73"/>
  <c r="L16" i="73"/>
  <c r="D121" i="32" l="1"/>
  <c r="D122" i="32"/>
  <c r="D120" i="32"/>
  <c r="F76" i="36"/>
  <c r="G76" i="36" s="1"/>
  <c r="F75" i="36"/>
  <c r="G75" i="36" s="1"/>
  <c r="F74" i="36"/>
  <c r="G74" i="36" s="1"/>
  <c r="F73" i="36"/>
  <c r="F72" i="36"/>
  <c r="G72" i="36" s="1"/>
  <c r="F67" i="36"/>
  <c r="IA18" i="36"/>
  <c r="HZ18" i="36"/>
  <c r="HY18" i="36"/>
  <c r="HX18" i="36"/>
  <c r="HW18" i="36"/>
  <c r="HV18" i="36"/>
  <c r="HU18" i="36"/>
  <c r="HT18" i="36"/>
  <c r="HS18" i="36"/>
  <c r="HR18" i="36"/>
  <c r="IA21" i="36"/>
  <c r="HZ21" i="36"/>
  <c r="HY21" i="36"/>
  <c r="HX21" i="36"/>
  <c r="HW21" i="36"/>
  <c r="HW22" i="36" s="1"/>
  <c r="HV21" i="36"/>
  <c r="HU21" i="36"/>
  <c r="HT21" i="36"/>
  <c r="HT22" i="36" s="1"/>
  <c r="HS21" i="36"/>
  <c r="HR21" i="36"/>
  <c r="HZ22" i="36"/>
  <c r="H11" i="11"/>
  <c r="DV11" i="11"/>
  <c r="CK11" i="11"/>
  <c r="O11" i="11"/>
  <c r="FG11" i="11"/>
  <c r="AZ11" i="11"/>
  <c r="GR11" i="11"/>
  <c r="G73" i="36" l="1"/>
  <c r="HY22" i="36"/>
  <c r="HR22" i="36"/>
  <c r="HX22" i="36"/>
  <c r="HV22" i="36"/>
  <c r="HU22" i="36"/>
  <c r="HS22" i="36"/>
  <c r="IA22" i="36"/>
  <c r="G12" i="73" l="1"/>
  <c r="G15" i="73"/>
  <c r="G83" i="73" l="1"/>
  <c r="G133" i="73"/>
  <c r="G82" i="73" l="1"/>
  <c r="G132" i="73"/>
  <c r="J89" i="73"/>
  <c r="L89" i="73"/>
  <c r="K89" i="73"/>
  <c r="I10" i="73"/>
  <c r="L83" i="73"/>
  <c r="L15" i="73"/>
  <c r="K83" i="73"/>
  <c r="K15" i="73"/>
  <c r="I15" i="73"/>
  <c r="I83" i="73"/>
  <c r="J15" i="73"/>
  <c r="J83" i="73"/>
  <c r="H83" i="73"/>
  <c r="H15" i="73"/>
  <c r="H133" i="73"/>
  <c r="H137" i="73"/>
  <c r="J10" i="73" l="1"/>
  <c r="I12" i="73"/>
  <c r="K12" i="73"/>
  <c r="L10" i="73"/>
  <c r="L12" i="73"/>
  <c r="J82" i="73"/>
  <c r="K10" i="73"/>
  <c r="I89" i="73"/>
  <c r="J12" i="73" l="1"/>
  <c r="K82" i="73"/>
  <c r="I82" i="73"/>
  <c r="L82" i="73"/>
  <c r="H82" i="73"/>
  <c r="H12" i="73"/>
  <c r="H132" i="73"/>
  <c r="I86" i="73" l="1"/>
  <c r="G85" i="73"/>
  <c r="G135" i="73"/>
  <c r="I11" i="73" l="1"/>
  <c r="K86" i="73"/>
  <c r="K11" i="73"/>
  <c r="J86" i="73" l="1"/>
  <c r="J11" i="73"/>
  <c r="L86" i="73"/>
  <c r="L11" i="73"/>
  <c r="H86" i="73"/>
  <c r="H136" i="73" s="1"/>
  <c r="H11" i="73"/>
  <c r="I84" i="73" l="1"/>
  <c r="I13" i="73" l="1"/>
  <c r="K84" i="73"/>
  <c r="K13" i="73"/>
  <c r="L13" i="73" l="1"/>
  <c r="L84" i="73"/>
  <c r="H84" i="73"/>
  <c r="H13" i="73"/>
  <c r="H134" i="73"/>
  <c r="I222" i="73"/>
  <c r="H9" i="73" l="1"/>
  <c r="H138" i="73"/>
  <c r="H88" i="73"/>
  <c r="J84" i="73"/>
  <c r="J13" i="73"/>
  <c r="I187" i="73" l="1"/>
  <c r="H186" i="73"/>
  <c r="H187" i="73"/>
  <c r="I186" i="73"/>
  <c r="J187" i="73"/>
  <c r="J186" i="73"/>
  <c r="K187" i="73" l="1"/>
  <c r="K186" i="73"/>
  <c r="K88" i="73" l="1"/>
  <c r="K90" i="73" s="1"/>
  <c r="K9" i="73"/>
  <c r="K17" i="73" s="1"/>
  <c r="J185" i="73"/>
  <c r="J188" i="73" s="1"/>
  <c r="I88" i="73"/>
  <c r="I90" i="73" s="1"/>
  <c r="I9" i="73"/>
  <c r="I17" i="73" s="1"/>
  <c r="K185" i="73"/>
  <c r="K188" i="73" s="1"/>
  <c r="J9" i="73"/>
  <c r="J17" i="73" s="1"/>
  <c r="J88" i="73"/>
  <c r="J90" i="73" s="1"/>
  <c r="L9" i="73"/>
  <c r="L17" i="73" s="1"/>
  <c r="L88" i="73"/>
  <c r="L90" i="73" s="1"/>
  <c r="H185" i="73"/>
  <c r="H188" i="73" s="1"/>
  <c r="I185" i="73"/>
  <c r="I188" i="73" s="1"/>
  <c r="IB834" i="60" l="1"/>
  <c r="J222" i="73" l="1"/>
  <c r="G9" i="73" l="1"/>
  <c r="G88" i="73" l="1"/>
  <c r="G138" i="73"/>
  <c r="G187" i="73" l="1"/>
  <c r="G186" i="73"/>
  <c r="J223" i="73" l="1"/>
  <c r="G185" i="73" l="1"/>
  <c r="H89" i="73"/>
  <c r="H10" i="73"/>
  <c r="H139" i="73"/>
  <c r="H140" i="73" s="1"/>
  <c r="G188" i="73" l="1"/>
  <c r="D190" i="73" s="1"/>
  <c r="H17" i="73"/>
  <c r="H90" i="73"/>
  <c r="F48" i="73"/>
  <c r="I223" i="73"/>
  <c r="D191" i="73" l="1"/>
  <c r="D189" i="73"/>
  <c r="G17" i="73" l="1"/>
  <c r="G89" i="73" l="1"/>
  <c r="G90" i="73" s="1"/>
  <c r="G139" i="73"/>
  <c r="G140" i="73" s="1"/>
  <c r="G221" i="7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tc={C0ADB29F-1A10-434F-A0E4-60A0E16780C3}</author>
  </authors>
  <commentList>
    <comment ref="C354" authorId="0" shapeId="0" xr:uid="{C0ADB29F-1A10-434F-A0E4-60A0E16780C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@Axel ERBA comment utilisez vous cet index sur les coûts précédents ? 
Réponse :
    Hello Marion ! L’année de référence est 2022 et du coup cela permet de reconstruire les coûts courants avant 2022. Je t’avoue que je ne sais pas toujours lorsque cela est fait. J’ai aussi l’impression que c’est appliqué aux investissements et non aux coûts unitaires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tc={D439E8B8-07B1-401D-86F1-1FD6EA1F5BE4}</author>
    <author>tc={EE68C152-3538-4C1C-BD0F-DF15276B0367}</author>
  </authors>
  <commentList>
    <comment ref="D127" authorId="0" shapeId="0" xr:uid="{D439E8B8-07B1-401D-86F1-1FD6EA1F5B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@Axel ERBA attention dans le tableau les CU sont de 82k€ en 2020 (contre 80k€ indiqué ici) et de 77k€ en 2030 (contre 72k€)
Réponse :
    RAS, je viens de comprendre qu’il s’agissait des coûts 2019 actualisés pour 2022</t>
      </text>
    </comment>
    <comment ref="D135" authorId="1" shapeId="0" xr:uid="{EE68C152-3538-4C1C-BD0F-DF15276B036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@Axel ERBA pourtant le coût n’est pas exactement le même, pourquoi ? (ex. VP essence 28k€ en 2025 mais 29k€ en 2030)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tc={5BD6E621-7502-4C1B-BD5E-8942D38363DF}</author>
    <author>tc={C83C0F23-7739-4B46-8AE5-55EF560EB0CD}</author>
    <author>tc={DA6EBE48-945E-4EA5-8100-CF6D0CBEC189}</author>
  </authors>
  <commentList>
    <comment ref="C77" authorId="0" shapeId="0" xr:uid="{5BD6E621-7502-4C1B-BD5E-8942D38363D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détailler ? Je ne suis pas sure que le modèle SGP et ses conséquences sur le fipu locales soit compris par tous 😉 
Réponse :
    Je vais laisser tel quel, c’est un peu plus détaillé dans la publication </t>
      </text>
    </comment>
    <comment ref="N114" authorId="1" shapeId="0" xr:uid="{C83C0F23-7739-4B46-8AE5-55EF560EB0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Suite à la réu avec le PanoNAT, est-ce que ces données sont bien à jour ? Je ne sais plus quelle était la conclusion de la réu ! 
Réponse :
    Oui ce sont les données les plus récentes !</t>
      </text>
    </comment>
    <comment ref="D116" authorId="2" shapeId="0" xr:uid="{DA6EBE48-945E-4EA5-8100-CF6D0CBEC18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Même pour l’historique ? </t>
      </text>
    </comment>
  </commentList>
</comments>
</file>

<file path=xl/sharedStrings.xml><?xml version="1.0" encoding="utf-8"?>
<sst xmlns="http://schemas.openxmlformats.org/spreadsheetml/2006/main" count="4816" uniqueCount="1668">
  <si>
    <t>GUIDE DE LECTURE DU DOCUMENT</t>
  </si>
  <si>
    <t>CT RENO</t>
  </si>
  <si>
    <t>IRVE</t>
  </si>
  <si>
    <t>FERROVIAIRE</t>
  </si>
  <si>
    <t>TCU</t>
  </si>
  <si>
    <t>INFRA-CYCL</t>
  </si>
  <si>
    <t>RCU</t>
  </si>
  <si>
    <t>EP</t>
  </si>
  <si>
    <t>Chaque onglet sectoriel comporte :</t>
  </si>
  <si>
    <t xml:space="preserve"> - le périmètre exact des investissements couverts dans le secteur ; </t>
  </si>
  <si>
    <t xml:space="preserve"> - les sources utilisées (indiquées en dessous des tableaux de calculs ou à la fin des onglets) ;</t>
  </si>
  <si>
    <t xml:space="preserve"> - les tableaux de résultats.</t>
  </si>
  <si>
    <t>LIEN VERS L'EDITION 2023 DU PANORAMA DES FINANCEMENTS CLIMAT</t>
  </si>
  <si>
    <t>L'étude et l'ensemble de ses annexes sont téléchargeables sur le site d'I4CE :</t>
  </si>
  <si>
    <t>GENERAL (Partie 1)</t>
  </si>
  <si>
    <t>SECTORIEL (Partie 2)</t>
  </si>
  <si>
    <t>Graphique 1 : Répartition des besoins d’investissements « climat » des collectivités locales par secteur étudié (en M€/an en moyenne sur la période 2021-2030)</t>
  </si>
  <si>
    <t xml:space="preserve">Rénovation énergétique des bâtiments </t>
  </si>
  <si>
    <r>
      <t xml:space="preserve">Historique
</t>
    </r>
    <r>
      <rPr>
        <i/>
        <sz val="11"/>
        <color theme="1"/>
        <rFont val="Calibri"/>
        <family val="2"/>
        <scheme val="minor"/>
      </rPr>
      <t>(estimatif)</t>
    </r>
  </si>
  <si>
    <t>SNBC</t>
  </si>
  <si>
    <t>S1 - Génération frugale</t>
  </si>
  <si>
    <t>S2 - Coopérations territoriales</t>
  </si>
  <si>
    <t>S3 - Technologies vertes</t>
  </si>
  <si>
    <t>S4 - Pari réparateur</t>
  </si>
  <si>
    <t>Colonne1</t>
  </si>
  <si>
    <t>Colonne2</t>
  </si>
  <si>
    <t>Colonne3</t>
  </si>
  <si>
    <t>Colonne4</t>
  </si>
  <si>
    <t>Colonne5</t>
  </si>
  <si>
    <t>MOY. 2020-2021</t>
  </si>
  <si>
    <t>MOY. 2021-2030</t>
  </si>
  <si>
    <t xml:space="preserve">MOY. 2021-2030 </t>
  </si>
  <si>
    <t xml:space="preserve">MOY. 2021-2030  </t>
  </si>
  <si>
    <t xml:space="preserve">MOY. 2021-2030   </t>
  </si>
  <si>
    <t xml:space="preserve">MOY. 2021-2030    </t>
  </si>
  <si>
    <t>Aménagements cyclables</t>
  </si>
  <si>
    <t>Rénovation énergétique des bâtiments publics</t>
  </si>
  <si>
    <t>Infrastructures ferroviaires (dont RER-m)</t>
  </si>
  <si>
    <t>Energie (éclairage public et RCU)</t>
  </si>
  <si>
    <t xml:space="preserve">Verdissement des flottes de véhicules des collectivités </t>
  </si>
  <si>
    <t>Matériel roulant ferroviaire*</t>
  </si>
  <si>
    <t>Bornes de recharge électrique</t>
  </si>
  <si>
    <t xml:space="preserve">TCU </t>
  </si>
  <si>
    <t>TOTAL</t>
  </si>
  <si>
    <t>Synthèse mobilité durable</t>
  </si>
  <si>
    <t>Graphique 2 : Comparaison des besoins d'investissements climat avec le budget actuel des collectivités locales</t>
  </si>
  <si>
    <t>Besoins d'investissements "climat"</t>
  </si>
  <si>
    <t>x</t>
  </si>
  <si>
    <t xml:space="preserve">Dépenses d'investissements des collectivités en 2021 </t>
  </si>
  <si>
    <t>Dépenses de fonctionnement des collectivités en 2021</t>
  </si>
  <si>
    <t>Source : DGCL, Comtpes 2021 (onglet FONCT SYND ET BA)</t>
  </si>
  <si>
    <t>dont syndicats et budgets annexes</t>
  </si>
  <si>
    <t>Le vélo et les infrastructures cyclables</t>
  </si>
  <si>
    <t>Graphique 3 : Besoins d’investissements « climat » des collectivités locales selon différents scénarios de décarbonation (en milliards d’euros/an et en moyenne sur 2021-2030)</t>
  </si>
  <si>
    <t>Les infrastructures ferroviaires</t>
  </si>
  <si>
    <t>Aménagements cyclabes</t>
  </si>
  <si>
    <t>Les infrastructures de transport en commun urbains</t>
  </si>
  <si>
    <t>Graphique 4 : Investissements des collectivités locales pour le climat : historique et besoins SNBC (en milliards d’euros/an et en moyenne sur 2021-2030)</t>
  </si>
  <si>
    <r>
      <t xml:space="preserve">Historique
</t>
    </r>
    <r>
      <rPr>
        <i/>
        <sz val="11"/>
        <color theme="1"/>
        <rFont val="Calibri"/>
        <family val="2"/>
        <scheme val="minor"/>
      </rPr>
      <t>(estimatif)</t>
    </r>
    <r>
      <rPr>
        <sz val="11"/>
        <color theme="1"/>
        <rFont val="Calibri"/>
        <family val="2"/>
        <scheme val="minor"/>
      </rPr>
      <t xml:space="preserve">
(en milliards d'euros courants)</t>
    </r>
  </si>
  <si>
    <t>Besoins SNBC
(en milliards d'euros constants)</t>
  </si>
  <si>
    <t>Energie (RCU et éclairage public)</t>
  </si>
  <si>
    <t>Bornes de recharges électriques</t>
  </si>
  <si>
    <t xml:space="preserve">Infrastructures ferroviaires </t>
  </si>
  <si>
    <t>Matériel roulant ferroviaire</t>
  </si>
  <si>
    <t>Le verdissement des flottes de véhicules</t>
  </si>
  <si>
    <t>Ensemble</t>
  </si>
  <si>
    <t>Décarbonation du parc de véhicules privés</t>
  </si>
  <si>
    <t xml:space="preserve">Graphique 5 : Besoins d'investissements climat des collectivités par échelon </t>
  </si>
  <si>
    <t>Régions</t>
  </si>
  <si>
    <t>Départements</t>
  </si>
  <si>
    <t>Communes et EPCI</t>
  </si>
  <si>
    <t>Energie : éclairage public et RCU</t>
  </si>
  <si>
    <t>Historique
(estimatif)</t>
  </si>
  <si>
    <t xml:space="preserve">Graphique 6 : Evolution des besoins d'investissements des collectivités à moyen-long terme </t>
  </si>
  <si>
    <t>Eclairage public</t>
  </si>
  <si>
    <t xml:space="preserve"> -</t>
  </si>
  <si>
    <t>MOY. 2031-2050</t>
  </si>
  <si>
    <t>Investissements climats historiques (estimatifs)</t>
  </si>
  <si>
    <t>Besoins d'investissements pour pour le déploiement des IRVE et le verdissement des flottes de véhicules</t>
  </si>
  <si>
    <t xml:space="preserve">S1 </t>
  </si>
  <si>
    <t>S2</t>
  </si>
  <si>
    <t>S3</t>
  </si>
  <si>
    <t xml:space="preserve">S4 </t>
  </si>
  <si>
    <t>Besoins d'investissements climat pour tous les autres secteurs</t>
  </si>
  <si>
    <t>Infrastructures TCU (dont verdissement autobus)</t>
  </si>
  <si>
    <t>Infrastructures ferroviaires (hors matériel roulant)</t>
  </si>
  <si>
    <t>Historique</t>
  </si>
  <si>
    <t>S0</t>
  </si>
  <si>
    <t>S1</t>
  </si>
  <si>
    <t>S4</t>
  </si>
  <si>
    <t>Stratégie nationale-bas carbone</t>
  </si>
  <si>
    <t>Contenu</t>
  </si>
  <si>
    <t>(M€)</t>
  </si>
  <si>
    <t>D</t>
  </si>
  <si>
    <t>EPCI/Bloc communal</t>
  </si>
  <si>
    <t>C</t>
  </si>
  <si>
    <t xml:space="preserve">Régions </t>
  </si>
  <si>
    <t>EPCI/Communes</t>
  </si>
  <si>
    <t>(unité)</t>
  </si>
  <si>
    <t>(détail)</t>
  </si>
  <si>
    <t>"</t>
  </si>
  <si>
    <t>(millions d'euros)</t>
  </si>
  <si>
    <t>ADEME S1 Sobriété</t>
  </si>
  <si>
    <t>ADEME S2 Soutenabilité</t>
  </si>
  <si>
    <t>ADEME S3 Technologies vertes</t>
  </si>
  <si>
    <t>ADEME S4 Pari technique</t>
  </si>
  <si>
    <t>Création</t>
  </si>
  <si>
    <t>Avancement</t>
  </si>
  <si>
    <t>En cours de création</t>
  </si>
  <si>
    <t>HISTO</t>
  </si>
  <si>
    <t>HYPOTHESES MACRO</t>
  </si>
  <si>
    <t>ADEME Tendanciel</t>
  </si>
  <si>
    <t>Hypothèses sur l'évolution des indicateurs macro-éco.</t>
  </si>
  <si>
    <t>Population française</t>
  </si>
  <si>
    <t>France entière</t>
  </si>
  <si>
    <t>(millions)</t>
  </si>
  <si>
    <t>A</t>
  </si>
  <si>
    <t>Métropole</t>
  </si>
  <si>
    <t>[LIEN]</t>
  </si>
  <si>
    <t>A [Historique]</t>
  </si>
  <si>
    <t>INSEE, Bilan démographique 2020</t>
  </si>
  <si>
    <t>A [SNBC]</t>
  </si>
  <si>
    <t>Direction Générale de l’Energie et du Climat, « Synthèse du scénario de référence de la stratégie française pour l’énergie et le climat (février 2019) », p.9</t>
  </si>
  <si>
    <t>"La population française augmente légèrement, selon le scénario central de l’INSEE. Le nombre d’habitants augmente d’environ 0,3 % par an pour atteindre près de 72 millions en 2050."</t>
  </si>
  <si>
    <t xml:space="preserve">On suppose que métropole et DOM augmentent au même rythme. </t>
  </si>
  <si>
    <t xml:space="preserve"> </t>
  </si>
  <si>
    <t>A [ADEME]</t>
  </si>
  <si>
    <t>Source : ADEME, d'après INSEE</t>
  </si>
  <si>
    <t>unités</t>
  </si>
  <si>
    <t>Marqueur</t>
  </si>
  <si>
    <t>Montant</t>
  </si>
  <si>
    <t>4. Coût des ETP (moyen)</t>
  </si>
  <si>
    <t>euros brut/an</t>
  </si>
  <si>
    <t>ETP</t>
  </si>
  <si>
    <t>ETP Direction</t>
  </si>
  <si>
    <t>ETP3</t>
  </si>
  <si>
    <t>ETP Chef.fe de projet ou ingénieur</t>
  </si>
  <si>
    <t>ETP2</t>
  </si>
  <si>
    <t>ETP Chargé.e de mission</t>
  </si>
  <si>
    <t>ETP1</t>
  </si>
  <si>
    <t>unités (2022)</t>
  </si>
  <si>
    <t>5. Nombre de CT</t>
  </si>
  <si>
    <t>B</t>
  </si>
  <si>
    <t>EPCI</t>
  </si>
  <si>
    <t>A [Source]</t>
  </si>
  <si>
    <t>https://www.regions-departements-france.fr/liste-des-nouvelles-regions.html</t>
  </si>
  <si>
    <t>B [Source]</t>
  </si>
  <si>
    <t>Régions et départements français 2022 (regions-departements-france.fr)</t>
  </si>
  <si>
    <t>C [Source]</t>
  </si>
  <si>
    <t>L'intercommunalité en 2022 : le nombre d'EPCI est stabilisé | vie-publique.fr</t>
  </si>
  <si>
    <t>Liens</t>
  </si>
  <si>
    <t>Rénovation énergétique des bâtiments publics des collectivités locales</t>
  </si>
  <si>
    <t>SYNTHESE-INV</t>
  </si>
  <si>
    <t>Périmètre général</t>
  </si>
  <si>
    <t>Dans ses recommandations accompagnant la directive de 2012 sur la performance énergétique des bâtiments, la Commission Européenne fournit (p.6)une liste indicative d'équipements liés à la performance énergétique.</t>
  </si>
  <si>
    <t xml:space="preserve">Cependant, nous ne sommes pas en mesure de déterminer si toutes les sources exploitées dans ce document se réfèrent au même périmètre de travaux. </t>
  </si>
  <si>
    <t>SYNTHESE</t>
  </si>
  <si>
    <t>Bureaux</t>
  </si>
  <si>
    <t>Cafés-hôtels-restaurants</t>
  </si>
  <si>
    <t>Commerce</t>
  </si>
  <si>
    <t>Enseignement-recherche</t>
  </si>
  <si>
    <t>Habitat communautaire</t>
  </si>
  <si>
    <t>Santé</t>
  </si>
  <si>
    <t>Sport, Loisirs, Culture</t>
  </si>
  <si>
    <t>Transport</t>
  </si>
  <si>
    <t>(unités)</t>
  </si>
  <si>
    <t>Collectivités territoriales</t>
  </si>
  <si>
    <t>Isolation thermique</t>
  </si>
  <si>
    <t>(mio EUR)</t>
  </si>
  <si>
    <t>CLIMAT</t>
  </si>
  <si>
    <t>Fenêtres</t>
  </si>
  <si>
    <t>Chaudière fioul condensation &gt; 70 kW</t>
  </si>
  <si>
    <t>FOSSILE</t>
  </si>
  <si>
    <t>Chaudière gaz condensation &gt; 70 kW</t>
  </si>
  <si>
    <t>Chaudière standard et BT fioul &gt; 70 kW</t>
  </si>
  <si>
    <t>Chaudière standard et BT gaz &gt; 70 kW</t>
  </si>
  <si>
    <t>Chaudière fioul condensation &lt; 70 kW</t>
  </si>
  <si>
    <t>Chaudière gaz condensation &lt; 70 kW</t>
  </si>
  <si>
    <t>Chaudière standard fioul &lt; 70 kW</t>
  </si>
  <si>
    <t>Chaudière standard gaz &lt; 70 kW</t>
  </si>
  <si>
    <t>Chaudières biomasse</t>
  </si>
  <si>
    <t>PAC air-eau et géothemie</t>
  </si>
  <si>
    <t>Système clim. DRV, Clim. multisplit, Roof top</t>
  </si>
  <si>
    <t>Total</t>
  </si>
  <si>
    <t>Bloc communal</t>
  </si>
  <si>
    <t>Etat</t>
  </si>
  <si>
    <t>Collectivités</t>
  </si>
  <si>
    <t>en %</t>
  </si>
  <si>
    <t>(millions de m²)</t>
  </si>
  <si>
    <t>— Administration</t>
  </si>
  <si>
    <t>— Enseignement</t>
  </si>
  <si>
    <t>— Equipements sportifs</t>
  </si>
  <si>
    <t>— Equipements sportifs et culturels</t>
  </si>
  <si>
    <t>— Maisons de retraites</t>
  </si>
  <si>
    <t>— Médico-social</t>
  </si>
  <si>
    <t>— Autres</t>
  </si>
  <si>
    <t>— Collèges</t>
  </si>
  <si>
    <t>— Administration territoriale</t>
  </si>
  <si>
    <t>— Social, et autres</t>
  </si>
  <si>
    <t>— Lycées</t>
  </si>
  <si>
    <t>— Administration territoriale, sports et autres</t>
  </si>
  <si>
    <t>Investissements</t>
  </si>
  <si>
    <t>(%)</t>
  </si>
  <si>
    <t>Autres</t>
  </si>
  <si>
    <t>A [2014]</t>
  </si>
  <si>
    <t>A [2019]</t>
  </si>
  <si>
    <t>A [2021]</t>
  </si>
  <si>
    <t>A [2020]</t>
  </si>
  <si>
    <t>A [2017]</t>
  </si>
  <si>
    <t>A [2018]</t>
  </si>
  <si>
    <t>A [2015]</t>
  </si>
  <si>
    <t>E</t>
  </si>
  <si>
    <t>En unités</t>
  </si>
  <si>
    <t>Investissements totaux</t>
  </si>
  <si>
    <t>(en %)</t>
  </si>
  <si>
    <t>[2021]</t>
  </si>
  <si>
    <t>F</t>
  </si>
  <si>
    <t>Entreprises</t>
  </si>
  <si>
    <t>INFRASTRUCTURES FERROVIAIRES (dont RER + Matériel roulant TER)</t>
  </si>
  <si>
    <t>M€</t>
  </si>
  <si>
    <t>Périmètre</t>
  </si>
  <si>
    <t>Trame de raisonnement</t>
  </si>
  <si>
    <t>B [2018-2020]</t>
  </si>
  <si>
    <t>AFITF</t>
  </si>
  <si>
    <t>Investissements des régions dans le matériel roulant TER : historique et besoins</t>
  </si>
  <si>
    <t>Contrairement aux infrastructures ferroviaires, il n'y a pas de dette grise concernant le matériel roulant. Le parc est à jour et ne souffre pas d'un manque d'investissement historique.</t>
  </si>
  <si>
    <t>Ainsi, les investissements dans le MR ferroviaire ne devraient pas augmenter en même proportion que les investissements dans les infrastructures.</t>
  </si>
  <si>
    <t xml:space="preserve">On considère plutôt que les volumes d'investissements vont rester stables par rapport à l'historique (hors inflation). </t>
  </si>
  <si>
    <t xml:space="preserve">Cela vaut pour les rames électriques, qui représentent 50 % du parc actuel. En revanche, il faudra verdir les rames bimodes et diesel (env. 1000 rames) dont la moitié arrivera en fin de vie à partir de 2028 (rapport Simian). </t>
  </si>
  <si>
    <t>Le verdissement de ces rames entraînera un surcoût entre 20 et 40 %.</t>
  </si>
  <si>
    <t>Part du parc TER actuel à verdir entre 2028 et 2050</t>
  </si>
  <si>
    <t>Surcoût entraîné par le verdissement</t>
  </si>
  <si>
    <t>Investissements "de base"</t>
  </si>
  <si>
    <t>Surcoûts liés au verdissement</t>
  </si>
  <si>
    <t>SOMMAIRE</t>
  </si>
  <si>
    <t>Enjeux et actions des collectivités dans le ferroviaire</t>
  </si>
  <si>
    <t xml:space="preserve">Investissement </t>
  </si>
  <si>
    <t xml:space="preserve">Infrastructures </t>
  </si>
  <si>
    <t>Réseau</t>
  </si>
  <si>
    <t>cf. fiche infra ferroviaire</t>
  </si>
  <si>
    <t>Gares</t>
  </si>
  <si>
    <t>Description des enjeux</t>
  </si>
  <si>
    <t>L'Etat est le propriétaire des gares mais ces dernières sont gérées par l'entité SNCF Gares et Connexions, crée en 2010. Gares et Connexions exploite et entretient plus de 3 000 gares sur le territoire métropolitain. Les Gares sont distinguées selon 3 catégories : les gares d'intérêt national, régional et local (classification critiquée par la Cour des comptes car ne traduisant pas au mieux les spécificités des gares).  Gares et Connexion a pour mission d'offrir des services permettant aux transporteurs ferroviaires d'exercer leur activité : mises à disposition d'espaces d'attente, signalétique, présence d'écrans et de panneaux d'affichage etc. La Cour des comptes déplorent néanmoins qu'aucun cahier des charges n'a été mis au point pour définir précisément la teneur et fixer le niveau de service attendu et correspondant à chaque niveau de gares.</t>
  </si>
  <si>
    <t>Investissements et besoins d'investissements</t>
  </si>
  <si>
    <t>Les investissements réalisés par Gares et Connexions ont atteint 411 M€ en 2019, dont 247 M€ financés sur fonds propres et 163 M€ financés grâce aux subventions de l’État et des collectivités territoriales.</t>
  </si>
  <si>
    <t>Affectataire d’un patrimoine considérable tant par son volume que par son intérêt historique et culturel, Gares et Connexions n’est pas en mesure aujourd’hui de financer ses investissements en gares. Fortement dépendante des subventions versées par les collectivités, tout particulièrement par les régions, elle parvient aujourd’hui essentiellement à assurer l’entretien minimal des bâtiments (maintien en condition opérationnelle et sécurisation du bâti) et à respecter ses obligations légales en matière de mise en accessibilité.</t>
  </si>
  <si>
    <t>En effet, Gares et Connexions s’est vu transférer, au 1er janvier 2020, la gestion des quais, des passerelles d’accès aux quais ainsi que des grandes halles voyageurs. Précédemment gérés par SNCF Réseau, ces actifs exigeront des investissements considérables pour être maintenus en bonne condition opérationnelle : leur transfert a ainsi plus que doublé les besoins d’investissements annuels de Gares et Connexions, qui prévoit d’investir plus de 1 Md€ chaque année entre 2020 et 2024.</t>
  </si>
  <si>
    <t>Or, la Cour des comptes démontre que Gares et Connexions dispose de peu de marge de manœuvre pour augmenter sa capacité d'autofinancement et dégager plus de ressources (liées notamment aux activités non régulées comme les commerces par exemple), pour s'endetter ou pour recourir aux financements privés.</t>
  </si>
  <si>
    <t xml:space="preserve">Dans son rapport, la Cour des comptes préconise ainsi que l'Etat augmente sa contribution au financement de l'investissement dans les Gares. En 2019, les subventions versées par l’État pour contribuer au financement des investissements en gares représentaient 32,7 M€, bien loin des 362 M€ accordés par l’État fédéral allemand. L’État doit désormais mobiliser des moyens budgétaires suffisants pour assurer le financement des investissements nécessaires à la modernisation des gares ainsi qu’au maintien en condition d’un patrimoine historique qu’il a décidé de préserver. </t>
  </si>
  <si>
    <t>Rôle des collectivités</t>
  </si>
  <si>
    <r>
      <t xml:space="preserve">Les Régions subventionnent largement les investissements dans les gares, cf. tableau ci-dessous. En revanche, les dépenses d'exploitation des gares (comprises ici comme des dépenses de fonctionnement) sont portées par Gares et Connexions : </t>
    </r>
    <r>
      <rPr>
        <b/>
        <sz val="11"/>
        <color theme="1"/>
        <rFont val="Calibri"/>
        <family val="2"/>
        <scheme val="minor"/>
      </rPr>
      <t>les collectivités ne financent que très peu le fonctionnement des gares</t>
    </r>
    <r>
      <rPr>
        <sz val="11"/>
        <color theme="1"/>
        <rFont val="Calibri"/>
        <family val="2"/>
        <scheme val="minor"/>
      </rPr>
      <t xml:space="preserve"> (87 millions sur la période 2015-2020 d'après le budget agrégé des Régions). </t>
    </r>
  </si>
  <si>
    <t xml:space="preserve">Si les besoins d'investissement dans la modernisation et l'accessibiltié des gares, qui vont de paire avec le développement du ferroviaire nécessaire à l'atteinte des objectifs SNBC, augmentent, on peut supposer que la contribution des Régions aux investissements dans les gares devrait elle aussi augmenter. </t>
  </si>
  <si>
    <t>De plus, la Cour des comptes souligne l'intérêt qu'il pourrait y avoir de transférer la propriété de certaines gares aux Régions : 'les faiblesses de ce cadre posent la question d’un renforcement du rôle des régions dans la gestion des gares, lequel serait cohérent avec leur part importante dans le financement de la redevance perçue au titre des gares régionales et leur forte participation aux investissements dans ces gares". La loi d’orientation des mobilités (LOM) du 24 décembre 2019 a rendu possible un transfert de gestion s’agissant des gares d’intérêt local ou régional. "Pour aller plus loin, ouvrir aux régions la possibilité de demander le transfert de la propriété de ces gares pourrait leur permettre d’y effectuer des choix d’investissements en cohérence avec leurs décisions en matière de mobilités".</t>
  </si>
  <si>
    <t>Investissements réalisés dans les gares françaises (2019)</t>
  </si>
  <si>
    <t>Nombre de gares</t>
  </si>
  <si>
    <t>Fonds propres investis</t>
  </si>
  <si>
    <t>Subventions d'Etat</t>
  </si>
  <si>
    <t xml:space="preserve"> + 27,7 supplémentaire sur le périmètre ex-SNCF Réseau</t>
  </si>
  <si>
    <t>Subventions des collectivités</t>
  </si>
  <si>
    <t>Hors périmètre ex-SNCF Réseau</t>
  </si>
  <si>
    <t>Intéressant de lire en annexe du rapport les différentes réponses des acteurs concernés comme le Premier minsitre (qui ne partage pas du tout les chiffres et recommandations de la Cour des comptes), le Président de Régions de France, le président de l'Autorité de régulation des transports...</t>
  </si>
  <si>
    <t>Source : Rapport Cours des Comptes, 2021</t>
  </si>
  <si>
    <t>INVESTISSEMENTS (HISTORIQUES ET BESOINS)</t>
  </si>
  <si>
    <t>RATP</t>
  </si>
  <si>
    <t>SNCF Réseau</t>
  </si>
  <si>
    <t>- La construction d'infrastructures d'après les hypothèses transmises par les auteurs</t>
  </si>
  <si>
    <t>Essence</t>
  </si>
  <si>
    <t>Hybrides rechargeables</t>
  </si>
  <si>
    <t>Electriques</t>
  </si>
  <si>
    <t>Hydrogène</t>
  </si>
  <si>
    <t>GNV</t>
  </si>
  <si>
    <t>Collectivités locales</t>
  </si>
  <si>
    <t>c</t>
  </si>
  <si>
    <t>d</t>
  </si>
  <si>
    <t>b</t>
  </si>
  <si>
    <t>Rapport sur le modèle économique des transports collectifs, Philipe Duron, juin 2021</t>
  </si>
  <si>
    <t>Impacts de la crise sanitaire sur le financement des Autorités organisatrices de la mobilité et 3e projet de loi de finances rectificative pour 2020, Mémo Juin 2020, Adcf, France Urbaine et le GART</t>
  </si>
  <si>
    <t>Cerema. Recommandations pour l’évaluation socio-économique des projets de transport collectif sous maîtrise d’ouvrage locale. Bron : Cerema, 2021. Collection :
Références. ISBN : 978-2-37180-526-2.</t>
  </si>
  <si>
    <t>Les coûts des transports collectifs urbains en site propre - chiffres clefs - principaux paramètres, CERTU, 2011</t>
  </si>
  <si>
    <t xml:space="preserve">VERDISSEMENT DES FLOTTES DE VEHICULES DES COLLECTIVITES HORS TCU </t>
  </si>
  <si>
    <t>Stratégie nationale-bas carbone (AMS2023)</t>
  </si>
  <si>
    <t>Nous chiffrons ici le verdissement des flottes des collectivités composées de :</t>
  </si>
  <si>
    <t xml:space="preserve"> - véhicules légers (= voitures particulières : "VP"); </t>
  </si>
  <si>
    <t xml:space="preserve"> - VUL (véhicules utilitaires légers) ; </t>
  </si>
  <si>
    <t>Nous ne chiffrons pas le verdissement du matériel roulant des transports collectifs (le verdissement des autobus est chiffré dans l'onglet TCU).</t>
  </si>
  <si>
    <t>Dépenses d'investissement des collectivités pour le verdissement de leur flotte de véhicules (en coûts totaux)</t>
  </si>
  <si>
    <t>Trame de raisonnement général</t>
  </si>
  <si>
    <t>Raisonnement utilisé pour calculer l'historique</t>
  </si>
  <si>
    <t xml:space="preserve">Raisonnement utilisé pour estimer les besoins </t>
  </si>
  <si>
    <t>Nombre de voitures particulières électriques achetés par porteur de projet - série SDES</t>
  </si>
  <si>
    <t>Personnes morales</t>
  </si>
  <si>
    <t>Personnes physiques</t>
  </si>
  <si>
    <t>A [2011-2018]</t>
  </si>
  <si>
    <t>CGDD, Les flottes de véhicules des personnes morales - Caractéristiques et perspectives, 2019, p.35</t>
  </si>
  <si>
    <t>A [2019, 2021]</t>
  </si>
  <si>
    <t>Nous appliquons le taux de progression des immatriculations de VP électriques constatés par OVE pour les personnes morales, à défaut d'avoir d'autres données disponibles.</t>
  </si>
  <si>
    <t>SDES, Données sur les immatriculations des véhicules, fichier "Données immatriculations des véhicules neufs 2020 (xlsx, 103.76 Ko)"</t>
  </si>
  <si>
    <t>A [2022]</t>
  </si>
  <si>
    <t>SDES, Données 2022 sur les immatriculations des véhicules, mars 2023, Données sur les immatriculations 2022 - Tableaux communaux (zip, 105.32 Mo), VP, calcul à partir de l'onglet neuf_annuel_statut</t>
  </si>
  <si>
    <t>Parts retenues dans les VP électriques</t>
  </si>
  <si>
    <t>Etat, ses opérateurs et établissements publics</t>
  </si>
  <si>
    <t>[2010-2020]</t>
  </si>
  <si>
    <t>Nous supposons une part constante entre 2010 et 2020 pour les collectivités territoriales et l'Etat</t>
  </si>
  <si>
    <t>[2023]</t>
  </si>
  <si>
    <t>Nous gardons une répartition constante entre 2022 et 2023.</t>
  </si>
  <si>
    <t>Clés de répartition des investissements par porteur de projet (hypothèses I4CE)</t>
  </si>
  <si>
    <t>Parc roulant des VUL des collectivités</t>
  </si>
  <si>
    <t>2019*</t>
  </si>
  <si>
    <t>milliers vehicule</t>
  </si>
  <si>
    <t>Départemets</t>
  </si>
  <si>
    <t>*Source historique 2019 : The Shift Project, PTEF (2021) "Décarboner l'administration publique"</t>
  </si>
  <si>
    <t>Répartition du parc VP et VUL par échelon de collectivités</t>
  </si>
  <si>
    <t>(en milliers de véhicules)</t>
  </si>
  <si>
    <t xml:space="preserve">Investissements collectivités dans les IRVE : </t>
  </si>
  <si>
    <t>dont  SDE</t>
  </si>
  <si>
    <t xml:space="preserve">Nous appliquons des coûts unitaires, par classe de puissance, à cette répartition. </t>
  </si>
  <si>
    <t xml:space="preserve">Nous reconstituons, à partir des données de l'AVERE, une répartition du parc de points de recharge par type de site où ces points sont installés (voirie, commerce, entreprise, parking, etc.). Pour chacun de ces sites nous attribuons un porteur de projet (collectivités ou entreprises). </t>
  </si>
  <si>
    <t>Raisonnement utilisé pour déterminer les besoins d'investissement portés par les collectivités et distinction entre échelons</t>
  </si>
  <si>
    <t xml:space="preserve">Nous faisons aussi une estimation du taux de remplacement et de la durée de vie des points de recharge installés. </t>
  </si>
  <si>
    <t xml:space="preserve">A partir de ces données, le nombre et le rythme de développement des points de recharge électrique sont estimés. </t>
  </si>
  <si>
    <t xml:space="preserve">Pour obtenir les investissements à réaliser, le nombre de points de recharge est multiplié par leurs coûts unitaires. </t>
  </si>
  <si>
    <t xml:space="preserve">Ces coûts couvrent l'acquisition des bornes, le génie civil, le raccordement électrique et les autres coûts (signalisation, surveillance...). </t>
  </si>
  <si>
    <t>Répartition par classe de puissance du parc des IRVE en service et des nouvelles installations</t>
  </si>
  <si>
    <t>IRVE en service</t>
  </si>
  <si>
    <t>Bornes normales</t>
  </si>
  <si>
    <t>Bornes de recharge accélérées</t>
  </si>
  <si>
    <t>Bornes de recharge rapide</t>
  </si>
  <si>
    <t>Nouvelles installations annuelles</t>
  </si>
  <si>
    <t>A [2011-2013]</t>
  </si>
  <si>
    <t xml:space="preserve">AVERE, Baromètre trimestriel des bornes de recharge en France, 1er trimestre 2014, p.3 "Répartition des prises par puissance de charge". </t>
  </si>
  <si>
    <t xml:space="preserve">Dans ce graphique, la recharge normale inclut les bornes jusqu'à 7kW seulement. Les bornes de 8 à 11kW sont regroupées avec la recharge accélérée (8-22kW). </t>
  </si>
  <si>
    <t xml:space="preserve">Nous considérons que ce changement de regroupement n'affecte pas les proportions entre les trois catégories. En effet, en 2016, la part des bornes de 8 à 11kW était de 0,70% du total (soit 32 bornes). </t>
  </si>
  <si>
    <t>AVERE, Recharge des véhicules électriques, de nombreuses places de stationnement (…), septembre 2013, p.1, "Répartition par vitesse de charge".</t>
  </si>
  <si>
    <t>Les bornes standard-accélérées (3%) ont été regroupées avec les bornes standard. Les bornes accélérées-rapides ont été regroupées avec les bornes accélérées (1%).</t>
  </si>
  <si>
    <t>A [2015-2016]</t>
  </si>
  <si>
    <t>AVERE, Les Indicateurs de l'électromobilité, septembre 2016, p.12, Stations de recharge ouvertes au public, répartition par puissance maximale délivrée (situation au 5 septembre 2016).</t>
  </si>
  <si>
    <t>Chargemap, Baromètre de répartition des prises par vitesse de recharge</t>
  </si>
  <si>
    <t>AVERE, Baromètre trimestriel : près de 25 000 points de recharge accessibles à travers la France !, décembre 2018</t>
  </si>
  <si>
    <t>AVERE, Baromètre régional de la mobilité électrique, Plus de 28 600 points de recharge ouverts au public à travers la France : + 15 % en un an !, décembre 2019</t>
  </si>
  <si>
    <t>AVERE, Baromètre national des infrastructures de recharge, 2021 : une année pour accélérer la qualité et la densité du réseau de recharge, février 2021</t>
  </si>
  <si>
    <t>Nous décidons de mettre dans une même catégorie les bornes de recharge rapides et les bornes de recharge ultrarapides.</t>
  </si>
  <si>
    <t>AVERE, Baromètre national des infrastructures de recharge ouvertes au public, janvier 2022</t>
  </si>
  <si>
    <t>AVERE, Baromètre national des infrastructures de recharge ouvertes au public, janvier 2023</t>
  </si>
  <si>
    <t>Hypothèses de coût d'investissement</t>
  </si>
  <si>
    <t>-</t>
  </si>
  <si>
    <t>(milliers d'EUR)</t>
  </si>
  <si>
    <t>Le coût d'investissement varie en fonction de la classe de puissance. Les fourchettes suivantes sont des ordres de grandeur approximatifs.</t>
  </si>
  <si>
    <t>Recharge normale</t>
  </si>
  <si>
    <t>fourchette 5 à 10k€</t>
  </si>
  <si>
    <t>Recharge accélérée</t>
  </si>
  <si>
    <t>fourchette 7 à 15k€</t>
  </si>
  <si>
    <t>Recharge rapide</t>
  </si>
  <si>
    <t>fourchette 30 à 50k€</t>
  </si>
  <si>
    <t>Chronique d'investissements dans les IRVE ouvertes au public</t>
  </si>
  <si>
    <t>Répartition du parc de points de recharge par type de site</t>
  </si>
  <si>
    <t>Voirie, site public</t>
  </si>
  <si>
    <t>Entreprise</t>
  </si>
  <si>
    <t>Parking</t>
  </si>
  <si>
    <t>Autre</t>
  </si>
  <si>
    <t>En pourcentage</t>
  </si>
  <si>
    <t>Commerce, entreprise</t>
  </si>
  <si>
    <t>Nous conservons les ratios faute de données disponibles.</t>
  </si>
  <si>
    <t>AVERE, Infrastructures de recharge pour véhicules électriques en France: le maillage est en route!, 17 avril 2015</t>
  </si>
  <si>
    <t>AVERE, Plus de 10 000 points de recharge publics de véhicules électriques disponibles en France !, 9 novembre 2015</t>
  </si>
  <si>
    <t>A [2016-2017]</t>
  </si>
  <si>
    <t>Nous procédons à une interpolation linéaire faute de données disponibles.</t>
  </si>
  <si>
    <t>AVERE, Baromètre de la mobilité électrique en régions : près de 25 000 points de recharge accessibles à travers la France !, janvier 2019</t>
  </si>
  <si>
    <t>AVERE, Baromètre trimestriel : près de 29 600 points de recharge ouverts au public à travers la France, + 15 % en un an, décembre 2019</t>
  </si>
  <si>
    <t>Nous reprenons la chronique de parc de bornes en service pour l'appliquer à la répartition du parc.</t>
  </si>
  <si>
    <t>Répartition des nouveaux points de recharge ouverts au public par type de porteur de projet</t>
  </si>
  <si>
    <t>Cette répartition est arbitraire faute de données disponibles.</t>
  </si>
  <si>
    <t>Nous considérons que toutes les bornes déployées sur la voirie ont été mises en place par les collectivités territoriales.</t>
  </si>
  <si>
    <t>Nous considérons que toutes les bornes déployées près des commerces et des entreprises ont été installées à l'initiative des entreprises.</t>
  </si>
  <si>
    <t>Nous considérons que les bornes déployées sur les parkings se répartissent à 50%-50% entre les collectivités et les entreprises.</t>
  </si>
  <si>
    <t>Chronique d'investissements dans les IRVE par porteur de projet</t>
  </si>
  <si>
    <t>Ménages</t>
  </si>
  <si>
    <t xml:space="preserve">Estimation des besoins </t>
  </si>
  <si>
    <t>Ratio de couverture : points de recharge pour 100 véhicules</t>
  </si>
  <si>
    <t>recharge normale</t>
  </si>
  <si>
    <t>domicile - MI</t>
  </si>
  <si>
    <t>(PDC / 100 véh.)</t>
  </si>
  <si>
    <t>domicile - IC</t>
  </si>
  <si>
    <t>domicile - HLM</t>
  </si>
  <si>
    <t>entreprise</t>
  </si>
  <si>
    <t>voirie</t>
  </si>
  <si>
    <t>recharge rapide</t>
  </si>
  <si>
    <t>hubs urbains</t>
  </si>
  <si>
    <t>établissements</t>
  </si>
  <si>
    <t>autoroutes</t>
  </si>
  <si>
    <t>routes nationales</t>
  </si>
  <si>
    <t>Nous projetons les ratios de couverture tirés de l'étude Direction générale des entreprises et al., « Etudes économiques - Infrastructures de recharge pour véhicule électrique ».</t>
  </si>
  <si>
    <t>Ces ratios de couverture sont tirés du parc d'infrastructures décrit p.178, dans le tableau 26 : Nombre des différents types de PDC (en milliers) à horizon 2022, 2025 et 2030</t>
  </si>
  <si>
    <t>Parc de véhicules</t>
  </si>
  <si>
    <t>(milliers véhicules)</t>
  </si>
  <si>
    <t>électriques</t>
  </si>
  <si>
    <t>hybrides rech.</t>
  </si>
  <si>
    <t>VE + VHR</t>
  </si>
  <si>
    <t>Nous projetons le parc de véhicules donné par l'étude Direction générale des entreprises et al., « Etudes économiques - Infrastructures de recharge pour véhicule électrique ».</t>
  </si>
  <si>
    <t>Durée de vie et taux de remplacement</t>
  </si>
  <si>
    <t>Durée de vie</t>
  </si>
  <si>
    <t>Taux de remplacement</t>
  </si>
  <si>
    <t>Hypothèse I4CE</t>
  </si>
  <si>
    <t>Nous procédons à un calcul simplifié du taux de remplacement, exprimé comme l'inverse de la durée de vie.</t>
  </si>
  <si>
    <t xml:space="preserve">Ce taux augmente linéairement de 0 à son niveau maximum entre 2015 et 2025 pour simuler la relative nouveauté du parc au cours du début de période. </t>
  </si>
  <si>
    <t>Nouveaux points de charge</t>
  </si>
  <si>
    <t>(milliers PDC)</t>
  </si>
  <si>
    <t>recharge normale, domicile et entreprise</t>
  </si>
  <si>
    <t>(milliers)</t>
  </si>
  <si>
    <t>recharge normale, voirie</t>
  </si>
  <si>
    <t>ensemble PDC</t>
  </si>
  <si>
    <t>dont ouvert au public</t>
  </si>
  <si>
    <t>dont renouvellement de points de charge arrivés en fin de vie</t>
  </si>
  <si>
    <t>dont créations de PDC</t>
  </si>
  <si>
    <t>Coût unitaire des nouvelles installations</t>
  </si>
  <si>
    <t>Domicile et entreprise</t>
  </si>
  <si>
    <t>3,7 kVA</t>
  </si>
  <si>
    <t>(€ 2022 / PDC)</t>
  </si>
  <si>
    <t>7,4 kVA</t>
  </si>
  <si>
    <t>Voirie</t>
  </si>
  <si>
    <t>18 à 30 kVA</t>
  </si>
  <si>
    <t>150 à 350 kVA</t>
  </si>
  <si>
    <t>On retient le montant moyen de 520 euros cité par le CGDD, par l'étude Armines et par la Commission Européenne, pour une prise standard de puissance 3kVA.</t>
  </si>
  <si>
    <t xml:space="preserve">On suppose qu'un point de recharge plus puissant coûterait environ le double, il n'y a pas de données précises à ce sujet pour une recharge à domicile ou sur le lieu de travail. </t>
  </si>
  <si>
    <t>On retient le montant de 4570 euros du bilan PIA de l'ADEME, montant corroborré par l'étude Armines qui recense 4630 euros pour un point de charge public de puissance 3kVA.</t>
  </si>
  <si>
    <t xml:space="preserve">On retient le montant de 6400 euros du bilan PIA de l'ADEME pour les stations de recharge accélérée dont la puissance se situe entre 3,4 et 22kVA, en supposant qu'une majorité de PDC de cette classe se situent autour de 7kVA. </t>
  </si>
  <si>
    <t>Ce montant est corroborré par l'étude DGE qui relève 5700 euros pour des pdc publics de puissance inférieure à 22kVA</t>
  </si>
  <si>
    <t>On retient le montant de 21 900 euros rapporté par le bilan PIA de l'ADEME, corroborré par l'étude DGE qui relève 18 250 euros pour des bornes de recharge rapide.</t>
  </si>
  <si>
    <t xml:space="preserve">Il y a peu de données sur des bornes de recharge très rapides, de puissance 250 kVA. Dans l'étude PwC sur le marché américain, un point de charge rapide de 120 kW coûte 800 dollars par kW. Pour une borne de 250 kW, on aurait, en ordre de grandeur et en négligeant le taux de change, environ 200 000 euros par point de charge. </t>
  </si>
  <si>
    <t>Coût unitaire des renouvellements</t>
  </si>
  <si>
    <t xml:space="preserve">Nous faisons l'hypothèse que le renouvellement est moins coûteux que la création. </t>
  </si>
  <si>
    <t xml:space="preserve">Lors du renouvellement, seuls les coûts d'acquisition et d'installation de la borne doivent être dépensés. </t>
  </si>
  <si>
    <t>Pour les équipements à domicile, il n'y a pas de raccordement ni de génie civil : les coûts de remplacement sont équivalents aux coûts de création:</t>
  </si>
  <si>
    <t xml:space="preserve">D'après la DGE, les coûts d'acquisition et d'installation représentent 56% des coûts totaux d'une borne de recharge normale en voirie, et 77% des coûts totaux pour une borne rapide. </t>
  </si>
  <si>
    <t>(cf. revue de littérature sur les coûts unitaires).</t>
  </si>
  <si>
    <t xml:space="preserve">Une étude portée sur le déploiement des IRVE en Hauts-de-France identifie 3 types de porteurs de projets : syndicats d'énergie, intercommunalités, communes. </t>
  </si>
  <si>
    <t xml:space="preserve">Similairement, une étude sur la mobilité électrique en Ile-de-France ne mentionne que ces trois types de porteurs de projets. </t>
  </si>
  <si>
    <t xml:space="preserve">Idem, une étude sur le déployement des bornes dans la Manche identifie le bloc communal et les syndicats d'énergie comme porteurs de projets. </t>
  </si>
  <si>
    <t>SOURCE : Aude Cranois et Nacima Baron, « Les projets d’électromobilité dans les territoires ruraux : l’appropriation d’une innovation entre continuité et changement », Géocarrefour, 90/4 | 2015, 307-315.</t>
  </si>
  <si>
    <t>SOURCE : Frotey, J &amp; Castex, E , Enjeux régionaux de la diffusion spatiale d’un équipement de mobilité : l’infrastructure de charge pour véhicules électriques.L’exemple des Hauts-de-France, 2017</t>
  </si>
  <si>
    <t>SOURCE : nstitut Paris Région, « La recharge des véhicules électriques en Ile-de-France - état des lieux et perspectives », 2020</t>
  </si>
  <si>
    <t xml:space="preserve">D'après l'étude menée par Coda Strategies pour la DGE, les collectivités n'assument en propre les missions de déploiement des IRVE que dans moins de 30% des cas. </t>
  </si>
  <si>
    <t xml:space="preserve">D'autre part les syndicats d'énergie représentent près de 70% des répondants à leur enquête. </t>
  </si>
  <si>
    <t>AMENAGEMENTS CYCLABLES</t>
  </si>
  <si>
    <t>Investissements des collectivités dans les aménagements cyclables</t>
  </si>
  <si>
    <t>Répartition en %</t>
  </si>
  <si>
    <t>%</t>
  </si>
  <si>
    <t>Cette fiche estime les investissements nécéssaires à l'installation de pistes cyclables sur le réseau routier existant et de voies vertes en site propre.</t>
  </si>
  <si>
    <t>Le réseau cyclable est projeté en deux catégories :</t>
  </si>
  <si>
    <t xml:space="preserve"> - Les pistes cyclables sur le réseau routier</t>
  </si>
  <si>
    <t xml:space="preserve"> - Les voies vertes en site propre</t>
  </si>
  <si>
    <t>Pour les pistes cycables :</t>
  </si>
  <si>
    <t>Les aménagements constitutifs du réseau sont de plusieurs natures :</t>
  </si>
  <si>
    <t xml:space="preserve"> - Piste cyclable : chaussée exclusivement réservée aux cycles</t>
  </si>
  <si>
    <t xml:space="preserve"> - Bande cyclable : voie exclusivement réservée aux cycles sur une chaussée à plusieurs voies</t>
  </si>
  <si>
    <t xml:space="preserve"> + autres aménagements type : </t>
  </si>
  <si>
    <t>Arceaux ou "box" antivol</t>
  </si>
  <si>
    <t xml:space="preserve">Signalisation verticale : panneaux (à distinguer de la signalisation horizontale, qui désigne le marquage au sol). </t>
  </si>
  <si>
    <t>Feux de circulation</t>
  </si>
  <si>
    <t>Ponts, passerelles, rampes, tunnels…</t>
  </si>
  <si>
    <t xml:space="preserve">Par simplification, nous considèrons que les coûts de tous les aménagements annexes sont compris dans le coût au km des pistes cyclables. </t>
  </si>
  <si>
    <t xml:space="preserve">Le linéaire de bandes cyclables et négligé. </t>
  </si>
  <si>
    <t>Pour les voies vertes/véloroutes en site propre :</t>
  </si>
  <si>
    <r>
      <t xml:space="preserve">Une véloroute est un itinéraire cyclable </t>
    </r>
    <r>
      <rPr>
        <u/>
        <sz val="11"/>
        <color theme="1"/>
        <rFont val="Calibri"/>
        <family val="2"/>
        <scheme val="minor"/>
      </rPr>
      <t>de moyenne ou longue distance</t>
    </r>
    <r>
      <rPr>
        <sz val="11"/>
        <color theme="1"/>
        <rFont val="Calibri"/>
        <family val="2"/>
        <scheme val="minor"/>
      </rPr>
      <t>, continu, adapté à la circulation à vélo</t>
    </r>
  </si>
  <si>
    <t>Les voies sont créées :</t>
  </si>
  <si>
    <t>Le long d'une route existante (mais généralement séparée par un fossé, une haie, etc.)</t>
  </si>
  <si>
    <t>Indépendament d'une route existante : voie verte en site propre (=véloroute en site propre)</t>
  </si>
  <si>
    <t>Les termes "voies vertes en site propre" et "véloroutes en site propre" sont équivalents.</t>
  </si>
  <si>
    <t>Les véloroutes  en voies partagées sont comptabilisées dans le réseau de pistes cyclables (grandes liaisons interurbaines).</t>
  </si>
  <si>
    <t>Les investissements dans les dispositifs VLS - Vélos libre service (type Vélib') ne sont pas inclus.</t>
  </si>
  <si>
    <t xml:space="preserve">Nous suivons l'évolution du parc d'infrastructures cyclables via les données Géovélo. </t>
  </si>
  <si>
    <t xml:space="preserve">Nous appliquons à cette évolution les coûts unitaires observés et construisons une chronique d'investissements historiques. </t>
  </si>
  <si>
    <t>Pour les pistes cyclables</t>
  </si>
  <si>
    <t>A partir de ce taux d'équipement, les besoins en nouvelles pistes cyclables ("linéaire aménagé") sont calculés puis les investissements à partir des coûts unitaires (coûts kilométriques) des pistes cyclables différenciés par segment.</t>
  </si>
  <si>
    <t>Pour les véloroutes en site propre (=voies vertes) :</t>
  </si>
  <si>
    <t>Les besoins en nouvelles voies réalisées de véloroutes sur routes existantes et en site propre sont estimés à partir des données fournies par l'Ademe.</t>
  </si>
  <si>
    <t>Ensuite, un coût kilométrique est appliqué pour estimer les besoins d'investissement pour la réalisation des voies en site propre uniquement.</t>
  </si>
  <si>
    <t>Evolution du parc d'infrastructures cyclables retenu après retraitement</t>
  </si>
  <si>
    <t>Aménagements en zone urbaine</t>
  </si>
  <si>
    <t>Bande cyclable</t>
  </si>
  <si>
    <t>(km supplémentaires)</t>
  </si>
  <si>
    <t>Voies de bus partagées</t>
  </si>
  <si>
    <t>Double Sens cyclable</t>
  </si>
  <si>
    <t>Piste cyclable</t>
  </si>
  <si>
    <t>Zone rurale</t>
  </si>
  <si>
    <t>Véloroute et voie vertes</t>
  </si>
  <si>
    <t xml:space="preserve">Voies vertes </t>
  </si>
  <si>
    <t>Coût unitaire des infrastructures de mode doux en France</t>
  </si>
  <si>
    <t>(EUR/Km)</t>
  </si>
  <si>
    <t>Contre sens cyclable</t>
  </si>
  <si>
    <t>Aménagements en zone rurale</t>
  </si>
  <si>
    <t>Prix pondérés par kilométrage</t>
  </si>
  <si>
    <t>Investissements dans les aménagements cyclables</t>
  </si>
  <si>
    <t>Le réseau de pistes cyclables</t>
  </si>
  <si>
    <t>En proportion du réseau de 2014</t>
  </si>
  <si>
    <t>Réseau urbain principal</t>
  </si>
  <si>
    <t>(% du réseau routier)</t>
  </si>
  <si>
    <t>Réseau urbain diffus</t>
  </si>
  <si>
    <t>Véloroutes en voies partagées</t>
  </si>
  <si>
    <t>Routes à faible trafic</t>
  </si>
  <si>
    <t>En linéaire aménagé</t>
  </si>
  <si>
    <t>(km)</t>
  </si>
  <si>
    <t>en % du réseau convertible</t>
  </si>
  <si>
    <t>km</t>
  </si>
  <si>
    <r>
      <rPr>
        <sz val="11"/>
        <color rgb="FF808080"/>
        <rFont val="Wingdings 2"/>
        <family val="1"/>
        <charset val="2"/>
      </rPr>
      <t>¢</t>
    </r>
    <r>
      <rPr>
        <sz val="8.8000000000000007"/>
        <color rgb="FF1F497D"/>
        <rFont val="Arial"/>
        <family val="2"/>
      </rPr>
      <t xml:space="preserve"> </t>
    </r>
    <r>
      <rPr>
        <sz val="11"/>
        <color rgb="FF1F497D"/>
        <rFont val="Arial"/>
        <family val="2"/>
      </rPr>
      <t>Segment 0</t>
    </r>
  </si>
  <si>
    <t>Les autoroutes et voies rapides, inaptes à la circulation des vélos et non adaptables</t>
  </si>
  <si>
    <r>
      <rPr>
        <sz val="11"/>
        <color rgb="FF289CDB"/>
        <rFont val="Wingdings 2"/>
        <family val="1"/>
        <charset val="2"/>
      </rPr>
      <t>¢</t>
    </r>
    <r>
      <rPr>
        <sz val="8.8000000000000007"/>
        <color rgb="FF1F497D"/>
        <rFont val="Arial"/>
        <family val="2"/>
      </rPr>
      <t xml:space="preserve"> </t>
    </r>
    <r>
      <rPr>
        <sz val="11"/>
        <color rgb="FF1F497D"/>
        <rFont val="Arial"/>
        <family val="2"/>
      </rPr>
      <t>Réseau urbain principal</t>
    </r>
  </si>
  <si>
    <t>Le réseau principal (primaire, secondaire et tertiaire) des centre-ville et banlieues : grandes avenues principalement à 50 km/h et rues secondaires à 50 ou à 30km/h</t>
  </si>
  <si>
    <t xml:space="preserve">La desserte fine des centre-ville et banlieues : rues simples, lotissements, généralement limités à 30km/h. </t>
  </si>
  <si>
    <r>
      <rPr>
        <sz val="11"/>
        <color rgb="FF944E94"/>
        <rFont val="Wingdings 2"/>
        <family val="1"/>
        <charset val="2"/>
      </rPr>
      <t>¢</t>
    </r>
    <r>
      <rPr>
        <sz val="8.8000000000000007"/>
        <color rgb="FF944E94"/>
        <rFont val="Arial"/>
        <family val="2"/>
      </rPr>
      <t xml:space="preserve"> </t>
    </r>
    <r>
      <rPr>
        <sz val="11"/>
        <color rgb="FF1F497D"/>
        <rFont val="Arial"/>
        <family val="1"/>
        <charset val="2"/>
      </rPr>
      <t>Véloroutes en voies partagées</t>
    </r>
  </si>
  <si>
    <t>Les principales liaisons entre villes, nationales et grandes départementales : vitesse 80-90 km/h.</t>
  </si>
  <si>
    <r>
      <rPr>
        <sz val="11"/>
        <color rgb="FFACC435"/>
        <rFont val="Wingdings 2"/>
        <family val="1"/>
        <charset val="2"/>
      </rPr>
      <t>¢</t>
    </r>
    <r>
      <rPr>
        <sz val="8.8000000000000007"/>
        <color rgb="FF1F497D"/>
        <rFont val="Arial"/>
        <family val="2"/>
      </rPr>
      <t xml:space="preserve"> </t>
    </r>
    <r>
      <rPr>
        <sz val="11"/>
        <color rgb="FF1F497D"/>
        <rFont val="Arial"/>
        <family val="2"/>
      </rPr>
      <t>Routes à faible trafic</t>
    </r>
  </si>
  <si>
    <t>Petites routes à faible trafic en zone rurale ou isolée</t>
  </si>
  <si>
    <t>Coût unitaire</t>
  </si>
  <si>
    <t>(k€/km)</t>
  </si>
  <si>
    <t>Grandes liaisons interurbaines</t>
  </si>
  <si>
    <t>Petites liaisons interurbaines</t>
  </si>
  <si>
    <t>Coût unitaire moyen</t>
  </si>
  <si>
    <t>Investissements dans l'aménagement des voies vertes en site propre</t>
  </si>
  <si>
    <t>Vertigo Lab et al., « Impact économique et potentiel de développement des usages du vélo en France », 2020, pp.294 et suivantes, voir comparaison entre sources ci-dessous.</t>
  </si>
  <si>
    <t>Les véloroutes et voies vertes</t>
  </si>
  <si>
    <t>Objectif du SNV</t>
  </si>
  <si>
    <t>Voies réalisées</t>
  </si>
  <si>
    <t>dont site propre</t>
  </si>
  <si>
    <t>dont itinéraire partagé</t>
  </si>
  <si>
    <t>Nouvelles voies réalisées</t>
  </si>
  <si>
    <t>dont % en site propre</t>
  </si>
  <si>
    <t>dont km en site propre</t>
  </si>
  <si>
    <t>dont km en itinéraire partagé</t>
  </si>
  <si>
    <t>Voies vertes</t>
  </si>
  <si>
    <t>I4CE d'après Vertigo Lab et al., «Impact économique et potentiel de développement des usages du vélo en France", 2020, DGE, Ademe</t>
  </si>
  <si>
    <t xml:space="preserve">Nous prenons des hypothèses qui se basent sur les compétences des collectivités et les indications suivantes (étude DGE, Ademe, 2020) : </t>
  </si>
  <si>
    <t>Les départements sont responsables de l'ensemble des routes départementales (= réseau interurbain).</t>
  </si>
  <si>
    <t>Les départements sont des maîtres d’ouvrage importants du réseau de VVV</t>
  </si>
  <si>
    <t>Les EPCI investissent sur un certain nombre d’aménagements, notamment sur le réseau de VVV, sur des aménagements urbains quand ils en ont la compétence et interviennent également en soutien financier aux communes.</t>
  </si>
  <si>
    <t>Les communes et EPCI sont responsables des voies communales et de toutes les voies du territoire (sauf RD, RN et autoroutes).</t>
  </si>
  <si>
    <t>On considère qu'il n'y a pas d'aménagements cyclables sur les RN et autoroutes.</t>
  </si>
  <si>
    <t>Développement des réseaux de chaleur urbains</t>
  </si>
  <si>
    <t xml:space="preserve">Sont couverts ici les investissement pour la construction et l'extension des réseaux de chaleur urbains. L'extension des réseaux de chaleur désigne l'accroissement du linéaire de réseau, mesuré en km, pour desservir de nouveaux utilisateurs. </t>
  </si>
  <si>
    <t xml:space="preserve">Le raccordement aux réseaux est compris dans les investissements de construction (non couverts dans l'étude) et de rénovation des bâtiments tertiaires. </t>
  </si>
  <si>
    <t xml:space="preserve">SYNTHESE </t>
  </si>
  <si>
    <t>Investissements collectivités dans les RCU</t>
  </si>
  <si>
    <t xml:space="preserve"> INVESTISSEMENTS (HISTORIQUES ET BESOINS)</t>
  </si>
  <si>
    <t>Nous partons des investissements observés au niveau national dans le cadre des travaux réalisés dans l'édition 2024 du Panorama des financements climat, I4CE.</t>
  </si>
  <si>
    <t>Raisonnement utilisé pour les besoins d'investissements nationaux (Panorama des financements climat, I4CE, 2024)</t>
  </si>
  <si>
    <t xml:space="preserve"> - Pour l'extension et la densification des réseaux : </t>
  </si>
  <si>
    <t>A partir de l'évolution de la longueur des réseaux, sont calculées les besoins en constructions annuelles.</t>
  </si>
  <si>
    <t xml:space="preserve">Enfin, un coût unitaire d'investissement moyen (en €/mètre linéaire) est appliqué pour estimer les besoins d'investissements associés aux constructions. </t>
  </si>
  <si>
    <t xml:space="preserve">Nous connaissons la part de réseaux publics et la part de réseaux privés et la quantité de chaleur livrée par ces réseaux (source : SNCU/FEDENE, Les réseaux de chaleur et de froid). </t>
  </si>
  <si>
    <t xml:space="preserve">Pour l'historique nous utilisons cette répartion, en intégrant pour les réseaux publics, seuls ceux gérés en régie et en affermage. </t>
  </si>
  <si>
    <t xml:space="preserve">Pour l'estimation des besoins, nous faisons l'hypothèse que cette répartition n'évolue pas dans le temps. </t>
  </si>
  <si>
    <t>Nous attribuons l'ensemble des réseaux de chaleur publics aux collectivités territoriales.</t>
  </si>
  <si>
    <t>²</t>
  </si>
  <si>
    <t>Investissements dans les réseaux de chaleur</t>
  </si>
  <si>
    <t>FEDENE + SNCU + Prévôt 2006</t>
  </si>
  <si>
    <t>Etude ADEME Réseaux de chaleur 2018</t>
  </si>
  <si>
    <t>Etude ADEME Marchés et emplois</t>
  </si>
  <si>
    <t>Réalisations sur aides Fonds Chaleur</t>
  </si>
  <si>
    <t>Consolidation</t>
  </si>
  <si>
    <t>A et B [2011-2017]</t>
  </si>
  <si>
    <t>D'après calcul ci-dessus</t>
  </si>
  <si>
    <t>C [2011-2021]</t>
  </si>
  <si>
    <t>ADEME, Marchés et Emplois dans le secteur des énergies renouvelables et de récupération, édition 2023</t>
  </si>
  <si>
    <t>Fiche méthodologique "Réseaux de chaleur", p.5 et 9</t>
  </si>
  <si>
    <t>D [2011-2020]</t>
  </si>
  <si>
    <t>D'après étalement des engagements Fonds Chaleur de 2011 jusqu'à 2021 en fonction d'une chronique de réalisation détaillée par Marchés et Emplois 2022.</t>
  </si>
  <si>
    <t xml:space="preserve">On constate que les chroniques C et D semblent correspondre entre 2014 et 2018. </t>
  </si>
  <si>
    <t xml:space="preserve">Pour les années 2011 à 2018, on considère la chronique issue de Marchés &amp; Emplois 2020, à partir de 2019 on considère la chronique D recalculée à partir du Fonds Chaleur. </t>
  </si>
  <si>
    <t>Répartition des investissements dans les réseaux de chaleur</t>
  </si>
  <si>
    <t xml:space="preserve">Il y a plusieurs modes de gestion d'un réseau de chaleur: </t>
  </si>
  <si>
    <t xml:space="preserve">1) En régie: pour les plus petits la collectivité garde la gestion du réseau de chaleur (90% des petits réseaux) </t>
  </si>
  <si>
    <t xml:space="preserve">2) En Délégation de Service Public (DSP) en affermage ou en concession (90% des grands réseaux). </t>
  </si>
  <si>
    <t>SOURCE  :  CEREMA, cadre d'intervention des collectivités en matière de réseaux de chaleur</t>
  </si>
  <si>
    <t xml:space="preserve">Nous en déduisons la clé de répartition des investissement suivante: </t>
  </si>
  <si>
    <t xml:space="preserve">Clef de répartition des investissement par mode de gestion: </t>
  </si>
  <si>
    <t>Part des investissement portés par une collectivité</t>
  </si>
  <si>
    <t xml:space="preserve">Part des investissements portés par des gestionnaires privés </t>
  </si>
  <si>
    <t>Réseaux en régie</t>
  </si>
  <si>
    <t>Réseaux en affermage</t>
  </si>
  <si>
    <t>Réseaux en concession</t>
  </si>
  <si>
    <t>B [2011-2017]</t>
  </si>
  <si>
    <t>Nous gardons arbitrairement une part de 90%-10% sur la période.</t>
  </si>
  <si>
    <t xml:space="preserve">Nous répartissons les investissements sur la base des informations indiquées dans l'enquête annuelle SNCU/FEDENE, Les réseaux de chaleur et de froid </t>
  </si>
  <si>
    <t>B [2022-2023]</t>
  </si>
  <si>
    <t>Nous prolongeons la série</t>
  </si>
  <si>
    <t>Coût unitaire et investissements</t>
  </si>
  <si>
    <t>(€ / m.l.)</t>
  </si>
  <si>
    <t>(€2022 / m.l.)</t>
  </si>
  <si>
    <t>(millions d'euros 2022)</t>
  </si>
  <si>
    <t>A [AME-AMS]</t>
  </si>
  <si>
    <t>Rapprochement AMS-S2</t>
  </si>
  <si>
    <t>tendance densité</t>
  </si>
  <si>
    <t>€ / m.l.</t>
  </si>
  <si>
    <t>forte</t>
  </si>
  <si>
    <t>Hypothèses pour différencier les besoins d'investissements par bloc de collectivités</t>
  </si>
  <si>
    <t xml:space="preserve">Pour déterminer quel type de collectivités portent les projets: </t>
  </si>
  <si>
    <t xml:space="preserve">Une étude du CEREMA s'est focalisée sur les territoire à énergie positive ayant incorporé un réseau de chaleur à leur politique. </t>
  </si>
  <si>
    <t xml:space="preserve">Elle analyse 36 porteurs de projets de réseau de chaleur: </t>
  </si>
  <si>
    <t xml:space="preserve">Attribution: </t>
  </si>
  <si>
    <t>42% sont des communauté d'agglomération</t>
  </si>
  <si>
    <t xml:space="preserve">25% sont des communautés de communes </t>
  </si>
  <si>
    <t>14% sont des Pays</t>
  </si>
  <si>
    <t>2,8% sont des PNR</t>
  </si>
  <si>
    <t>autre</t>
  </si>
  <si>
    <t>2,8% sont des départements</t>
  </si>
  <si>
    <t>2,8% sont des métropoles</t>
  </si>
  <si>
    <t>5,6% sont des communautés urbaines</t>
  </si>
  <si>
    <t>5% sont des établissements publics</t>
  </si>
  <si>
    <t>SOURCE  :  Réseaux de chaleur et TEPCV: étude des territoires à énergie positive pour la croissance verte mobilsés sur la thématique "réseaux de chaleur", CEREMA 2017</t>
  </si>
  <si>
    <t>Nous attribuons les "autres" porteurs de projet au bloc communal</t>
  </si>
  <si>
    <t>Répartition des collectivités au sein des propriétaires publics</t>
  </si>
  <si>
    <t>Collectivité territorial</t>
  </si>
  <si>
    <t>Part des RCU publics</t>
  </si>
  <si>
    <t xml:space="preserve">EPCI/Bloc communal </t>
  </si>
  <si>
    <t>Dont  "autres"</t>
  </si>
  <si>
    <t>Nous faisons l'hypothèse que cette répartition ne change ni en fonction des scénarios, ni avec le temps</t>
  </si>
  <si>
    <t xml:space="preserve">Performance énergétique de l'éclairage public </t>
  </si>
  <si>
    <t>Investissements portés par les différents blocs de collectivités pour l'optimisation de l'éclairage public</t>
  </si>
  <si>
    <t>Nous chiffrons le remplacement des luminaires les plus anciens et les plus énergivores ainsi que ceux de technologie interdite</t>
  </si>
  <si>
    <t xml:space="preserve"> - Les luminaires équipés de lampes à vapeur de mercure</t>
  </si>
  <si>
    <t xml:space="preserve"> - Les luminaires émettant environ la moitié de leur flux lumineux au-dessus de l’horizontale (type boule ou parallélépipède translucide…).</t>
  </si>
  <si>
    <t xml:space="preserve"> - Les luminaires dépourvus de vasques ou de fermeture, les luminaires à lampe non claire (opale ou poudrée) émettant dans toutes les directions et dont le flux ne peut donc être dirigé avec précision sur la zone à éclairer.</t>
  </si>
  <si>
    <t xml:space="preserve"> - Les luminaires d’une puissance supérieure ou égale à 250 watts</t>
  </si>
  <si>
    <t xml:space="preserve"> - Les armoires de commandes non conformes à la norme de sécurité NF C 17-200.</t>
  </si>
  <si>
    <t xml:space="preserve">En France, selon l’Agence de la transition écologique (Ademe), quatre millions de points lumineux ont plus de 25 ans, sur un total de 10 millions, soit environ de 40 %. </t>
  </si>
  <si>
    <t>La FNCCR estime de son côté le nombre de ballons fluorescents à un million, alors que cette technologie est interdite à la commercialisation depuis 2015.</t>
  </si>
  <si>
    <t xml:space="preserve">Le remplacement des matériels anciens pourrait engendrer de fructueuses et rapides économies sur les factures des collectivités, et permettre de réduire les coûts d’énergie, de maintenance et d’entretien de 75 à 80 % si des automatismes intelligents d’allumage et d’extinction sont associés au remplacement des luminaires. </t>
  </si>
  <si>
    <t>Ces économies pourraient assurer en quelques années le retour sur investissement pour bon nombre d’actions répondant à cet enjeu de modernisation, dont le coût global est estimé entre 10 et 12 milliards d’euros selon la FNCCR.</t>
  </si>
  <si>
    <t>Nous reprenons le "Plan de Relance de l'Eclairage Public" écrit par la FNCCR en 2021.</t>
  </si>
  <si>
    <t xml:space="preserve">Nous connaissons, grâce à l'OFGL les investissements dans l'éclairage public réalisé par le secteur communal pour chaque année . (Source : OFGL, Les finances des collectivités locales). </t>
  </si>
  <si>
    <t xml:space="preserve">Nous appliquons un ratio, issu d'un entretien avec la FNCCR afin de déterminer la part dédiée à l'extension de l'éclairage public et la part dédiée au renouvellement. </t>
  </si>
  <si>
    <t>Investissements dans l'éclairage public par les communes</t>
  </si>
  <si>
    <t>Communes de 3 500 habitants ou plus</t>
  </si>
  <si>
    <t>Métropoles, communautés urbaines (CU), communautés d'agglomération (CA), communautés de communes (CC) ayant au moins une commune de 3 500 habitants ou plus</t>
  </si>
  <si>
    <t>OFGL, « Les finances des collectivités locales», Annexe 2 - Les finances des collectivités locales</t>
  </si>
  <si>
    <t xml:space="preserve">Pour 2023, nous supposons que les investissements dans l'éclairage public en 2023 suivent la même tendance que celle pour l'investissement local. </t>
  </si>
  <si>
    <t>Hypothèse de part dédiée à la modernisation</t>
  </si>
  <si>
    <t>Modernisation, renouvellement</t>
  </si>
  <si>
    <t>Extension</t>
  </si>
  <si>
    <t>Hypothèses et éléments de coûts</t>
  </si>
  <si>
    <t>Nombre et type de luminaires à rénover (euros 2020 et 2024)</t>
  </si>
  <si>
    <t xml:space="preserve">Nombre </t>
  </si>
  <si>
    <t>Budget total remplacement (M€2020)</t>
  </si>
  <si>
    <t>Budget total remplacement (M€2022)</t>
  </si>
  <si>
    <t xml:space="preserve">Luminaires équipés de lampes à mercure </t>
  </si>
  <si>
    <t>Millions d'u.</t>
  </si>
  <si>
    <t>Luminaires émettant la moitié de leur flux lumineux au dessus de l'horizontale</t>
  </si>
  <si>
    <t>Luminaires dépourvus de vasques et de fermeture</t>
  </si>
  <si>
    <t>Luminaires d'une puissance supérieur ou égale à 250 watts</t>
  </si>
  <si>
    <t>Armoires de commande</t>
  </si>
  <si>
    <t xml:space="preserve">SOURCE : "Le Plan de relance de l'éclairage public", FNCCR, 2021 </t>
  </si>
  <si>
    <t>Coût unitaire de remplacement d'un luminaire (euros 2020 et 2024)</t>
  </si>
  <si>
    <t>Coût unitaire (2020)</t>
  </si>
  <si>
    <t xml:space="preserve">Coût unitaire (2022) </t>
  </si>
  <si>
    <t>€</t>
  </si>
  <si>
    <t>On fait l'hypothèse que les données sont exprimées en euros 2020 et on les convertit en euros 2022.</t>
  </si>
  <si>
    <t>Clé de répartition des investissement</t>
  </si>
  <si>
    <t>Investissements " "  (millions d'euros)</t>
  </si>
  <si>
    <t>Part portée</t>
  </si>
  <si>
    <t xml:space="preserve">Bloc communal </t>
  </si>
  <si>
    <t xml:space="preserve">NB : Nous attribuons 100% des dépenses liées à l'optimisation au bloc communal. En effet, celui-ci en est responsable par ses pouvoirs de police. </t>
  </si>
  <si>
    <t xml:space="preserve"> - Compétence de police pour les communes (L2212-2 Code Général des Collectivités)
</t>
  </si>
  <si>
    <t xml:space="preserve">" la police municipale a pour objet d'assurer le bon ordre, la sureté, la sécurité et la salubrité publics. Elle comprend notamment: tout ce qui intéresse la surêté et la commodité du passage dans les rues, quais, places et voies publiques, ce qui comprend : </t>
  </si>
  <si>
    <t>le nettoiement, l'éclairage, l'enlèvement des encombrants"</t>
  </si>
  <si>
    <t>L'éclairage public est l'un des champs d'intervention du pouvoir de police du Maire</t>
  </si>
  <si>
    <t>Le Maire exerce son pouvoir de police notamment: sur les voies de circulation sitées à l'intérieur de l'agglomération (CGCT, art. L2213-1) y compris les voies dont la commune n'était pas le maître d'ouvrage, notamment sur les routes départementales (CAA Douais, 18 mai 2004)</t>
  </si>
  <si>
    <t xml:space="preserve"> - Article R.583-2 du Code de l'Environnement : énumère les installations sur lesquelles doit porter une politique destinée à prévenir, réduire et limiter les nuisances lumineuses et les consommations d'énergie. </t>
  </si>
  <si>
    <t>" - extérieur destiné à favoriser la sécurité des déplacements, des personnes et des biens et le confort des usagers sur l'espace public ou privé, en particulier la voirie</t>
  </si>
  <si>
    <t xml:space="preserve"> - de mise en valeur du patrimoine et ainsi que des parcs et jardins; </t>
  </si>
  <si>
    <t xml:space="preserve"> - des équipements sportifs de plein air ou découvrables;</t>
  </si>
  <si>
    <t xml:space="preserve"> - des bâtiments, recouvrant à la fois l'illumination des façades des bâtiments (publics communaux) et l'éclairage intérieur émis vers l'extérieur de ces mêmes bâtiments ; </t>
  </si>
  <si>
    <t xml:space="preserve"> - des parcs de stationnement (publics) non couverts ou semi-couverts </t>
  </si>
  <si>
    <t xml:space="preserve"> - évênementiel extérieur, constitué d'installations lumineuses temporaires utilisées à l'occasion d'une manifestation artistique, culturelle, commerciale ou de loisirs" </t>
  </si>
  <si>
    <t xml:space="preserve">Il est donc obligatoire d'avoir une politique de "réduction (…) des consommations d'énergie". </t>
  </si>
  <si>
    <r>
      <t>Plus largement, il s’agit du 2</t>
    </r>
    <r>
      <rPr>
        <vertAlign val="superscript"/>
        <sz val="11"/>
        <color theme="4"/>
        <rFont val="Calibri"/>
        <family val="2"/>
        <scheme val="minor"/>
      </rPr>
      <t>ème</t>
    </r>
    <r>
      <rPr>
        <sz val="11"/>
        <color theme="4"/>
        <rFont val="Calibri"/>
        <family val="2"/>
        <scheme val="minor"/>
      </rPr>
      <t> poste de dépense énergétique des communes, après les bâtiments.</t>
    </r>
  </si>
  <si>
    <t xml:space="preserve">Nous étalons les investissements sur 2024-2031. Le plan de relance ne donne pas d'indications sur les délais. Nous le faisons pour que la charge soit plus facile à porter. </t>
  </si>
  <si>
    <t>VUL GNV</t>
  </si>
  <si>
    <t>Répartition de l'achat des VP hybrides rechargeables par porteur de projet selon le SDES</t>
  </si>
  <si>
    <t>Voitures hybrides rechargeables</t>
  </si>
  <si>
    <t>[2011-2019]</t>
  </si>
  <si>
    <t>On suppose la répartition entre personnes morales et personnes physiques stable entre 2011 et 2020.</t>
  </si>
  <si>
    <t>[2020]</t>
  </si>
  <si>
    <t>On suppose la part des immatriculations par les personnes morales stable entre 2020 et 2021.</t>
  </si>
  <si>
    <t>[2022]</t>
  </si>
  <si>
    <t>Pour le prévisionnel, on conserve les parts observées dans les données de 2022 et les appliquons à l'estimation 2023.</t>
  </si>
  <si>
    <t>Part des flottes publiques dans l'achat des VP hybrides rechargeables</t>
  </si>
  <si>
    <t>Etat et établissements publics</t>
  </si>
  <si>
    <t>[2011-2017]</t>
  </si>
  <si>
    <t>Nous gardons la part des immatriculations achetées pour les flottes publiques en 2018.</t>
  </si>
  <si>
    <t>VUL électriques</t>
  </si>
  <si>
    <t>A [2019-2020]</t>
  </si>
  <si>
    <t>Arval, Le marché automobile des acteurs publics a résisté en 2020, 2 février 2021</t>
  </si>
  <si>
    <t>Arval, Le verdissement des flottes publiques s’est accéléré en 2021, 7 février 2022</t>
  </si>
  <si>
    <t>Répartition des immatriculations entre collectivités et entreprises (VUL)</t>
  </si>
  <si>
    <t>TRANSPORT FLUVIAL</t>
  </si>
  <si>
    <t>RENOVATION DES LOGEMENTS SOCIAUX</t>
  </si>
  <si>
    <t>Nous connaissons l'ensemble des immatriculations des véhicules neufs bas-carbone grâce aux séries renseignées par le SDES</t>
  </si>
  <si>
    <t xml:space="preserve">Ces séries nous donnent la répartition des porteurs, entre "personnes physiques" et "personnes morales". </t>
  </si>
  <si>
    <t xml:space="preserve">Nous appliquons des coûts unitaires pour chacun de ces véhicules. </t>
  </si>
  <si>
    <t xml:space="preserve">Clés de répartition des investissements par porteur de projet </t>
  </si>
  <si>
    <t>Prix d'acquisition des voitures et scooters</t>
  </si>
  <si>
    <t>VP électriques</t>
  </si>
  <si>
    <t>VP hybrides rechargeable</t>
  </si>
  <si>
    <t>Scooters électriques &amp; hybrides</t>
  </si>
  <si>
    <t>VP essence</t>
  </si>
  <si>
    <t>VP diesel</t>
  </si>
  <si>
    <t>VP hybride non rechargeable</t>
  </si>
  <si>
    <t>(euros)</t>
  </si>
  <si>
    <t>[2017-2023]</t>
  </si>
  <si>
    <t xml:space="preserve">Nous construisons la chronique de coûts à partir des coûts obsevés des principaux modèles vendus pour chaque segment. </t>
  </si>
  <si>
    <t>Prix d'acquisition des VUL</t>
  </si>
  <si>
    <t>VUL diesel</t>
  </si>
  <si>
    <t>Hypothèses retenues historique</t>
  </si>
  <si>
    <t>Hypothèses retenues estimation des besoins</t>
  </si>
  <si>
    <t>(k€ 2022 / veh.)</t>
  </si>
  <si>
    <t>Diesel</t>
  </si>
  <si>
    <t>Coût unitaire d'acquisition des véhicules (VUL)</t>
  </si>
  <si>
    <t>Nombre de VUL immatriculés</t>
  </si>
  <si>
    <t>Coût unitaire d'acquisition des voitures particulières</t>
  </si>
  <si>
    <t>k€ 2022 par véh.</t>
  </si>
  <si>
    <t xml:space="preserve">Nous projetons la part historique constatée pour estimer la part des investissements dans des VP et VUL bas-carbone portée par les collectivités. Nous supposons donc qu'elles renouvellent leur flotte à la même vitesse que les autres acteurs. </t>
  </si>
  <si>
    <t>régions</t>
  </si>
  <si>
    <t>départements</t>
  </si>
  <si>
    <t xml:space="preserve"> bloc communal</t>
  </si>
  <si>
    <t xml:space="preserve">TOTAL </t>
  </si>
  <si>
    <t>Subventions d'investissements des collectivités pour la rénovation énergetique des logements sociaux, travaux énergétiques</t>
  </si>
  <si>
    <t xml:space="preserve">Nous prenons en compte les subventions d'investissement des collectivités aux bailleurs sociaux pour la rénovation des logements sociaux. </t>
  </si>
  <si>
    <t>Nous n'intégrons que le coût des travaux énergétiques et excluons le coûts des travaux dits "connexes"</t>
  </si>
  <si>
    <t xml:space="preserve">Grâce à diverses sources issues de la Caisse des Dépôts (Eclairages, Perspectives) et de l'USH nous reconstruisons la part des dépenses associées à l'efficacité énergétique. </t>
  </si>
  <si>
    <t>Plan de financement des opérations sur éco-PLS retenu</t>
  </si>
  <si>
    <t>(détails)</t>
  </si>
  <si>
    <t>Subventions</t>
  </si>
  <si>
    <t>Fonds propres</t>
  </si>
  <si>
    <t>Prêt éco-PLS</t>
  </si>
  <si>
    <t>Autres prêts de la Banque des Territoires</t>
  </si>
  <si>
    <t>—Prêt complémentaire PAL</t>
  </si>
  <si>
    <t>—PHBB</t>
  </si>
  <si>
    <t>Prêt commercial</t>
  </si>
  <si>
    <t xml:space="preserve">Les comptes du logement nous permettent d'avoir une idée de l'ensemble des financements dédiés à des travaux sur immeubles existants des bailleurs sociaux. </t>
  </si>
  <si>
    <t xml:space="preserve">Nous connaissons, grâce à l'étude Perspectives de la Caisse des Dépôts, le plan de financement des opérations de réhabilitations thermiques financées par la Banque des Territoires. Cette étude nous permet de connaître la part des subventions dans les plans de financement. </t>
  </si>
  <si>
    <t>Etat + ANRU</t>
  </si>
  <si>
    <t>Régions + FEDER</t>
  </si>
  <si>
    <t>D'après la Caisse des Dépôts</t>
  </si>
  <si>
    <t>Clef de répartition des subventions (2022-2023)</t>
  </si>
  <si>
    <t>A [2011-2014]</t>
  </si>
  <si>
    <t xml:space="preserve">D'après CDC, Eclairages n°14, "Zoom sur les opérations bénéficiant de l'éco-prêt" (2016), pp.3 et 4, graphique 3 et paragraphe suivant. </t>
  </si>
  <si>
    <t>A [2013]</t>
  </si>
  <si>
    <t xml:space="preserve">Caisse des Dépôts, Perspectives 2014,  p.25, tableau 610, "Prix de revient et plans de financement constatés en 2013 des opérations de réhabilitation", colonne rénovation thermique. </t>
  </si>
  <si>
    <t xml:space="preserve">Caisse des Dépôts, Perspectives 2015,  p.30, tableau 10, "Prix de revient et plans de financement constatés en 2014 des opérations de réhabilitation", colonne rénovation thermique. </t>
  </si>
  <si>
    <t xml:space="preserve">Caisse des Dépôts, Perspectives 2016,  p.23, tableau 6, "Prix de revient et plans de financement constatés en 2015 des opérations de réhabiliation", colonne rénovation thermique (éco-prêt). </t>
  </si>
  <si>
    <t>A [2016]</t>
  </si>
  <si>
    <t>Interpolation linéaire 2015-2017</t>
  </si>
  <si>
    <t>Caisse des Dépôts, Perspectives 2018, p.12, tableau 8 "Prix de revient et plan de financement moyens constatés en 2017 pour les opérations de réhabilitation", colonne rénovation thermique</t>
  </si>
  <si>
    <t>Caisse des Dépôts, Perspectives 2019, p.23, tableau 6 "Prix de revient et plan de financement moyens constatés en 2018 pour les opérations de réhabilitation", colonne rénovation thermique</t>
  </si>
  <si>
    <t>Caisse des Dépôts, Perspectives 2020, p.37, tableau 6 "Prix de revient et plan de financement moyens constatés en 2019 pour les opérations de réhabilitation", colonne rénovation thermique</t>
  </si>
  <si>
    <t>En prévision, les plans de financements sont similaires à ceux de 2019 en termes de répartition entre prêts, fonds propres et subventions mais intègrent :</t>
  </si>
  <si>
    <t>- le déploiement de l’offre du Plan logement (prêts à taux fixe)</t>
  </si>
  <si>
    <t>- ainsi que le PHBB réallocation,</t>
  </si>
  <si>
    <t>en substitution des autres prêts de la Banque des Territoires.</t>
  </si>
  <si>
    <t>Caisse des Dépôts, Perspectives 2021, p.43, tableau 6 "Estimation de prix de revient et plan de financement moyens constatés en 2020 pour les opérations de réhabilitation", colonne rénovation thermique</t>
  </si>
  <si>
    <t>Caisse des Dépôts, Perspectives 2022, p.54, tableau 6 "Estimation de prix de revient et plan de financement moyens constatés en 2021 pour les opérations de réhabilitation", colonne rénovation thermique</t>
  </si>
  <si>
    <t>Part des dépenses associés à l'efficacité énergétique</t>
  </si>
  <si>
    <t>Opérations sur éco-PLS</t>
  </si>
  <si>
    <t>Montant des travaux</t>
  </si>
  <si>
    <t>(k€TTC/lgt)</t>
  </si>
  <si>
    <t>dont part énergie</t>
  </si>
  <si>
    <t>dont isolation murs et planchers</t>
  </si>
  <si>
    <t>dont isolation toitures et couvertures</t>
  </si>
  <si>
    <t>dont isolation fenêtres</t>
  </si>
  <si>
    <t>dont chauffage et ventilation</t>
  </si>
  <si>
    <t>Part énergie</t>
  </si>
  <si>
    <t>Ratio travaux énergétiques / coût total</t>
  </si>
  <si>
    <t>D'après Caisse des Dépôts, Eclairages n°14 "Zoom sur les opérations bénéficiant de l'éco-prêt logement social", p.2, graphique 1 "le montant moyen par logement des réhabiliations énergétiques augmente".</t>
  </si>
  <si>
    <t>Nous distinguons le montant total des travaux (en augmentation) de la partie "purement énergétique" des travaux, qui est en baisse depuis 2011.</t>
  </si>
  <si>
    <t>A [2016-2019]</t>
  </si>
  <si>
    <t>Banque des Territoires, Éclairages - Dix ans après son lancement, quel est l’impact de l’Éco-Prêt ?, décembre 2020, p.15</t>
  </si>
  <si>
    <t>Caisse des Dépôts, Perspectives 2023, p.54, tableau 6 "Estimation de prix de revient et plan de financement moyens constatés en 2021 pour les opérations de réhabilitation", colonne rénovation thermique</t>
  </si>
  <si>
    <t>B [2011-2014]</t>
  </si>
  <si>
    <t>B [2015]</t>
  </si>
  <si>
    <t>D'après USH, Note de Synthèse "l'investissement des organismes HLM dans la rénovation énergétique", juin 2016, p.3</t>
  </si>
  <si>
    <t xml:space="preserve">"Ventilation de la part énergie de l'investissement". </t>
  </si>
  <si>
    <t>Le graphique p.4 de la même note montre que les opérations se répartissent dans une fourchette de prix allant d'environ 200€TTC/m²SH à plus de 1000€TTC/m²SH</t>
  </si>
  <si>
    <t>B [2016-2021]</t>
  </si>
  <si>
    <t>Nous faisons évoluer la chronique en maintenant les mêmes proportions que celles constatées en 2015.</t>
  </si>
  <si>
    <t>C [2015]</t>
  </si>
  <si>
    <t>On utilise la ventilation proposée par l'USH.</t>
  </si>
  <si>
    <t>C [2011-2014]</t>
  </si>
  <si>
    <t>Rétroprojection et attribution des parts par règle de trois au coût total des travaux énergétiques observé de 2011 à 2014.</t>
  </si>
  <si>
    <t>C [2016-2019]</t>
  </si>
  <si>
    <t>D [2020-2021]</t>
  </si>
  <si>
    <t>Prolongement des données</t>
  </si>
  <si>
    <t>On fait l'hypothèse que la part des travaux dédiés à l'efficacité énergétique est identique pour les opérations financées par l'éco-PLS et par le PHBB.</t>
  </si>
  <si>
    <t>Investissements dans l'entretien-amélioration des logements sociaux</t>
  </si>
  <si>
    <t>Entretien-amélioration des logements sociaux</t>
  </si>
  <si>
    <t xml:space="preserve">A </t>
  </si>
  <si>
    <t>D'après le compte du logement (SDES)</t>
  </si>
  <si>
    <t xml:space="preserve">Estimations des besoins </t>
  </si>
  <si>
    <t>Investissements dans les travaux énergétiques sur les logements sociaux établis à partir des communications du SGPE</t>
  </si>
  <si>
    <t>Travaux énergétiques</t>
  </si>
  <si>
    <t>Changements de vecteur C et D</t>
  </si>
  <si>
    <t>(milliards d'euros)</t>
  </si>
  <si>
    <t>Rénovation logements E</t>
  </si>
  <si>
    <t>Rénovation passoires</t>
  </si>
  <si>
    <t>Total travaux énergétiques</t>
  </si>
  <si>
    <t>[PE 2023]</t>
  </si>
  <si>
    <t xml:space="preserve">Le document précise les hypothèses sous-jacentes : </t>
  </si>
  <si>
    <t>- Rénover l’ensemble des passoires d’ici 2028, qui deviennent ≥ C (85% des passoires chauffées au fioul ou gaz changent de vecteur ; 60% des logements sociaux sont chauffés au gaz à date )</t>
  </si>
  <si>
    <t>- Passer tous les E fossiles en B entre 2027 2030</t>
  </si>
  <si>
    <t>- Changer les vecteurs d’énergie des C et D à partir de 2026</t>
  </si>
  <si>
    <t>Nous supposons que les investissements sont en euros constants.</t>
  </si>
  <si>
    <t>Sont sûrement intégrés dans cet investissement les travaux à caractère non énergétique.</t>
  </si>
  <si>
    <t>L'ANCOLS mentonne que le coût moyen des rénovations réalisées en 2016 et 2020 est de 30 000 euros dont 12 000 euros consacrés au volet thermique.</t>
  </si>
  <si>
    <t>"Le montant total hors taxe des opérations comprenant un volet de rénovation thermique, débutées et livrées sur la période 2016-2020 est de 9,0 Md€.</t>
  </si>
  <si>
    <t>Parmi ces montants, environ 4,1 Md€, soit 45 %, sont consacrés à la rénovation thermique."</t>
  </si>
  <si>
    <t>ANCOLS, « Etude sur la rénovation thermique des logements du parc social », p.47</t>
  </si>
  <si>
    <t>Etant donné les coûts unitaires calculés, nous supposons que les investissements intègrent d'autres travaux de rénovation que ceux à caractère énergétique.</t>
  </si>
  <si>
    <t xml:space="preserve">Par conséquent, nous appliquons un ratio aux différents types de travaux aux montants calculés par le SGPE : </t>
  </si>
  <si>
    <t>- 100% aux changements de vecteur, car ces travaux ne nécessitent a priori de changer que le système de chauffage</t>
  </si>
  <si>
    <t>- 45% aux autres rénovations, car ces travaux lourds comprennent d'autres volets que ceux thermiques</t>
  </si>
  <si>
    <t>Hypothèse de part des travaux énergétiques</t>
  </si>
  <si>
    <t>Secrétariat général à la planification écologique, « La planification écologique dans les bâtiments »., 2023, p.15</t>
  </si>
  <si>
    <t>Index des coûts de la construction</t>
  </si>
  <si>
    <t>Indice en euros courants</t>
  </si>
  <si>
    <t>(base 2011)</t>
  </si>
  <si>
    <t>Indice en euros constants 2022</t>
  </si>
  <si>
    <t>B [Prospective]</t>
  </si>
  <si>
    <t>Nous retenons l'hypothèse d'une hausse annuelle de 1% de l'indice des coûts de la construction.</t>
  </si>
  <si>
    <t>https://www.i4ce.org/publication/panorama-financements-climat-collectivites-locales/</t>
  </si>
  <si>
    <t>Ce tableur constitue le support présentant la méthodologie et les sources utilisées pour construire les chiffres présentés dans l'étude :</t>
  </si>
  <si>
    <t xml:space="preserve">LES FICHES SECTORIELLES </t>
  </si>
  <si>
    <t>Il est composé d'une fiche de synthèse ainsi que de fiches présentant la méthodologie employée pour l'analyse de dotations de l'Etat et les hypothèses sous-jacentes aux scénarios de financement</t>
  </si>
  <si>
    <t>Cette fiche permet d'obtenir rapidement les chiffres, par secteur, de l'historique (2017-2024) et des besoins d'investissement (moyenne annuelle 2024-2030 + cible 2030)</t>
  </si>
  <si>
    <t xml:space="preserve">Cette fiche renseigne le périmètre exact des dotations de l'état prises en compte dans l'analyse ainsi que les documents budgétaires dont sont issus les chiffres </t>
  </si>
  <si>
    <t>Cette fiche renseigne les principaux résultats des scénarios de financement (évolution de l'encours de dette, délai de désendettement, ressources)</t>
  </si>
  <si>
    <t xml:space="preserve"> - les étapes de calcul et les hypothèses utilisées pour arriver à la reconstruction de l'historique et au chiffrage des besoins d'investissements ; </t>
  </si>
  <si>
    <t>De nombreuses données et étapes de calculs utilisées dans cet excel sont issues des travaux réalisés dans le cadre de l'édition 2023 du Panorama des financements climat.</t>
  </si>
  <si>
    <t>Trois acteurs majeurs investissent dans le transport fluvial en France : VNF, la Société Canal Seine Nord Europe (SCSNE) et la Compagnie du Rhône.</t>
  </si>
  <si>
    <t>La majorité des investissements sont réalisés par VNF et la SCSNE. Par manque de données sur l'activité fluviale de la CNR, nous l'excluons de notre périmètre.</t>
  </si>
  <si>
    <t>Dépenses d'investissement</t>
  </si>
  <si>
    <t>(M€ courants)</t>
  </si>
  <si>
    <t>A, B</t>
  </si>
  <si>
    <t>Modernisation et régénération</t>
  </si>
  <si>
    <t>Développement</t>
  </si>
  <si>
    <t>Recettes d'investissement</t>
  </si>
  <si>
    <t>AFITF (Etat)</t>
  </si>
  <si>
    <t>PPP</t>
  </si>
  <si>
    <t>Autres cofinancements (Etat, collectivités, UE)</t>
  </si>
  <si>
    <t>Opérations financières (cessions d'actifs et autres ressources)</t>
  </si>
  <si>
    <t>Canal Seine Nord Europe (SNE)</t>
  </si>
  <si>
    <t>VNF, Indicateurs du bilan social, p.1, ressources d'investissement</t>
  </si>
  <si>
    <t>Conseil d’évaluation de l’OAT verte, VNF, p.16</t>
  </si>
  <si>
    <t>VNF, Rapport d'activité 2018, Indicateurs financiers et comptables</t>
  </si>
  <si>
    <t>VNF, Rapport d'activité 2019, p.6, Indicateurs financiers et comptables</t>
  </si>
  <si>
    <t>VNF, Rapport d'activité 2020, p.6, Indicateurs financiers et comptables</t>
  </si>
  <si>
    <t>VNF, Rapport d'activité 2021, p.19, Indicateurs financiers et comptables</t>
  </si>
  <si>
    <t>VNF, Rapport d'activité 2022, p.19, Indicateurs financiers et comptables</t>
  </si>
  <si>
    <t>Subventions d'investissement à VNF, d'après le CCTN</t>
  </si>
  <si>
    <t>Union Européenne</t>
  </si>
  <si>
    <t xml:space="preserve">Etat </t>
  </si>
  <si>
    <t>Autres (communes, CCI, etc.)</t>
  </si>
  <si>
    <t>A [2011-2022}</t>
  </si>
  <si>
    <t>SDES, Bilan annuel des transports en 2022</t>
  </si>
  <si>
    <t>2022_comptes_transports_a_activite_economique</t>
  </si>
  <si>
    <t>onglet A5.2-c, "Versements des administrations publiques à VNF"</t>
  </si>
  <si>
    <t>En % moyen depuis 2017</t>
  </si>
  <si>
    <t>Perimètre de la SCSNE</t>
  </si>
  <si>
    <t>Dépenses d'investissements de la SCSNE</t>
  </si>
  <si>
    <t>Financement de VNF : historique</t>
  </si>
  <si>
    <t>Subventions d'investissement à la SCSNE, d'après le CCTN</t>
  </si>
  <si>
    <t>Financement du projet CSNE</t>
  </si>
  <si>
    <t>L’investissement nécessaire à la réalisation du Canal Seine-Nord Europe est de 5,1 milliards d’euros courants (les euros courants sont les euros en valeur nominale tels qu’ils sont indiqués à une période donnée).</t>
  </si>
  <si>
    <t xml:space="preserve">Il est réparti entre : </t>
  </si>
  <si>
    <t>Europe</t>
  </si>
  <si>
    <t>Emprunt</t>
  </si>
  <si>
    <t xml:space="preserve">Source : </t>
  </si>
  <si>
    <t>SCSNE_M2_PassportsProjet_WEB_planche_201002.pdf (somme.fr)</t>
  </si>
  <si>
    <t>millions d'euros courants</t>
  </si>
  <si>
    <t>dont financement UE</t>
  </si>
  <si>
    <t>dont financement Etat</t>
  </si>
  <si>
    <t>dont financement Régions</t>
  </si>
  <si>
    <t>dont financement Départements</t>
  </si>
  <si>
    <t xml:space="preserve">dont emprunt </t>
  </si>
  <si>
    <t>Estimation prospective SCSNE</t>
  </si>
  <si>
    <t>Subventions d'investissement totales historiques (avant 2024)</t>
  </si>
  <si>
    <t>Emprunt*</t>
  </si>
  <si>
    <t>721M€ ont déjà été dépensés pour la projet CSNE, il reste ainsi 4379 M€ d'investissement à réaliser d'ici 2028.</t>
  </si>
  <si>
    <t>Nous répartissons ces besoins sur 2024-2028 de manière uniforme (soit 876M€/an), auxquels nous ajoutons une composante inflation.</t>
  </si>
  <si>
    <t>Nous appliquons cette répartition pour l'ensemble des scénarios puisque le plan de financement a déjà été défini.</t>
  </si>
  <si>
    <t>Attention : Les subventions d'investissements sur la période historique (avant 2024) sont plus élevées que les investissements répertoriés par le compte des transports</t>
  </si>
  <si>
    <t>Subventions d'investissement des collectivités dans les infrastructures de transport fluvial</t>
  </si>
  <si>
    <t xml:space="preserve">Nous regardons les investissements historiques de VNF et ceux réalisés dans le cadre du CSNE. </t>
  </si>
  <si>
    <t xml:space="preserve">Les données du CCTN nous donnent le détail des plans de financement et de la part des subventions reçues ainsi que leur provenance. </t>
  </si>
  <si>
    <t xml:space="preserve">Raisonnement utilisé pour déterminer les besoins d'investissement </t>
  </si>
  <si>
    <t xml:space="preserve">Nous utilisons les besoins de financements inscrits dans les plans de financements du CSNE et de VNF. </t>
  </si>
  <si>
    <t xml:space="preserve">Nous appliquons la part historique de subventions et la répartition entre acteurs constatée aux besoins futurs. </t>
  </si>
  <si>
    <t>Hypothèse d'inflation globale</t>
  </si>
  <si>
    <t>Evolution annuelle de prix du PIB</t>
  </si>
  <si>
    <t>Indice de prix du PIB</t>
  </si>
  <si>
    <t>Evolution de prix du PIB par rapport à 2022</t>
  </si>
  <si>
    <t>Hypothèse provisoire : 2,4% en 2024, 1,9% en 2025, puis 1%/an jusqu'en 2035.</t>
  </si>
  <si>
    <t>(base 100 en 2022)</t>
  </si>
  <si>
    <t xml:space="preserve">Nous utilisons une projection des besoins issue des travaux du SGPE, qui détaille la part des travaux énergétiques. </t>
  </si>
  <si>
    <t>(milliers m²)</t>
  </si>
  <si>
    <t>Le panel calcule les dépenses réalisées dans les bâtiments en fonction des orientations techniques aux échéances 2030 et 2050</t>
  </si>
  <si>
    <t>Panel de 100 bâtiments : simulation</t>
  </si>
  <si>
    <t>Etat initial</t>
  </si>
  <si>
    <t>Propriétaire</t>
  </si>
  <si>
    <t>Enveloppe</t>
  </si>
  <si>
    <t>Système</t>
  </si>
  <si>
    <t>Chauffage
(TWh EF)</t>
  </si>
  <si>
    <t>Surface panel</t>
  </si>
  <si>
    <t>milliers de m²</t>
  </si>
  <si>
    <t>Surface parc (2020)</t>
  </si>
  <si>
    <t>BUREAUX</t>
  </si>
  <si>
    <t>ETAT</t>
  </si>
  <si>
    <t>ANCIEN</t>
  </si>
  <si>
    <t>GAZ</t>
  </si>
  <si>
    <t>Echelle</t>
  </si>
  <si>
    <t>ELEC-J</t>
  </si>
  <si>
    <t>CT</t>
  </si>
  <si>
    <t>PRIVE</t>
  </si>
  <si>
    <t>RECENT</t>
  </si>
  <si>
    <t>URBAIN</t>
  </si>
  <si>
    <t>ELEC-PAC</t>
  </si>
  <si>
    <t>FIOUL</t>
  </si>
  <si>
    <t>CAHOR</t>
  </si>
  <si>
    <t>COMMERCE</t>
  </si>
  <si>
    <t>BOIS</t>
  </si>
  <si>
    <t>ENSEIGN</t>
  </si>
  <si>
    <t>HABITAT</t>
  </si>
  <si>
    <t>SANTE</t>
  </si>
  <si>
    <t>SPORT</t>
  </si>
  <si>
    <t>TRANSPORT</t>
  </si>
  <si>
    <t>Surfaces</t>
  </si>
  <si>
    <t>Ancien</t>
  </si>
  <si>
    <t>Récent</t>
  </si>
  <si>
    <t>Rénovation simple</t>
  </si>
  <si>
    <t>SIMPLE</t>
  </si>
  <si>
    <t>Rénovation moyenne</t>
  </si>
  <si>
    <t>MOYENNE</t>
  </si>
  <si>
    <t>Rénovation complète</t>
  </si>
  <si>
    <t>COMPLETE</t>
  </si>
  <si>
    <t>Rénovations</t>
  </si>
  <si>
    <t>Surfaces rénovées</t>
  </si>
  <si>
    <t>(milliers m²/an)</t>
  </si>
  <si>
    <t>Part des bâtiments &gt;1000m² rénovés après 2020 (%)</t>
  </si>
  <si>
    <t>Part des bâtiments 500 à 1000m² rénovés après 2020 (%)</t>
  </si>
  <si>
    <r>
      <t xml:space="preserve">Part des bâtiments &gt;1000m² rénovés </t>
    </r>
    <r>
      <rPr>
        <u/>
        <sz val="9.35"/>
        <color theme="1"/>
        <rFont val="Arial"/>
        <family val="2"/>
      </rPr>
      <t>BBC</t>
    </r>
    <r>
      <rPr>
        <sz val="11"/>
        <color theme="1"/>
        <rFont val="Calibri"/>
        <family val="2"/>
        <scheme val="minor"/>
      </rPr>
      <t xml:space="preserve"> après 2020 (%)</t>
    </r>
  </si>
  <si>
    <r>
      <t xml:space="preserve">Part des bâtiments </t>
    </r>
    <r>
      <rPr>
        <u/>
        <sz val="11"/>
        <color theme="1"/>
        <rFont val="Calibri"/>
        <family val="2"/>
        <scheme val="minor"/>
      </rPr>
      <t>publics</t>
    </r>
    <r>
      <rPr>
        <sz val="11"/>
        <color theme="1"/>
        <rFont val="Calibri"/>
        <family val="2"/>
        <scheme val="minor"/>
      </rPr>
      <t xml:space="preserve"> &gt;1000m² rénovés </t>
    </r>
    <r>
      <rPr>
        <u/>
        <sz val="9.35"/>
        <color theme="1"/>
        <rFont val="Arial"/>
        <family val="2"/>
      </rPr>
      <t>BBC</t>
    </r>
    <r>
      <rPr>
        <sz val="11"/>
        <color theme="1"/>
        <rFont val="Calibri"/>
        <family val="2"/>
        <scheme val="minor"/>
      </rPr>
      <t xml:space="preserve"> après 2020 (%)</t>
    </r>
  </si>
  <si>
    <t>Systèmes</t>
  </si>
  <si>
    <t>Gaz</t>
  </si>
  <si>
    <t>Fioul</t>
  </si>
  <si>
    <t>Electricité joule</t>
  </si>
  <si>
    <t>Electricité PAC</t>
  </si>
  <si>
    <t>Urbain</t>
  </si>
  <si>
    <t>Bois</t>
  </si>
  <si>
    <t>Consommation de chauffage</t>
  </si>
  <si>
    <t>(TWh)</t>
  </si>
  <si>
    <t>Electricité</t>
  </si>
  <si>
    <t>ELEC*</t>
  </si>
  <si>
    <t>*</t>
  </si>
  <si>
    <t>relativement à 2020</t>
  </si>
  <si>
    <t>dans les bâtiments de plus de 1000m², relativement à 2020</t>
  </si>
  <si>
    <t>Investissements annuels</t>
  </si>
  <si>
    <t>(mio €)</t>
  </si>
  <si>
    <t>dont rénovation simple</t>
  </si>
  <si>
    <t>dont rénovation moyenne</t>
  </si>
  <si>
    <t>dont rénovation complète</t>
  </si>
  <si>
    <t>dont entretien ancien</t>
  </si>
  <si>
    <t>dont entretien récent</t>
  </si>
  <si>
    <t>dont gaz</t>
  </si>
  <si>
    <t>dont fioul</t>
  </si>
  <si>
    <t>dont électricité joule</t>
  </si>
  <si>
    <t>dont électricité PAC</t>
  </si>
  <si>
    <t>dont chauffage urbain</t>
  </si>
  <si>
    <t>dont chauffage bois</t>
  </si>
  <si>
    <t>Propriétaires</t>
  </si>
  <si>
    <t>Privés</t>
  </si>
  <si>
    <r>
      <rPr>
        <sz val="11"/>
        <color theme="1"/>
        <rFont val="Calibri"/>
        <family val="2"/>
      </rPr>
      <t>—</t>
    </r>
    <r>
      <rPr>
        <sz val="11"/>
        <color theme="1"/>
        <rFont val="Calibri"/>
        <family val="2"/>
        <scheme val="minor"/>
      </rPr>
      <t>dont Entretien</t>
    </r>
  </si>
  <si>
    <t>Panel de 100 bâtiments : évolution</t>
  </si>
  <si>
    <t>Notre modélisation de la transformation du parc de bâtiments tertiaires repose principalement sur des rénovations basse consommation des bâtiments publics avec changement des systèmes de chauffage, des rénovations des grands bâtiments privés qui suivent la tendance des bâtiments publics, et des changements de systèmes de chauffage sans isolation dans des bâtiments publics et privés.</t>
  </si>
  <si>
    <t>L'objectif de la modélisation est de retranscrire la transformation des bâtiments tertiaires en termes d'isolation et de changement de système de chauffage, afin d'atteindre les cibles de bâtiments rénovés et de consommation énergétique de l'AMS 2023, à 2030 et 2050.</t>
  </si>
  <si>
    <t>Pour cela nous appliquons des opérations d'isolation et de changement de système au panel de 100 bâtiments, en suivant certaines conventions :</t>
  </si>
  <si>
    <t xml:space="preserve">Les grands bâtiments et les bâtiments publics font des rénovations plus profondes (BBC) en une fois, que les bâtiments petits et privés. </t>
  </si>
  <si>
    <t>Les grands bâtiments et les bâtiments publics sont plus facilement raccordés aux réseaux de chaleur.</t>
  </si>
  <si>
    <t>Les branches bureaux, enseignement, santé sont plus fréquemment dans des villes et donc plus suceptibles d'être raccordés au gaz, aux réseaux de chaleur, mais pas au bois et au fioul.</t>
  </si>
  <si>
    <t xml:space="preserve">Les branches, commerce, sport-loisirs, habitat communautaire et transports sont plus fréquemment ruraux, chauffés au fioul et au bois, rarement candidats pour le chauffage urbain. </t>
  </si>
  <si>
    <t xml:space="preserve">Les PAC remplacent facilement le gaz et le fioul en combinaison avec l'isolation simple (toitures + PAC air/eau) dans les bâtiments anciens (passoires). </t>
  </si>
  <si>
    <t>Les PAC air/air remplacement facilement le chauffage joule</t>
  </si>
  <si>
    <t>Travaux</t>
  </si>
  <si>
    <t>années</t>
  </si>
  <si>
    <t>Conso.</t>
  </si>
  <si>
    <t>Systèmes changés</t>
  </si>
  <si>
    <t>Enveloppe
(mio €)</t>
  </si>
  <si>
    <t>Systèmes
(mio €)</t>
  </si>
  <si>
    <t>Branche</t>
  </si>
  <si>
    <t>Equipements installés</t>
  </si>
  <si>
    <t>(catégorie)</t>
  </si>
  <si>
    <t>(milliers de m²)</t>
  </si>
  <si>
    <t>(milliers d'unités)</t>
  </si>
  <si>
    <t>Prix des équipements installés</t>
  </si>
  <si>
    <t>(euros par m²)</t>
  </si>
  <si>
    <t>(euros par unité)</t>
  </si>
  <si>
    <t xml:space="preserve">Nous reconstruisons une évolution du parc tertiaire sur les années 2017-2023. Nous attribuons une part de la surface de bâtiments tertiaires aux collectivités. </t>
  </si>
  <si>
    <t>Parc tertiaire existant au 31 décembre</t>
  </si>
  <si>
    <t>Flux apparent d'évolution du parc</t>
  </si>
  <si>
    <t>Mises en chantier en n-1</t>
  </si>
  <si>
    <t>Sorties du parc</t>
  </si>
  <si>
    <t xml:space="preserve">Part collectivités </t>
  </si>
  <si>
    <t>Tertiaire collectivités</t>
  </si>
  <si>
    <t>Existant en n-1</t>
  </si>
  <si>
    <t>Construction</t>
  </si>
  <si>
    <t>Existant en n</t>
  </si>
  <si>
    <t>Le point critique ici est de savoir si le parc des collectivités territoriales augmente, et à quel rythme.</t>
  </si>
  <si>
    <t>On peut se baser sur la série Sitadel qui sépare les locaux entre "service public" et "hors service public".</t>
  </si>
  <si>
    <t>Les locaux de service public ne sont pas nécessairement construits par des structures publiques (exemple: un cinéma, une clinique).</t>
  </si>
  <si>
    <t>Cependant, ils donnent un bon indicateur de la proportion maximale du secteur public dans la construction neuve.</t>
  </si>
  <si>
    <t>On constate qu'entre 2011 et 2014 la part des bâtiments dédiés au service public varie entre 25 et 40% du volume total de la construction de locaux (selon le périmètre du total et les années).</t>
  </si>
  <si>
    <t>Appliqué au flux en m² de la série simplifiée ci-dessus, cela représente entre 3 et 5 millions de m² par an.</t>
  </si>
  <si>
    <t xml:space="preserve">Ces constructions comprennent majoritairement des locaux d'enseignement, de santé ou des équipements sportifs. </t>
  </si>
  <si>
    <t>Nous savons que dans la série principale tertiaire les sorties du parc représentent entre 3 et 5 millions de m² par an.</t>
  </si>
  <si>
    <t>Pour les collectivités territoriales, nous attribuons 1 million de m²/an en sortie (destruction ou conversion logements).</t>
  </si>
  <si>
    <t>Elle est estimée à 285 millions de m² début 2011, sur la base des chiffres du CEREN cités par l'AMF.</t>
  </si>
  <si>
    <t>En effet le CEREN cite 280 millions de m² pour les collectivités en 2009. Nous ajoutons 5 millions de m² au titre des constructions en 2010.</t>
  </si>
  <si>
    <t>Puisque nous avons déjà affecté 0,5 million de m² aux constructions de l'Etat, nous retenons 3 millions de m²/an au titre des collectivités territoriales.</t>
  </si>
  <si>
    <t>Nous faisons l'hypothèse forte que les investissements se répartissent entre acteurs dans la même proportion que la décomposition du parc existant.</t>
  </si>
  <si>
    <t>Tableau de consolidation simplifiée</t>
  </si>
  <si>
    <t>En surface</t>
  </si>
  <si>
    <t>En proportion</t>
  </si>
  <si>
    <t xml:space="preserve">Le réseau national est constitué des lignes de chemin de fer et des infrastructures (signalisation, aiguillages) dont l'Etat est propriétaire. </t>
  </si>
  <si>
    <t xml:space="preserve">En sont exclus </t>
  </si>
  <si>
    <t>La ligne Sud-Est Atlantique (SEA) concédée à la société LISEA. Celle-ci réalise des investissements ferroviaires au cours la période historique, mais pas au-delà de 2017.</t>
  </si>
  <si>
    <t>Certaines lignes terminales, par exemple les embranchements de voies ferrées sur les sites industriels</t>
  </si>
  <si>
    <t>dont Ile-de-France</t>
  </si>
  <si>
    <t>Petites lignes</t>
  </si>
  <si>
    <t>SERM / RER-M</t>
  </si>
  <si>
    <t>FRET</t>
  </si>
  <si>
    <t>Ile-de-France</t>
  </si>
  <si>
    <t>Les infrastructures ferroviaires concernent le réseau ferroviaire français, géré par SNCF Réseau. Nous basons l'estimation des investissements sur les informations financières de SNCF Réseau et sur les investissements présentés dans le Compte des Transports.</t>
  </si>
  <si>
    <t>Le Compte des Transports nous informe sur les investissements totaux réalisés sur le réseau ferroviaire national, en distinguant les lignes à grande vitesse, ainsi que sur le réseau ferré en IDF.</t>
  </si>
  <si>
    <t>Le traitement des deux sources de données est le suivant :</t>
  </si>
  <si>
    <t>- L'investissement sur l'ensemble du réseau ferroviaire est donné par SNCF Réseau, qui distingue développement et renouvellement.</t>
  </si>
  <si>
    <t>- L'investissement pour les lignes à grande vitesse provient du Compte des Transport, en comprenant développement et renouvellement (probablement principalement du renouvellement sur les dernières années).</t>
  </si>
  <si>
    <t>- SNCF Réseau indique les investissements en développement et renouvellement du réseau en IDF, mais qui comprennent du TCU (ex. Transilien, RER). Pour distinguer le réseau ferroviaire des transports en commun, on déduit les investissements en TCU sur le réseau ferré en IDF donné par le Compte des Transports de la valeur donnée par SNCF Réseau.</t>
  </si>
  <si>
    <t>L'estimation finale des investissements est présentés en synthèse.</t>
  </si>
  <si>
    <t>Pour le prévisionnel de l'année 2023, nous nous appuyons sur les investissements réalisés à mi-année en supposant que le taux de croissance des investissements à mi-année est applicable à l'année entière.</t>
  </si>
  <si>
    <t>Renouvellement et modernisation (réseau structurant)****</t>
  </si>
  <si>
    <t>(mio EUR courants)</t>
  </si>
  <si>
    <t>Projets franciliens</t>
  </si>
  <si>
    <t>Lignes nouvelles, hors SEA</t>
  </si>
  <si>
    <t>Ligne nouvelle SEA (LISEA)</t>
  </si>
  <si>
    <t>FRET*</t>
  </si>
  <si>
    <t>SERM*</t>
  </si>
  <si>
    <t>LFDT*</t>
  </si>
  <si>
    <t>Total ferroviaire</t>
  </si>
  <si>
    <t>dont TCU en IDF**</t>
  </si>
  <si>
    <t>dont IDF hors TCU***</t>
  </si>
  <si>
    <t>dont lignes nouvelles hors IDF</t>
  </si>
  <si>
    <t>Autres investissements SNCF Réseau : foncier et industriels</t>
  </si>
  <si>
    <t>Total SNCF Réseau</t>
  </si>
  <si>
    <t>* Comprend aussi de la régénération (renouvellement / modernisation)</t>
  </si>
  <si>
    <t>** Comprend l'investissement sur le réseau ferré en IDF en TCU (d'après Compte des Transports)</t>
  </si>
  <si>
    <t>*** Comprend les investissements en IDF par SNCF, mais pas les investissements en TCU en IDF</t>
  </si>
  <si>
    <t>**** Comprend les investissements de renouvellement et performance, et de mise en conformité du réseau</t>
  </si>
  <si>
    <t>Origine</t>
  </si>
  <si>
    <t>Destination</t>
  </si>
  <si>
    <t>Régénération en Ile-de-France</t>
  </si>
  <si>
    <t>IDFM</t>
  </si>
  <si>
    <t>(autofinancement)</t>
  </si>
  <si>
    <t>Régénération hors Ile-de-France</t>
  </si>
  <si>
    <t>REGIONS</t>
  </si>
  <si>
    <t>DEPARTEMENTS</t>
  </si>
  <si>
    <t>COMMUNES</t>
  </si>
  <si>
    <t>UE</t>
  </si>
  <si>
    <t>Sociétés de projet</t>
  </si>
  <si>
    <t>SPV</t>
  </si>
  <si>
    <t>SGP</t>
  </si>
  <si>
    <t>Autres développements</t>
  </si>
  <si>
    <t>Paramétrage</t>
  </si>
  <si>
    <t xml:space="preserve">La régénération/modernisation est 100% autofinancée. </t>
  </si>
  <si>
    <t>Les petites lignes sont financées majoritairement par les collectivités, secondairement par l'AFITF.</t>
  </si>
  <si>
    <t xml:space="preserve">Les développements FRET sont financés majoritairement par l'Etat, secondairement par les régions et minoritairement par l'UE. </t>
  </si>
  <si>
    <t xml:space="preserve">En Ile de France, les investissements sont principalement financés par la SGP et par IDFM (proportions à préciser), ainsi que par la région. </t>
  </si>
  <si>
    <t xml:space="preserve">Les autres développements sont financés à 50% par l'AFITF et le reste par les collectivités, une petite part reste à la charge de SNCF Réseau. </t>
  </si>
  <si>
    <t>On stabilise les contributions AFITF et collectivités à leur niveau nominal de 2022. Cela reporte le besoin de subvention supplémentaire vers la subvention d'équilibre.</t>
  </si>
  <si>
    <t>Le scénario "transition écologique" de l'ART est tiré du scénario planification écologique du COI. Il permet de préserver l’essentiel du réseau ferroviaire et d’accompagner la croissance des trafics.</t>
  </si>
  <si>
    <t>Scénario 2 - Transition écologique</t>
  </si>
  <si>
    <t xml:space="preserve">Regénération et modernisation </t>
  </si>
  <si>
    <t>(mio EUR2021)</t>
  </si>
  <si>
    <t>Développement dont :</t>
  </si>
  <si>
    <t>Lignes nouvelles (grands projets nationaux)</t>
  </si>
  <si>
    <t xml:space="preserve">SERM </t>
  </si>
  <si>
    <t>Fret (grands projets nationaux)</t>
  </si>
  <si>
    <t>LFDT (régénération)</t>
  </si>
  <si>
    <t>Autres investissements</t>
  </si>
  <si>
    <t>Cette répartition est reconstruite par segment à partir de la répartition des investissements donnée p.68 du Rapport de l'ART paru en 2023 : Scénarios de long terme pour le réseau ferroviaire français (2022-2042)</t>
  </si>
  <si>
    <t xml:space="preserve">En matière d'infrastructures ferroviaires, nous reprenons les besoins d'investissements donnés par le scénario "transition écologique' de l'ART. (Source : Scénarios de long terme pour le réseau ferroviaire français 2022-2042, ART 2023). </t>
  </si>
  <si>
    <t>Infrastructures ferroviraires</t>
  </si>
  <si>
    <t xml:space="preserve">Les SERM/RER-M n'ont pas de financement identifié, mais les investissements associés sont à zéro en 2022. Nous faisons l'hypothèse qu'ils seront financés par des sociétés de projet de type SGP. </t>
  </si>
  <si>
    <t>Pour le matériel roulant</t>
  </si>
  <si>
    <t xml:space="preserve">Investissements dans le réseau ferroviaire, détail par poste (INFRASTRUCTURES) </t>
  </si>
  <si>
    <t>Projections subventions d'investissement sur projets (INFRASTRUCTURES)</t>
  </si>
  <si>
    <t>Besoins d'investissements tirés du rapport de l'ART (INFRASTRUCTURES)</t>
  </si>
  <si>
    <t>Source : entretien en 2022 avec l'ancienne responsable Transport de la région des Pays de la Loire, Patricia Perennes.</t>
  </si>
  <si>
    <t>Depuis le début des années 2000, on observe un rythme d'investissement relativement soutenu dans le matériel roulant TER des régions.</t>
  </si>
  <si>
    <t>Les investissements dans le TER ont connu un saut important entre 2019 et 2020</t>
  </si>
  <si>
    <t>Source : Comptes des transports.</t>
  </si>
  <si>
    <t>On suppose que ce saut est dû au début des programmes d'électrification des régions, et des expérimentations hydrogènes.</t>
  </si>
  <si>
    <t>Pour calculer les besoins d'investissement dans le MR TER, nous prenons donc comme "base historique" la moyenne des investissements réalisés entre 2002 et 2019.</t>
  </si>
  <si>
    <t>Investissements en euros courants</t>
  </si>
  <si>
    <t>[Historique]</t>
  </si>
  <si>
    <t xml:space="preserve">L'investissement des régions dansle matériel roulant TER est donné par le Compte des transports </t>
  </si>
  <si>
    <t>ESTIMATION DES INVESTISSEMENTS (HISTORIQUES ET BESOINS)</t>
  </si>
  <si>
    <t xml:space="preserve">ESTIMATION DES INVESTISSEMENTS - HISTORIQUE ET BESOINS </t>
  </si>
  <si>
    <t xml:space="preserve">Nous recensons à partir du Compte des transports les investissements régionaux dans le matériel roulant ferroviaire. </t>
  </si>
  <si>
    <t>Moyenne 2002-2019</t>
  </si>
  <si>
    <t xml:space="preserve">Subventions d'investissement des régions pour le MR TER </t>
  </si>
  <si>
    <t>Source : Comptes des transports, 2023</t>
  </si>
  <si>
    <t>D'après entretien avec l'AVERE.</t>
  </si>
  <si>
    <t xml:space="preserve">Dépenses d'investissement des collectivités en faveur du climat - millions d'euros courants </t>
  </si>
  <si>
    <t>Besoins d'investissement</t>
  </si>
  <si>
    <t xml:space="preserve">Investissements </t>
  </si>
  <si>
    <t>2023p</t>
  </si>
  <si>
    <t>Moyenne annuelle sur la période 2024-2030</t>
  </si>
  <si>
    <t>Cible 2030</t>
  </si>
  <si>
    <t>Rénovation des bâtiments tertiaires, volet énergétique</t>
  </si>
  <si>
    <t>Rénovation des logements sociaux, travaux énergétiques</t>
  </si>
  <si>
    <t>Voitures particulières et VUL</t>
  </si>
  <si>
    <t>Infrastructures de recharge pour véhicule</t>
  </si>
  <si>
    <t>Vélos et aménagements cyclables</t>
  </si>
  <si>
    <t>Transports en commun urbains</t>
  </si>
  <si>
    <t>—dont TCU IDF</t>
  </si>
  <si>
    <t>région</t>
  </si>
  <si>
    <t>—dont TCU hors IDF</t>
  </si>
  <si>
    <t>Transport ferroviaire</t>
  </si>
  <si>
    <t>—dont infrastructure ferroviaire</t>
  </si>
  <si>
    <t>—dont matériel de transport ferroviaire (100% régions)</t>
  </si>
  <si>
    <t>Transport fluvial</t>
  </si>
  <si>
    <t>Réseaux de chaleur</t>
  </si>
  <si>
    <t>Mission</t>
  </si>
  <si>
    <t>Code Mission</t>
  </si>
  <si>
    <t>Type Mission</t>
  </si>
  <si>
    <t>Programme</t>
  </si>
  <si>
    <t>Libellé Programme</t>
  </si>
  <si>
    <t>Action</t>
  </si>
  <si>
    <t>Libellé Action</t>
  </si>
  <si>
    <t>SousAction</t>
  </si>
  <si>
    <t>Libellé SousAction</t>
  </si>
  <si>
    <t>Catégorie</t>
  </si>
  <si>
    <t>Code Titre</t>
  </si>
  <si>
    <t>Code Ministère</t>
  </si>
  <si>
    <t>Écologie, développement et mobilité durables</t>
  </si>
  <si>
    <t>TA</t>
  </si>
  <si>
    <t>BG</t>
  </si>
  <si>
    <t>Fonds d'accélération de la transition écologique dans les territoires</t>
  </si>
  <si>
    <t>Performance environnementale</t>
  </si>
  <si>
    <t>6</t>
  </si>
  <si>
    <t>Adaptation des territoires au changement climatique</t>
  </si>
  <si>
    <t>3</t>
  </si>
  <si>
    <t>Amélioration du cadre de vie</t>
  </si>
  <si>
    <t>Plan de relance</t>
  </si>
  <si>
    <t>PR</t>
  </si>
  <si>
    <t>Écologie</t>
  </si>
  <si>
    <t>Rénovation énergétique</t>
  </si>
  <si>
    <t xml:space="preserve">Rénovation énergétique des bâtiments des collectivités locales </t>
  </si>
  <si>
    <t>Rénovation énergétique des équipements sportifs</t>
  </si>
  <si>
    <t>Biodiversité, lutte contre l'artificialisation</t>
  </si>
  <si>
    <t>Fonds Friches</t>
  </si>
  <si>
    <t>Transition agricole</t>
  </si>
  <si>
    <t>Aider la forêt à s'adapter aux changement climatique pour mieux l'atténuer</t>
  </si>
  <si>
    <t>Infrastructures et mobilité vertes</t>
  </si>
  <si>
    <t>Résilience des réseaux électriques</t>
  </si>
  <si>
    <t>Dotation régionale d'investissement</t>
  </si>
  <si>
    <t>Ecologie</t>
  </si>
  <si>
    <t>Réseaux d'eau et modernisation des stations d'assinissement</t>
  </si>
  <si>
    <t>Relations avec les collectivités territoriales</t>
  </si>
  <si>
    <t>RC</t>
  </si>
  <si>
    <t>Concours financiers aux collectivités territoriales et à leurs groupements</t>
  </si>
  <si>
    <t>Soutien aux projets des communes et groupements de communes</t>
  </si>
  <si>
    <t>Dotation d'équipement des territoires ruraux (DETR)</t>
  </si>
  <si>
    <t>Dotation politique de la ville (DPV)</t>
  </si>
  <si>
    <t>Dotation de soutien à l'investissement local des communes et de leurs groupements (DSIL) hors abondement exceptionnel</t>
  </si>
  <si>
    <t>Soutien aux projets des départements et des régions</t>
  </si>
  <si>
    <t xml:space="preserve">Dotation de soutien à l'investissement des départements </t>
  </si>
  <si>
    <t>Dotation de soutien à l'investissement local exceptionnelle</t>
  </si>
  <si>
    <t>Analyse des dotations de l'état à l'investissement local</t>
  </si>
  <si>
    <t>Les soutiens recensés proviennent du budget général de l’État et plus précisément des programmes 362 (Ecologie), 380 (Fonds d’accélération de la transition écologique dans les territoires) et 119 (Concours financiers aux collectivités territoriales et à leurs groupements.</t>
  </si>
  <si>
    <t>D’autres missions budgétaires incluent des programmes présentant des dotations et subventions finançant des investissements locaux en faveur de la transition écologique.</t>
  </si>
  <si>
    <r>
      <t>-</t>
    </r>
    <r>
      <rPr>
        <sz val="10"/>
        <color theme="1"/>
        <rFont val="Times New Roman"/>
        <family val="1"/>
      </rPr>
      <t xml:space="preserve">          </t>
    </r>
    <r>
      <rPr>
        <sz val="10"/>
        <color theme="1"/>
        <rFont val="Aptos"/>
        <family val="2"/>
      </rPr>
      <t>C’est le cas, par exemple, des programmes finançant les opérateurs d’Etat (P203 –  Infrastructures et services de transport), qui ne sont pas pris en compte dans l’analyse, car les données 2023 ne sont pas encore accessibles.</t>
    </r>
  </si>
  <si>
    <t xml:space="preserve">Sources </t>
  </si>
  <si>
    <t>Autorisations d'engagement</t>
  </si>
  <si>
    <t>Crédits de paiement</t>
  </si>
  <si>
    <t>AE 2020</t>
  </si>
  <si>
    <t>AE 2021</t>
  </si>
  <si>
    <t>AE 2022</t>
  </si>
  <si>
    <t>AE 2023</t>
  </si>
  <si>
    <t>Estimation 2024</t>
  </si>
  <si>
    <t>CP2020</t>
  </si>
  <si>
    <t>CP2021</t>
  </si>
  <si>
    <t>CP2022</t>
  </si>
  <si>
    <t>CP2023</t>
  </si>
  <si>
    <t>Principales dotations à l'investissement (DPV, DSIL, DSID, DETR)</t>
  </si>
  <si>
    <t xml:space="preserve">DRI </t>
  </si>
  <si>
    <t>DSIL exceptionnelle</t>
  </si>
  <si>
    <t>DSIL + DRI exceptionnelles</t>
  </si>
  <si>
    <t>Part verte des principales dotations à l'investissement (DPV, DSIL, DSID, DETR)</t>
  </si>
  <si>
    <t xml:space="preserve">Part non-verte des principales dotations à l'investissement (DPV, DSIL; DSID, DETR) </t>
  </si>
  <si>
    <t>Fonds vert</t>
  </si>
  <si>
    <t>France Relance (hors opérateurs)</t>
  </si>
  <si>
    <t>Source 2020</t>
  </si>
  <si>
    <t>Source 2021</t>
  </si>
  <si>
    <t>Source 2022</t>
  </si>
  <si>
    <t>Source 2023</t>
  </si>
  <si>
    <t>Source 2024</t>
  </si>
  <si>
    <t>RAP 2023, P380</t>
  </si>
  <si>
    <t>PAP 2024, P380</t>
  </si>
  <si>
    <t>RAP21, P362, p.36</t>
  </si>
  <si>
    <t>RAP22, P362, p.38</t>
  </si>
  <si>
    <t>RAP23, P362, p.33</t>
  </si>
  <si>
    <t>PAP24, P362, p.34</t>
  </si>
  <si>
    <t>RAP21, P362, p.41</t>
  </si>
  <si>
    <t>RAP22, P362, p.41</t>
  </si>
  <si>
    <t>RAP23, P362, p.35</t>
  </si>
  <si>
    <t>PAP24, P362, p.37</t>
  </si>
  <si>
    <t>RAP21, P362, p.54</t>
  </si>
  <si>
    <t>RAP22, P362, p.55</t>
  </si>
  <si>
    <t>RAP23, P362, p.37</t>
  </si>
  <si>
    <t>PAP24, P362, p.46</t>
  </si>
  <si>
    <t>RAP21, P362, p.49</t>
  </si>
  <si>
    <t>RAP22, P362, p.52</t>
  </si>
  <si>
    <t>PAP24, P362, p.47</t>
  </si>
  <si>
    <t>RAP2021, P362, p.61</t>
  </si>
  <si>
    <t>RAP2022, P362, p.59</t>
  </si>
  <si>
    <t>RAP2023, P362, p.49</t>
  </si>
  <si>
    <t>RAP2023, P362, p.52</t>
  </si>
  <si>
    <t>PAP24, P362, p.54</t>
  </si>
  <si>
    <t>RAP2022, P362, p.33</t>
  </si>
  <si>
    <t>RAP2023, P362, p.57</t>
  </si>
  <si>
    <t>RAP2023, P362, p.32</t>
  </si>
  <si>
    <t>RAP 2020, relations collectivités</t>
  </si>
  <si>
    <t>RAP 2021, relations collectivités</t>
  </si>
  <si>
    <t>RAP2022, relations collectivités, p. 74</t>
  </si>
  <si>
    <t>RAP2023, relations collectivités, p.33</t>
  </si>
  <si>
    <t>Bleu 2024 - P119 RCT - p.26</t>
  </si>
  <si>
    <t>RAP2022, relations collectivités</t>
  </si>
  <si>
    <t>RAP2023, relations collectivités, p.34</t>
  </si>
  <si>
    <t>PLF2024, rapport sur les finances publiques locales, p. 40</t>
  </si>
  <si>
    <t>RAP 2021, relations collectivités, p.8</t>
  </si>
  <si>
    <t>Le périmètre retenu est le même que celui de la la CCTN (Comptes des transports 2018, p.139) : "le transport collectif urbain (TCU) regroupe les autobus, les tramways, les métros et, en Île-de-France, les trains [transiliens] et RER".</t>
  </si>
  <si>
    <t>Les infrastructures des TCU correspondent aux aménagements des transports en commun en site propre (TCSP) : voies du métros, voies des tramways, voies de bus.</t>
  </si>
  <si>
    <t>Cette projection est validée en deux points de contrôle :</t>
  </si>
  <si>
    <t>(marqueurs)</t>
  </si>
  <si>
    <t>— Bâtiments administratifs</t>
  </si>
  <si>
    <t>— Ecoles</t>
  </si>
  <si>
    <t>Ce document répartit les 235 millions de m² du parc des collectivités territoriales et les 100 millions de m² du parc de l'Etat (à noter que le DPT évoque 90 millions de m²).</t>
  </si>
  <si>
    <t>Le rapport Demarcq comptabilise pour sa part 280 millions de m2 pour le parc des collectivités, dont 50 millions de m2 pour les écoles publiques, 39 millions pour les collèges publics et 41 millions pour les lycées publics (données 2018).</t>
  </si>
  <si>
    <t>Nous reprenons les chiffres du rapport Demarcq pour les établissements scolaires</t>
  </si>
  <si>
    <t xml:space="preserve">Répartition entre échelons de collectivités, à partir de la réparition historique </t>
  </si>
  <si>
    <t>(millions d'euros courants)</t>
  </si>
  <si>
    <t>Evolution par rapport à n -1</t>
  </si>
  <si>
    <t>Les dépenses d'investissement sont calculés à partir des projections des passagers.km et de la SNBC mais également à partir d'hypothèses sur le parc d'autobus.</t>
  </si>
  <si>
    <t>Elles proviennent du tableur PRO.</t>
  </si>
  <si>
    <t>Les dépenses d'investissement retenues ici sont les dépenses d'investissement des AOM de province pour le développement et l'entretien des infrastructures et l'achat d'autobus.</t>
  </si>
  <si>
    <t>Ce sont les mêmes pour tous les scénarios</t>
  </si>
  <si>
    <t>Evolution des principaux indicateurs par scénarios - Scénario "de référence", scénarios "dette", "Etat", "ressources propres", "redirection", LPFP</t>
  </si>
  <si>
    <t>Indicateur</t>
  </si>
  <si>
    <t>Période (2020-2023)</t>
  </si>
  <si>
    <t xml:space="preserve">Variation moyenne annuelle (2020-2023)  </t>
  </si>
  <si>
    <t>Période (2023-2027)</t>
  </si>
  <si>
    <t>Variation moyenne annuelle (2023-2027)</t>
  </si>
  <si>
    <t>Période (2023-2030)</t>
  </si>
  <si>
    <t>Variation moyenne annuelle (2023-2030)</t>
  </si>
  <si>
    <t>Recettes de fonctionnement (Mds€)</t>
  </si>
  <si>
    <t>Scénario "de référence"</t>
  </si>
  <si>
    <t>NA</t>
  </si>
  <si>
    <t>Dépenses de fonctionnement (Mds€)</t>
  </si>
  <si>
    <t>Scénario "dette"</t>
  </si>
  <si>
    <t>Scénario "redirection"</t>
  </si>
  <si>
    <t>Scénario "Etat"</t>
  </si>
  <si>
    <t>Scénario "ressources propres"</t>
  </si>
  <si>
    <t>Scénario "LPFP"</t>
  </si>
  <si>
    <t>Épargne nette (Mds€)</t>
  </si>
  <si>
    <t>Dépenses d'investissements hors dette (Mds€)</t>
  </si>
  <si>
    <t>Dépense locale hors dette (Mds€)</t>
  </si>
  <si>
    <t>Encours de dette - au 31/12 (Mds€)</t>
  </si>
  <si>
    <t>Délai désendettement</t>
  </si>
  <si>
    <t>Dépenses d'investissement des AOM de province</t>
  </si>
  <si>
    <t>Compte des transports - excel entreprises françaises, onglet Bz.1 + excel activités économiques, onglet A 5-e pour les subventions par origine du financeur, édition 2021</t>
  </si>
  <si>
    <t xml:space="preserve">Attention : il semble que dans l'édition 2022 des comptes des transports il y ait une erreur pour les années 2020 à 2022 sur la ligne régions et autres contributeurs. </t>
  </si>
  <si>
    <t xml:space="preserve">Pour 2022, on retient le montant total et on applique le même taux de croissance. </t>
  </si>
  <si>
    <t>D'après les rapports financiers RATP et le volet Mobilités du CPER 2023-2027 IDF, nous considérons que les autres contributeurs sont des collectivités, à part égale entre la ville et les départements.</t>
  </si>
  <si>
    <t>(hypothèse I4CE)</t>
  </si>
  <si>
    <t>B [Autres contributeurs]</t>
  </si>
  <si>
    <t>A  [HISTORIQUE ]</t>
  </si>
  <si>
    <t>Périmètre RATP</t>
  </si>
  <si>
    <t>Section d'investissement</t>
  </si>
  <si>
    <t>Matériel roulant (autobus)</t>
  </si>
  <si>
    <t xml:space="preserve">Subventions publiques </t>
  </si>
  <si>
    <t>Région IDF</t>
  </si>
  <si>
    <t>Autres contributeurs - dpts</t>
  </si>
  <si>
    <t>Autres contributeurs - bloc communal</t>
  </si>
  <si>
    <t xml:space="preserve">Autofinancement (= résultats - charges) </t>
  </si>
  <si>
    <t>Emprunt (reconstruction simplifiée I4CE &lt;=&gt; besoins de financement)</t>
  </si>
  <si>
    <t>(Source)</t>
  </si>
  <si>
    <t>A,B</t>
  </si>
  <si>
    <t>Hypothèses d'évolution des recettes d'investissement de la RATP selon 4 scénarios :</t>
  </si>
  <si>
    <t>L'EPIC RATP bénéficie actuellement d'un modèle financier solide en grande partie grâce aux concours d'IDFM (qui apparaît ici en autofinancement).</t>
  </si>
  <si>
    <t>D'après les Comptes du transport (excel entreprises françaises, onglet Bz.1), la dette de l'EPIC RATP est stable ces 10 dernières années, autour de 5 mds d'€.</t>
  </si>
  <si>
    <t>L'EPIC s'est même un peu désendetté en 2021 et 2022.</t>
  </si>
  <si>
    <t>Les besoins d'investissements de la RATP augmentent légèrement en volume à horizon 2030 et sont tirés à la hausse par l'inflation.</t>
  </si>
  <si>
    <t>Nous n’estimons pas de bouleversement dans le modèle de financement de la RATP, nous nous appuyons sur les leviers existants.</t>
  </si>
  <si>
    <r>
      <t xml:space="preserve">Subventions d'investissement - </t>
    </r>
    <r>
      <rPr>
        <b/>
        <i/>
        <sz val="11"/>
        <color theme="3"/>
        <rFont val="Calibri"/>
        <family val="2"/>
        <scheme val="minor"/>
      </rPr>
      <t>prospectif</t>
    </r>
  </si>
  <si>
    <t>dont Etat</t>
  </si>
  <si>
    <t>Capacité d'autofinancement</t>
  </si>
  <si>
    <t>Emprunt (reconstruction simplifiée I4CE)</t>
  </si>
  <si>
    <t xml:space="preserve">Subventions d'investissement </t>
  </si>
  <si>
    <t>dont Région</t>
  </si>
  <si>
    <t>dont IDFM</t>
  </si>
  <si>
    <t>dont autres contributeurs - dpts</t>
  </si>
  <si>
    <t>dont autres contributeurs - ville</t>
  </si>
  <si>
    <t>Méthode : on prolonge le modèle de financenement récent (2019-2022) qui a vu un rôle encore plus important de la région et d'IDFM.</t>
  </si>
  <si>
    <t>En effet, si la RATP et IDF Mobilités communiquent sur un programme d'investissements, celui-ci englobe des opérations sur le matériel roulant et sur l'infrastructure.</t>
  </si>
  <si>
    <t xml:space="preserve">Par exemple, dans le cas de l'automatisation des lignes de métro, il n'est pas évident de distinguer ce qui relève de l'infrastructure et ce qui relève du matériel roulant. </t>
  </si>
  <si>
    <t xml:space="preserve">De plus, certains investissements sont réalisés par la RATP pour le compte de la Société du Grand Paris, ce qui peut aboutir à des doubles-comptes. </t>
  </si>
  <si>
    <t>Parmi les documents de programmation étudiés</t>
  </si>
  <si>
    <t xml:space="preserve">- Le CPER 2015-2020 et le contrat régional de relance ; </t>
  </si>
  <si>
    <t>- Les communiqués sur le projet de contrat entre la RATP et IDF Mobilités pour 2021-2026</t>
  </si>
  <si>
    <t>- La description du "plan métro 2030" sur le site de la RATP</t>
  </si>
  <si>
    <t>- Le rapport du « Comité d’évaluation de l’amélioration de l’offre de transport en Île-de-France » pour 2018</t>
  </si>
  <si>
    <t>Besoins</t>
  </si>
  <si>
    <t xml:space="preserve">Il n'existe pas, à notre connaissance, de document public analysant les besoins d'investissement dans le réseau de la RATP, à l'instar de ce qui est fait pour le réseau ferroviaire. </t>
  </si>
  <si>
    <t>On peut distinguer les besoins en plusieurs catégories :</t>
  </si>
  <si>
    <t>- L'entretien de l'infrastructure existante, c’est-à-dire la réparation et le renouvellement des voies et des appareils de voie</t>
  </si>
  <si>
    <t>- La modernisation du service en passant par l'automatisation et la numérisation du réseau</t>
  </si>
  <si>
    <t>ces deux axes d'investissement permettent en principe d'accroître le nombre de véhicules-km par km d'infrastructure et donc l'offre de service ;</t>
  </si>
  <si>
    <t>- L'extension du réseau et son interconnexion avec ceux du Grand Paris Express et de la SNCF</t>
  </si>
  <si>
    <t>ceci permet d'accroitre les km d'infrastructures, de rendre plus attractifs les déplacements multimodaux ou de desservir de nouveaux pôles urbains</t>
  </si>
  <si>
    <t>Infrastructures du métro parisien : extensions</t>
  </si>
  <si>
    <t>Projection des chantiers</t>
  </si>
  <si>
    <t>Ligne 1</t>
  </si>
  <si>
    <t>Ligne 4</t>
  </si>
  <si>
    <t>Ligne 10</t>
  </si>
  <si>
    <t>Ligne 11</t>
  </si>
  <si>
    <t>Ligne 12</t>
  </si>
  <si>
    <t>Extensions programmées</t>
  </si>
  <si>
    <t>Constructions annuelles*</t>
  </si>
  <si>
    <t>Lignes terminées**</t>
  </si>
  <si>
    <t>Cumul lignes terminées**</t>
  </si>
  <si>
    <t>Extensions supplémentaires (scénario)</t>
  </si>
  <si>
    <t>Lignes supplémentaires*</t>
  </si>
  <si>
    <t>Ensemble extensions</t>
  </si>
  <si>
    <t>Début</t>
  </si>
  <si>
    <t>—</t>
  </si>
  <si>
    <t>Fin</t>
  </si>
  <si>
    <t>[Planification]</t>
  </si>
  <si>
    <t>Mêmes extensions que dans l'AMS 2018 : extensions des lignes 4, 11 et 12 puis 17km supplémentaires sur les lignes 1 et 10 entre 2025 et 2040.</t>
  </si>
  <si>
    <t>Coût d'infrastructures : extensions</t>
  </si>
  <si>
    <t>Réalisations</t>
  </si>
  <si>
    <t>(mio € cour.)</t>
  </si>
  <si>
    <t>(mio € CE 2022)</t>
  </si>
  <si>
    <t>Extensions supplémentaires</t>
  </si>
  <si>
    <t>Constructions annuelles</t>
  </si>
  <si>
    <t>Coût unitaire développement</t>
  </si>
  <si>
    <t>(€2019 / km)</t>
  </si>
  <si>
    <t>(mio € CE 2019)</t>
  </si>
  <si>
    <t>Investissements en euros constants</t>
  </si>
  <si>
    <t>(mio € 2022)</t>
  </si>
  <si>
    <t>A [Projection]</t>
  </si>
  <si>
    <t xml:space="preserve">Les investissements dans les extensions programmées sont calculés à partir du coût unitaire de chaque ligne examinée dans l'annexe "GPE" et selon le calendrier de construction retenu dans le tableau qui précède. </t>
  </si>
  <si>
    <t>Source : RATP, investissements dans l'accroissement de la capacité de transports, infrastructures au titre du CPER</t>
  </si>
  <si>
    <t>Coûts d'infrastructure : entretien et modernisation</t>
  </si>
  <si>
    <t>(€ cour.)</t>
  </si>
  <si>
    <t>Lignes à entretenir</t>
  </si>
  <si>
    <t>Coût unitaire entretien et modernisation</t>
  </si>
  <si>
    <t>(€ cour. / km)</t>
  </si>
  <si>
    <t>(€ 2022 / km)</t>
  </si>
  <si>
    <t>Investissements entretien et modernisation</t>
  </si>
  <si>
    <t>Lignes totales d'après la projection des chantiers et des extensions supplémentaires.</t>
  </si>
  <si>
    <t xml:space="preserve">Le coût unitaire des investissements de modernisation et d'entretien est dérivé du rapport entre la taille du réseau et les investissements d'entretien et de modernisation au cours des cinq années récentes. </t>
  </si>
  <si>
    <t>(i) infra : A partir des données SNBC sur l'évolution passagers.km par type de TCU à 2030 et 2050, I4CE estime les infrastructures à construire (métro, tram, lignes de bus). Concernant les lignes de bus, I4CE se base sur les appels à projets TSCP. En IDF, I4CE se base sur les projets d'infra connus de la RATP</t>
  </si>
  <si>
    <t>DOT</t>
  </si>
  <si>
    <t xml:space="preserve">Transport ferroviaire (infrastructure et matériel roulant) </t>
  </si>
  <si>
    <t>Modèle simplifié des financements des infrastructures RATP - périmètre et reconstruction I4CE</t>
  </si>
  <si>
    <t>Infrastructures hors Ile-de-France</t>
  </si>
  <si>
    <t>Tramways hors Ile-de-France : nouvelles lignes et investissements</t>
  </si>
  <si>
    <t>Cumul mises en service &gt; 2020</t>
  </si>
  <si>
    <t>(mio € CE 2019 / km)</t>
  </si>
  <si>
    <t>Infrastructures en Ile-de-France : RATP</t>
  </si>
  <si>
    <t>Poursuite des investissements au rythme historique. Construction d'environ 12km de lignes par an soit 312km supplémentaires d'ici 2050.</t>
  </si>
  <si>
    <t>Bus hors Ile-de-France : lignes et mobilité</t>
  </si>
  <si>
    <t>Lignes en site propre</t>
  </si>
  <si>
    <t>(mio € 2022 / km)</t>
  </si>
  <si>
    <t xml:space="preserve">On retient un coût de 2,5 M€ par kilomètre de BHNS, ceci constituant une moyenne entre des aménagements sur voie de circulation existante et la création d'une nouvelle voie réservée. </t>
  </si>
  <si>
    <t>Ces coûts sont issus de l'étude d'impact de la LOM, p.167</t>
  </si>
  <si>
    <t>Ils sont cohérents avec les fourchettes citées par le Cerema dans « Tramway et Bus à Haut Niveau de Service (BHNS) en France : domaines de pertinence en zone urbaine ».</t>
  </si>
  <si>
    <t>Cette étude estime le coût d’investissement d’une 1re ligne de TCSP -partie « transport » hors véhicules (valeur 2013 HT) entre 2 et 10 millions d'euros par kilomètre de site propre</t>
  </si>
  <si>
    <t xml:space="preserve">Maintien du linéaire globale et les BHNS atteignent 1800km de ligne en 2030, puis poursuite du rythme de développement des BHNS autour de 80km supplémentaires par an. </t>
  </si>
  <si>
    <t>Source : d'après la Banque de France</t>
  </si>
  <si>
    <t xml:space="preserve">Pour l'IDF, l'historique des investissements de la RATP nous est donné par le compte des transports. </t>
  </si>
  <si>
    <t>INFRASTRUCTURES DE TRANSPORT EN COMMUN URBAINS</t>
  </si>
  <si>
    <t>Nous déduisons que la projection d'investissement des aménagements cyclables inclut les aménagements en gare et dans les pôles d'intermodalité qui sont portés par les Régions.</t>
  </si>
  <si>
    <t xml:space="preserve">Nous appliquons la clé de répartition par porteur de projet (ligne 178) à la chronique d'investissement ainsi construite. </t>
  </si>
  <si>
    <r>
      <rPr>
        <sz val="11"/>
        <color rgb="FFC94450"/>
        <rFont val="Wingdings 2"/>
        <family val="1"/>
        <charset val="2"/>
      </rPr>
      <t>¢</t>
    </r>
    <r>
      <rPr>
        <sz val="8.8000000000000007"/>
        <color rgb="FF1F497D"/>
        <rFont val="Arial"/>
        <family val="2"/>
      </rPr>
      <t xml:space="preserve"> </t>
    </r>
    <r>
      <rPr>
        <sz val="11"/>
        <color rgb="FF1F497D"/>
        <rFont val="Arial"/>
        <family val="1"/>
        <charset val="2"/>
      </rPr>
      <t>Réseau urbain diffus</t>
    </r>
  </si>
  <si>
    <t>Note de lecture : Le raisonnement part de l'état actuel (année 2014) du réseau pour le diviser en 5 segments pertinents pour la projection :</t>
  </si>
  <si>
    <t>Transport en commun urbain</t>
  </si>
  <si>
    <t>—dont Île-de-France (RATP)</t>
  </si>
  <si>
    <t>— hors Île-de-France</t>
  </si>
  <si>
    <t>SCE_FI</t>
  </si>
  <si>
    <t>LOGSOCRENO</t>
  </si>
  <si>
    <t>VP-VUL</t>
  </si>
  <si>
    <t>FLUVIAL</t>
  </si>
  <si>
    <t xml:space="preserve">Historique et besoins d'investissements des collectivités dans la rénovation énergétique des bâtiments publics </t>
  </si>
  <si>
    <t>Historique et besoins d'investissements pour le verdissement de leur flotte de véhicules (hors autobus et autocars)</t>
  </si>
  <si>
    <t>Historique et évolution des subventions d'investissements des collectivités à SNCF Réseau pour les infrastructures ferroviaires et le matériel roulant</t>
  </si>
  <si>
    <t>Historique et évolution des subventions d'investissements des collectivités aux bailleurs sociaux pour la rénovation énergétique des logements sociaux</t>
  </si>
  <si>
    <t>Historique et besoins d'investissements des AOM (hors IDF) et  pour les infrastructures de transports en commun urbains et le verdissement des autobus + historique et évolution des subventions d'investissement à la RATP (IDF)</t>
  </si>
  <si>
    <t>Historique et besoins d'investissements des collectivités pour le développement des infrastructures cyclables</t>
  </si>
  <si>
    <t xml:space="preserve">Historique et besoins d'investissements des collectivités pour le développement du transport fluvial </t>
  </si>
  <si>
    <t>Historique et besoins d'investissements des collectivités pour l'extension et la construction de réseaux de chaleur urbains</t>
  </si>
  <si>
    <t>Historique et besoins d'investissements des collectivités pour l'efficacité énergétique de l'éclairage public</t>
  </si>
  <si>
    <t>ANNEXE EXCEL - Panorama des financements climat des collectivités locales, I4CE, La Banque Postale, 2024</t>
  </si>
  <si>
    <t>Contacts I4CE : aurore.colin@i4ce.org ; axel.erba@i4ce.org ; francois.thomazeau@i4ce.org</t>
  </si>
  <si>
    <t>A LIRE</t>
  </si>
  <si>
    <r>
      <t xml:space="preserve">Les dépenses listées peuvent concerner la </t>
    </r>
    <r>
      <rPr>
        <i/>
        <sz val="11"/>
        <rFont val="Calibri"/>
        <family val="2"/>
        <scheme val="minor"/>
      </rPr>
      <t>structure</t>
    </r>
    <r>
      <rPr>
        <sz val="11"/>
        <rFont val="Calibri"/>
        <family val="2"/>
        <scheme val="minor"/>
      </rPr>
      <t xml:space="preserve"> (ou </t>
    </r>
    <r>
      <rPr>
        <i/>
        <sz val="11"/>
        <rFont val="Calibri"/>
        <family val="2"/>
        <scheme val="minor"/>
      </rPr>
      <t>enveloppe</t>
    </r>
    <r>
      <rPr>
        <sz val="11"/>
        <rFont val="Calibri"/>
        <family val="2"/>
        <scheme val="minor"/>
      </rPr>
      <t xml:space="preserve">) du bâtiment (isolation des murs, des toitures…), ou les </t>
    </r>
    <r>
      <rPr>
        <i/>
        <sz val="11"/>
        <rFont val="Calibri"/>
        <family val="2"/>
        <scheme val="minor"/>
      </rPr>
      <t>systèmes</t>
    </r>
    <r>
      <rPr>
        <sz val="11"/>
        <rFont val="Calibri"/>
        <family val="2"/>
        <scheme val="minor"/>
      </rPr>
      <t xml:space="preserve"> (chauffage, eau chaude sanitaire, ventilateurs, calorifugeage des conduites, etc.)</t>
    </r>
  </si>
  <si>
    <t xml:space="preserve">Nous estimons les investissements des collectivités nécessaires à la rénovation énergétique de leurs bâtiments publics. </t>
  </si>
  <si>
    <r>
      <t>Les dépenses estimées concernent  uniquement</t>
    </r>
    <r>
      <rPr>
        <b/>
        <sz val="11"/>
        <rFont val="Calibri"/>
        <family val="2"/>
        <scheme val="minor"/>
      </rPr>
      <t xml:space="preserve"> les travaux énergétiques sur les bâtiments existants.</t>
    </r>
  </si>
  <si>
    <r>
      <t xml:space="preserve">DEF : Des </t>
    </r>
    <r>
      <rPr>
        <u/>
        <sz val="11"/>
        <rFont val="Calibri"/>
        <family val="2"/>
        <scheme val="minor"/>
      </rPr>
      <t>travaux énergétiques</t>
    </r>
    <r>
      <rPr>
        <sz val="11"/>
        <rFont val="Calibri"/>
        <family val="2"/>
        <scheme val="minor"/>
      </rPr>
      <t>, aussi appelés "rénovations énergétiques", en lien avec la performance énergétique des bâtiments.</t>
    </r>
  </si>
  <si>
    <r>
      <t xml:space="preserve">Aussi, tous les travaux énergétiques sont considérés </t>
    </r>
    <r>
      <rPr>
        <u/>
        <sz val="11"/>
        <rFont val="Calibri"/>
        <family val="2"/>
        <scheme val="minor"/>
      </rPr>
      <t>favorables au climat</t>
    </r>
    <r>
      <rPr>
        <sz val="11"/>
        <rFont val="Calibri"/>
        <family val="2"/>
        <scheme val="minor"/>
      </rPr>
      <t>.</t>
    </r>
  </si>
  <si>
    <t xml:space="preserve">Nous connaissons, grâce à des études sectorielles les évolutions des marchés des principaux équipements climat. Cela nous permet d'estimer l'ensemble des dépenses climat dans le secteur du bâtiment. </t>
  </si>
  <si>
    <t>Nous faisons l'hypothèse forte que les dépenses climat se répartissent entre acteurs dans la même proportion que la décomposition du parc existant.</t>
  </si>
  <si>
    <t>Objectifs AMS</t>
  </si>
  <si>
    <t xml:space="preserve">Le panel subit des transformations pilotées manuellement, de façon à coïncider avec les paramètres techniques du scénario AMS. </t>
  </si>
  <si>
    <t>Baisse sur 2020-2030</t>
  </si>
  <si>
    <t>Gain énergétique des asujettis qui respectent DT (// 2019)</t>
  </si>
  <si>
    <t>Parc public (% rénové BBC)</t>
  </si>
  <si>
    <t>Source : AMS Vivaldi</t>
  </si>
  <si>
    <t>Source : L’action de la Caisse des Dépôts au service de la rénovation énergétique du patrimoine des collectivités, Le Grand Plan d’Investissement, 11 avril 2018</t>
  </si>
  <si>
    <t>Nous décrivons ici les investissements dans le réseau ferré national (RFN).</t>
  </si>
  <si>
    <t>Les lignes de métro, tramways, comptabilisées dans les TCU.</t>
  </si>
  <si>
    <t>On ajoute un surcoût lié à l'électrification du MR, ainsi qu'une hypothèse d'inflation pour avoir une estimation en euros courants.</t>
  </si>
  <si>
    <t>Investissements des régions dans le matériel roulant TER</t>
  </si>
  <si>
    <t xml:space="preserve">Hypothèses retenues (MATERIEL ROULANT) </t>
  </si>
  <si>
    <t xml:space="preserve">Hypothèse d'inflation globale (INFRA ET MR) </t>
  </si>
  <si>
    <t>Evolution des dépenses d'investissement VNF</t>
  </si>
  <si>
    <t>Perimètre de VNF</t>
  </si>
  <si>
    <t xml:space="preserve">Les besoins des AOM en investissements prennent en compte les besoins (i) en infrastructure (construction et entretien) et (ii) matériel roulant (verdissement bus, hors entretien et hors matériel ferré). </t>
  </si>
  <si>
    <t>Infrastructures hors IDF</t>
  </si>
  <si>
    <t xml:space="preserve">Au sein des personnes morales nous nous appuyons sur des données de 2020 pour estimer la part de leurs flottes de chaque acteur sur le total des immatriculations. </t>
  </si>
  <si>
    <t xml:space="preserve">Nous attribuons l'intégralité des investissements au bloc communal </t>
  </si>
  <si>
    <t xml:space="preserve">NB: Nous aggrègeons les syndicats d'énergie avec le bloc communal. </t>
  </si>
  <si>
    <t>Tableau d'hypothèses besoins</t>
  </si>
  <si>
    <t xml:space="preserve">La chronique d'investissements est établie à partir de l'étude ADEME, Marchés et Emplois (édition 2023) et les données du Fonds Chaleur. </t>
  </si>
  <si>
    <t xml:space="preserve">Pour déterminer les investissements dans l'extension et la densification des réseaux, la projection part du nombre de logements raccordés et de l'évolution de la chaleur livrée (ENR et fossile) donnée par le scénario AMS. </t>
  </si>
  <si>
    <t xml:space="preserve">Estimation du coût unitaire par rapprochement avec le travail développé lors de l'estimation des scénarios ADEME. </t>
  </si>
  <si>
    <t>NB : D'après la FNCCR, ces coûts prennent tout en compte : le matériel, mais aussi les coûts relatifs à son installation (main d'œuvre…) (entretien du 23/12/2021)</t>
  </si>
  <si>
    <t xml:space="preserve">SNCF Réseau reporte ses investissements réalisés en développement et en renouvellement du réseau, en distinguant certains projets spécifiques. SNCF réseau reporte aussi les subventions d'investissements reçues, dont nous isolons celles des collectivités. </t>
  </si>
  <si>
    <t>Total subventions d'investissement des collectivités</t>
  </si>
  <si>
    <t>Dont régions</t>
  </si>
  <si>
    <t>Dont départements</t>
  </si>
  <si>
    <t xml:space="preserve">Dont communes </t>
  </si>
  <si>
    <t xml:space="preserve">Faute de données, nous projetons sur 2023 les investissements de l'année 2022. </t>
  </si>
  <si>
    <t>bloc communal</t>
  </si>
  <si>
    <t xml:space="preserve">Source : Banque de France - mars 2024 </t>
  </si>
  <si>
    <t xml:space="preserve">- Le niveau global de la mobilité TCU aux échéances 2030 et 2050 (données en passagers-kilomètres tirées du modèle MODEV). </t>
  </si>
  <si>
    <t xml:space="preserve">Cette compilation aboutit à un linéraire d'infrastructures et à une fréquentation potentielle si les taux de remplissage restent équivalents à ce qu'ils sont aujourd'hui. </t>
  </si>
  <si>
    <t xml:space="preserve">La méthode utilisée pour compléter le compte pour les années récentes consiste à supposer que l'investissement des AOM de province dans leur ensemble suivra la tendance des 8 plus grandes AOM. </t>
  </si>
  <si>
    <t>Les surfaces chauffées totales sont estimées d'après le CEREN, rapporté dans les chiffres clés énergie-climat (ADEME, CGDD)</t>
  </si>
  <si>
    <t>Le calibrage initial tient compte d’un fait généralement décrit dans les sources concernant le parc public (Etat et CT) : il est plus ancien et moins bien rénové que le parc tertiaire privé.</t>
  </si>
  <si>
    <t>Voir par exemple la figure p.15 du rapport Commissariat Général au Développement Durable et al., « Scénarios de rénovation énergétique des bâtiments tertiaires - Quelles solutions pour quels coûts à l’horizon 2050 ? » (lien)</t>
  </si>
  <si>
    <t>Surfaces rénovées (m2)</t>
  </si>
  <si>
    <t xml:space="preserve">Taille </t>
  </si>
  <si>
    <t>Taille (m2)</t>
  </si>
  <si>
    <t>Lorsqu’une nouvelle route est projetée, nous n’identifions pas de coût spécifique à l’ajout d’une piste cyclable.</t>
  </si>
  <si>
    <t xml:space="preserve">Les revêtements cyclables étant parfois moins coûteux qu’un revêtement pour véhicules motorisés, le coût d’intégration d’une piste cyclable dans un projet de route nouvelle serait même négatif pour la collectivité. </t>
  </si>
  <si>
    <r>
      <t xml:space="preserve">Il faut noter qu’il y a relativement peu de nouvelles routes </t>
    </r>
    <r>
      <rPr>
        <sz val="8"/>
        <color theme="4"/>
        <rFont val="Aptos"/>
        <family val="2"/>
      </rPr>
      <t>  </t>
    </r>
    <r>
      <rPr>
        <sz val="12"/>
        <color theme="4"/>
        <rFont val="Aptos"/>
        <family val="2"/>
      </rPr>
      <t xml:space="preserve">en comparaison de l’aménagement du réseau existant. </t>
    </r>
  </si>
  <si>
    <t xml:space="preserve">A dires d'experts nous estimons les hypothèses suivantes (d'après un entretien avec la FNCCR)				
</t>
  </si>
  <si>
    <t>Coûts unitaires nouveaux aménagements cyclables</t>
  </si>
  <si>
    <t xml:space="preserve">De la situation actuelle des infrastructures, de la fréquence et du remplissage du mode ; </t>
  </si>
  <si>
    <t>Des orientations en termes de voyageurs-kilomètres donnés par le scénario AMS 2023 (source : DGEC)</t>
  </si>
  <si>
    <t>Des projets programmés dont on a connaissance (IDF uniquement) ;</t>
  </si>
  <si>
    <t>Pour chaque segment, on établit une projection qui tient compte :</t>
  </si>
  <si>
    <t xml:space="preserve">Nos recherches n'ont pas permis de reconstituer précisément la programmation des investissements de la RATP en tant que gestionnaires d'infrastructures. </t>
  </si>
  <si>
    <t xml:space="preserve">Coûts des travaux sur l'enveloppe (isolation) : </t>
  </si>
  <si>
    <t>Age du bâtiment</t>
  </si>
  <si>
    <t>Profondeur des travaux</t>
  </si>
  <si>
    <t>Coût ENE</t>
  </si>
  <si>
    <t>(€/m²)</t>
  </si>
  <si>
    <t>Systèmes de chauffage</t>
  </si>
  <si>
    <t>Coût</t>
  </si>
  <si>
    <t>ELEC-JOULE</t>
  </si>
  <si>
    <t>ELEC-POMPE A CHALEUR (PAC)</t>
  </si>
  <si>
    <t xml:space="preserve">Source : I4CE d'après un ensemble d'études : </t>
  </si>
  <si>
    <t>Observatoire BBC. « Etude sur les bâtiments rénovés à basse consommation ». Observatoire BBC, octobre 2019.
https://www.effinergie.org/web/images/attach/base_doc/2583/20191008etude-la-renovation-bbc-en-france.pdf
.</t>
  </si>
  <si>
    <t>Ministère de la Transition Ecologique et Solidaire et Ministère de la Cohésion des Territoires. « Calcul des niveaux optimaux en fonction des coûts des exigences minimales en matière de performance énergétique ». MTE, septembre 2021.
https://circabc.europa.eu/ui/group/092d1141-bdbc-4dbe-9740-aa72b045e8b3/library/30a6e0cd-055a-4623-95ab-e529c2a1b1be?p=1&amp;n=10&amp;sort=modified_DESC
.</t>
  </si>
  <si>
    <t>CERC Normandie. « Étude sur la rénovation du parc tertiaire des collectivités territoriales normandes ». CERC Normandie, mars 2021.
http://www.cerc-actu.com/upload/document/Synthese_Renovation_energetique_du_parc_tertiaire_des_collectivites_normandes.pdf
.</t>
  </si>
  <si>
    <t>Ministère de la Transition Ecologique et Solidaire. « Etude d’impact, projet de loi d’orientation des mobilités ». MTES, octobre 2018. https://www.contexte.com/medias/pdf/medias-documents/2018/10/Etude_dimpact_LOM.pdf.</t>
  </si>
  <si>
    <t xml:space="preserve">Les données de la DGEC permettent d'obtenir la part des immatriculations selon la motorisation du véhicule. </t>
  </si>
  <si>
    <t>A [Prospective]</t>
  </si>
  <si>
    <t>Nous retenons pour le coût des VUL thermiques et GNV la moyenne des coûts de 2015 à 2023.</t>
  </si>
  <si>
    <t>C [Prospective]</t>
  </si>
  <si>
    <t>Nous calculons le coût moyen des VUL électriques hors batterie à partir des caractéristiques de la batterie d'un modèle VUL électrique moyen.</t>
  </si>
  <si>
    <t>Prix total (k€2022)</t>
  </si>
  <si>
    <t>Cap. Batterie (kWh)</t>
  </si>
  <si>
    <t>Prix batterie (k€)</t>
  </si>
  <si>
    <t>Prix hors batterie</t>
  </si>
  <si>
    <t>prix. Cap. Batt.</t>
  </si>
  <si>
    <t>on retient le prix 2021 pour des modèles mis en vente en 2022</t>
  </si>
  <si>
    <t>D'après deux articles, il semblerait que le seul véhicule utilitaire hybride rechargeable étant commercialisé actuellement est le Ford Transit Custom PHEV.</t>
  </si>
  <si>
    <t>Panorama, Tableur TRA_2023, onglet €VUL.</t>
  </si>
  <si>
    <t>Nous calculons le coût 2022 hors batterie Ford Transit Custom PHEV à partir du coût d'acquisition et des caractéristiques de la batterie du véhicule.</t>
  </si>
  <si>
    <t xml:space="preserve">Nous faisons l'hypothèse que dans un scénario où les véhicules utilitaires hybrides rechargeables se développent (notamment certains scénarios ADEME), avec davantage de modèles, le prix hors batterie se rapprochera de celui des modèles thermiques équivalents. </t>
  </si>
  <si>
    <t>D [Prospective]</t>
  </si>
  <si>
    <t>En 2022, trois véhicules utilitaires hydrogène sont commercialisés : le Citroën Jumpy hydrogène, le Peugeot Expert hydrogène, et le Opel Vivaro hydrogène.</t>
  </si>
  <si>
    <t>Le coût d'acquisition des véhicules Citroën Jumpy et Peugeot Expert hydrogène s'élèvent à environ 111 000€.</t>
  </si>
  <si>
    <t>Nous faisons l'hypothèse que dans un scénario où les véhicules utilitaires hydrogène se développent (notamment certains scénarios ADEME), avec davantage de modèles, le coût sera divisé par deux d'ici 2050.</t>
  </si>
  <si>
    <t xml:space="preserve">Source : La Banque Postale, I4CE </t>
  </si>
  <si>
    <r>
      <t>-</t>
    </r>
    <r>
      <rPr>
        <sz val="10"/>
        <color theme="1"/>
        <rFont val="Times New Roman"/>
        <family val="1"/>
      </rPr>
      <t xml:space="preserve">          </t>
    </r>
    <r>
      <rPr>
        <sz val="10"/>
        <color theme="1"/>
        <rFont val="Aptos"/>
        <family val="2"/>
      </rPr>
      <t>Nous avons aussi identifié d’autres programmes, issus, notamment, de la Mission « Ecologie, développement et mobilités durables », mais, ne pouvant garantir l’exhaustivité de notre analyse, nous les en avons exclus.</t>
    </r>
  </si>
  <si>
    <t xml:space="preserve">Nous prenons en compte les véhicules émettant moins de 50gCO2/km. Cela comprend les véhicules hybrides rechargeables et électriques. Nous prenons aussi en compte les véhicules GNV. </t>
  </si>
  <si>
    <t xml:space="preserve">Nous appliquons des coûts unitaires estimés à partir d'un échantillon des modèles les plus vendus en fonction de la motorisation (électrique / hybride rechargeable / GNV). </t>
  </si>
  <si>
    <t xml:space="preserve">Le coût d'acquisition hors batterie des véhicules électriques et hybride est estimé à partir des prix de référence de plusieurs modèles correspondant aux caractéristiques techniques des véhicules du scénario de l'ADEME. </t>
  </si>
  <si>
    <t xml:space="preserve">Pour les petits véhicules électriques, le prix hors batterie se rapproche en 2050 de celui des modèles thermiques équivalents. </t>
  </si>
  <si>
    <t>Pour les véhicules électriques moyens, le prix hors batterie reste au niveau actuel de la Zoé.</t>
  </si>
  <si>
    <t xml:space="preserve">Pour les grands véhicules électriques, il y a peu de modèles aujourd'hui et le prix hors batterie est très élevé. </t>
  </si>
  <si>
    <t xml:space="preserve">Avec davantage de modèles, le prix hors batterie se rapprochera de celui des modèles thermiques équivalents. </t>
  </si>
  <si>
    <t xml:space="preserve">C, D </t>
  </si>
  <si>
    <t xml:space="preserve">Nous retenons un prix des voitures particulières de 80 000 euros en 2020, déclinant jusqu'à 72 000 euros en 2030. </t>
  </si>
  <si>
    <t xml:space="preserve">Il s'agit de berlines comme l'on en trouve dans les flottes d'entreprises ou de taxis. </t>
  </si>
  <si>
    <t>Source : Clavreul et al., « Évaluation des conséquences environnementales du déploiement d’une flotte de véhicules hydrogène. Rapport final du projet Hermes ». Mars 2020. p.17</t>
  </si>
  <si>
    <t xml:space="preserve">Nous comprenons qu'il s'agit d'un prix neuf hors taxes. </t>
  </si>
  <si>
    <t>Les véhicules particuliers GNV représentent une très faible part des immatriculations en 2022.</t>
  </si>
  <si>
    <t>A partir des modèles immatriculés en 2022 et de leur coût d'acquisition, on calcule un coût moyen des véhicules particuliers GNV.</t>
  </si>
  <si>
    <t>Nous considérons constants à l'horizon 2050 les coûts unitaires des véhicules essence et diesel.</t>
  </si>
  <si>
    <t>Nous prenons comme hypothèse de coût le coût 2022.</t>
  </si>
  <si>
    <t>A &amp; B</t>
  </si>
  <si>
    <r>
      <rPr>
        <b/>
        <u/>
        <sz val="11"/>
        <color theme="1"/>
        <rFont val="Calibri"/>
        <family val="2"/>
        <scheme val="minor"/>
      </rPr>
      <t>Note méthodologique</t>
    </r>
    <r>
      <rPr>
        <sz val="11"/>
        <color theme="1"/>
        <rFont val="Calibri"/>
        <family val="2"/>
        <scheme val="minor"/>
      </rPr>
      <t xml:space="preserve"> : les estimations prospectives se basent sur la trajectoire de décarbonation sous-jacente au PNIEC transmis à la Commission européenne en 2024. </t>
    </r>
  </si>
  <si>
    <t>Coût unitaire historique des autobus</t>
  </si>
  <si>
    <t>(k€ / veh.)</t>
  </si>
  <si>
    <t>Nous reconstruisons, à partir des calendriers de projets donnés par l'ART une répartition prospective.</t>
  </si>
  <si>
    <t xml:space="preserve">Nous n'estimons que la construction d'infrastructures cyclables sur la voirie existante (2014) et non pas sur la nouvelle voirie. </t>
  </si>
  <si>
    <t>Ensuite,  la longueur du réseau est déduite à partir du nombre de bâtiments (logements + tertiaire) et d'autres paramètres (densité énergétique des réseaux  = consommation des logements raccordés, densité urbaine, débouchés industriels).</t>
  </si>
  <si>
    <t>Nous établissons un panel de 100 bâtiments tertiaires dont les caractéristiques initiales sont représentatives du parc actuel.</t>
  </si>
  <si>
    <t>Les hypothèses de répartition entre acteurs (publics/privés) et échelons se font à partir de leur part actuel de parc bâti par rapport au parc bâti total (en proportion).</t>
  </si>
  <si>
    <t xml:space="preserve">Nous appliquons la part utilisée lors de l'historique pour déterminer la part de subventions issues des collectivités. </t>
  </si>
  <si>
    <t xml:space="preserve">Nous partons des projections de la DGEC estimant le nombre d'immatriculations de VP et de VUL en circulation sur la période 2024-2030. </t>
  </si>
  <si>
    <t>Comme pour les VP et VUL, les données de la DGEC indiquent le nombre d'immatriculation d'autobus et d'autocars.</t>
  </si>
  <si>
    <t xml:space="preserve">Nous appliquons des coûts unitaires à la répartition d'autobus et d'autocars par type de motorisation. </t>
  </si>
  <si>
    <t xml:space="preserve">Nous reprenons les chiffres fournis par le compte des transports. Néanmoins celui-ci publie avec 2 à 3 années de retard sur la période. </t>
  </si>
  <si>
    <t xml:space="preserve">Dans cet onglet nous chiffrons : les infrastructures de métro (IDF), tramways (IDF et hors-IDF) et autobus (IDF et hors-IDF). Nous intégrons aussi les achats de bus (hors IDF). </t>
  </si>
  <si>
    <t xml:space="preserve">Nous appliquons des coûts unitaires à ces immatriculations. </t>
  </si>
  <si>
    <t>Matériel roulant - Autobus</t>
  </si>
  <si>
    <t>Coûts unitaires historiques</t>
  </si>
  <si>
    <t>(k€2022 / veh.)</t>
  </si>
  <si>
    <t>Autobus hybrides rechargeables</t>
  </si>
  <si>
    <t>Coûts unitaires prospectifs - Autobus et autocars</t>
  </si>
  <si>
    <t>Autocars hybrides rechargeables</t>
  </si>
  <si>
    <t>Autobus et autocars diesel</t>
  </si>
  <si>
    <t>Autobus électriques</t>
  </si>
  <si>
    <t>Autobus et autocars hydrogène</t>
  </si>
  <si>
    <t>Autobus et autocars GNV</t>
  </si>
  <si>
    <t>G</t>
  </si>
  <si>
    <t>Nous maintenons constant le coût des autobus et autocars diesel au prix 2023.</t>
  </si>
  <si>
    <t>CGDD, "Analyse coûts-bénéfices des véhicules électriques : les autobus et autocars" (2018), p.19</t>
  </si>
  <si>
    <t>Meunier et Ponssard, « Quelles politiques publiques pour la filière hydrogène? Les enseignements tirés du cas des bus urbains ».</t>
  </si>
  <si>
    <t>Commissariat Général au Développement Durable, « Analyse coûts bénéfices des véhicules électriques - Les autobus et autocars », p.33, tableau 18 "prix des autobus et autocars selon leur motorisation en 2020 et 2025"</t>
  </si>
  <si>
    <t>Le prix des batteries électriques</t>
  </si>
  <si>
    <t>Prix des capacités batterie</t>
  </si>
  <si>
    <t>(€2018 / kWh)</t>
  </si>
  <si>
    <t>Prix ajustés au contexte actuel</t>
  </si>
  <si>
    <t>(€2022 /kWh)</t>
  </si>
  <si>
    <t>De 2020 à 2030, nous retenons la trajectoire des prix de l'étude du CGDD, qui anticipe une baisse des prix de 10% par an.</t>
  </si>
  <si>
    <t>Nous faisons l'hypothèse que le prix des batteries des autobus et autocars se rapproche en 2050 de celui des poids-lourds, supérieur d'environ 13% au prix des batteries des véhicules particuliers.</t>
  </si>
  <si>
    <t>Le prix des batteries des autobus et autocars est estimé à partir d'une chronique de prix de 2018, laquelle ne tient pas compte de l'augmentation des prix des batteries en 2022 et des perspectives de maintien des prix élevés en 2023.</t>
  </si>
  <si>
    <t>Pour tenir compte de la hausse des prix en 2022, nous appliquons le même pourcentage d'augmentation des prix en 2022 que l'augmentation observée pour les batteries des véhicules particuliers.</t>
  </si>
  <si>
    <t>Puis nous appliquons la même méthode de projection des prix : nous maintenons un prix élevé en 2023, puis nous décalons de deux ans l'atteinte de la baisse des prix anticipée entre 2022 et 2030, et rejoignons la trajectoire anticipée à partir de 2035.</t>
  </si>
  <si>
    <t>Investissements dans les infrastructures de recharge  (IRVE-H-G)</t>
  </si>
  <si>
    <t xml:space="preserve">Nous chiffrons les investissements dans les bornes de recharge  publiques (voirie, établissements ouverts au public, hubs urbains, routes nationales). En historique nous incluons les bornes de recharge hydrogène et GNV. </t>
  </si>
  <si>
    <t xml:space="preserve">IRVE : Nous reconstituons l'évolution de l'installation annuelle de nouvelles bornes, par classe de puissance, à partir des données de l'AVERE et de l'ADEME. </t>
  </si>
  <si>
    <t>IRVG</t>
  </si>
  <si>
    <t xml:space="preserve">AUTOBUS : Nous estimons que chaque AUTOBUS  rayonne quotidiennement autour d'un dépôt où il a accès à un poitn de recharge. Le point de recharge au dépôt est dimensionné pour recharger entièrement la batterie en une nuit (environ 9h). </t>
  </si>
  <si>
    <t>AUTOCARS : idem</t>
  </si>
  <si>
    <t>VL</t>
  </si>
  <si>
    <t>AUTOCARS et AUTOBUS</t>
  </si>
  <si>
    <t>Recharge au dépôt</t>
  </si>
  <si>
    <t>Nombre de PDC</t>
  </si>
  <si>
    <t>Nouveaux PDC</t>
  </si>
  <si>
    <t>Capacité moyenne de la batterie</t>
  </si>
  <si>
    <t>(kWh)</t>
  </si>
  <si>
    <t>Autobus</t>
  </si>
  <si>
    <t>Autocars</t>
  </si>
  <si>
    <t>Puissance moyenne</t>
  </si>
  <si>
    <t>(kW)</t>
  </si>
  <si>
    <t>(€2022 / kW)</t>
  </si>
  <si>
    <t>(€2022 / PDC)</t>
  </si>
  <si>
    <t>On retient un coût moyen unitaire de 500€/kW.</t>
  </si>
  <si>
    <t>Historique et besoins d'investissements pour l'installation de bornes de recharge pour véhicules</t>
  </si>
  <si>
    <t>IRVH</t>
  </si>
  <si>
    <t xml:space="preserve">IRVG : Nous utilisons les données de l'ODRE, recensant le nombre de points d'avitaillement GNV en France et appliquons des coûts unitaires. Nous attribuons une part aux CT. </t>
  </si>
  <si>
    <t>Typologie des acteurs</t>
  </si>
  <si>
    <t>Stations publiques</t>
  </si>
  <si>
    <t>— stations accessibles aux poids lourds</t>
  </si>
  <si>
    <t>— PME</t>
  </si>
  <si>
    <t>— Collectivités locales</t>
  </si>
  <si>
    <t>— stations non accessibles aux poids lourds</t>
  </si>
  <si>
    <t>Stations privées</t>
  </si>
  <si>
    <t>— stations privées dédiées aux flottes captives (BOM, bus, etc.)</t>
  </si>
  <si>
    <t>— stations privées dédiées aux VL et VUL</t>
  </si>
  <si>
    <t>Coût d'une station IRVG</t>
  </si>
  <si>
    <t>Station GNV Poids lourds</t>
  </si>
  <si>
    <t>Station GNV VP / VUL</t>
  </si>
  <si>
    <t>GRDF - Gaz naturel véhicule - Comment porter un projet de station ouverte au public - p. 86 et 87</t>
  </si>
  <si>
    <t>Nous supposons que l'investissement est le même si la station est ouverte au publique ou non.</t>
  </si>
  <si>
    <t>GRDF, Carte de France des références</t>
  </si>
  <si>
    <t>Nous avons retenu un échantillon de stations privées pour déterminer pour chaque type des stations si elles sont publiques ou privées.</t>
  </si>
  <si>
    <t>Investissements dans les stations IRVG par type d'acteurs</t>
  </si>
  <si>
    <t>PME</t>
  </si>
  <si>
    <t xml:space="preserve">IRVH : Nous utilisons la liste des stations hydrogènes constitutée par l'AFHYPAC, ainsi que les coûts et la répartition entre acteurs qu'ils renseignent. </t>
  </si>
  <si>
    <t>Coût d'investissements dans les stations (avec électrolyse)</t>
  </si>
  <si>
    <t>1 à 50 kg/j</t>
  </si>
  <si>
    <t>(mio EUR / station)</t>
  </si>
  <si>
    <t>80 kg/j</t>
  </si>
  <si>
    <t>200 kg/j</t>
  </si>
  <si>
    <t>AFHYPAC, Déployer les stations hydrogène dans votre territoire, p. 62</t>
  </si>
  <si>
    <t>Pour les 1 à 50 kg/j, nous reprenons les coûts des stations renseignés pour 10 à 50 kg/j, et nous prenons la moitié des deux tailles de stations (150K€ et 600K€), soit 275K€.</t>
  </si>
  <si>
    <t>Nous multiplions arbitrairement par deux pour les stations 51 à 99 kg/j.</t>
  </si>
  <si>
    <t>Pour les 200 kg/j, nous prenons la tranche haute du montant d'investissement nécessaire.</t>
  </si>
  <si>
    <t>Surcoût de l'électrolyse</t>
  </si>
  <si>
    <t>Surcoût</t>
  </si>
  <si>
    <t>L'étude donne un surcoût de l'ordre de 70% à 90% du coût de l'investissement dans la station, nous retenons un taux de 80%.</t>
  </si>
  <si>
    <t>Investissements dans les stations hydrogène par porteur de projet et par taille</t>
  </si>
  <si>
    <t>SEM</t>
  </si>
  <si>
    <t>PanoCT 2024</t>
  </si>
  <si>
    <t xml:space="preserve">Matériel roulant (autobus et autocars) </t>
  </si>
  <si>
    <t>Nous utilisons les données du SDES pour avoir le nombre d'immatriculations d'autobus et d'autocars en fonction des différentes motorisations. Nous isolons le matériel roulant en IDF (IDF mobilités, donc non inclus dans le périmètre) et hors IDF (inclus).</t>
  </si>
  <si>
    <t>Nous attribuons une part de ces véhicules aux collectivités.</t>
  </si>
  <si>
    <t>Métros hors Ile-de-France : régénération du réseau existant</t>
  </si>
  <si>
    <t>Dépenses de rénovation constante</t>
  </si>
  <si>
    <t>(mio € CE19 / km / an)</t>
  </si>
  <si>
    <t xml:space="preserve">Dépenses de grande rénovation : </t>
  </si>
  <si>
    <t>Décennie 2020-2030 : Lyon, Marseille et Lille</t>
  </si>
  <si>
    <t>Décennie 2030-2040 : Toulouse</t>
  </si>
  <si>
    <t>Investissements régénération</t>
  </si>
  <si>
    <t>Tramways hors Ile-de-France : rénovation des lignes existantes</t>
  </si>
  <si>
    <t>Coût de rénovation</t>
  </si>
  <si>
    <t>(€/km)</t>
  </si>
  <si>
    <t>La rénovation comprend le gros entretien de la voie et le renouvellement du matériel roulant.</t>
  </si>
  <si>
    <t>Dans l'onglet "annexe MétroTram", on examine les dépenses de plusieurs projets de rénovation des lignes de tramway existantes, notamment à Lyon.</t>
  </si>
  <si>
    <t>On constate que le réseau de tramway français est globalement bâti dans les années 2000 à 2010, mais sans présenter un profil temporel aussi marqué que celui des métros.</t>
  </si>
  <si>
    <t>On peut donc lisser les dépenses de rénovation sur toute la durée de la période, en le rapportant aux infrastructures existantes.</t>
  </si>
  <si>
    <t>On retient une dépense de rénovation d'environ 1mio€ / an / km, soit 10 mio€ par an sur 10 ans tous les 20 ans, ce qui est proche de l'hypothèse du CEREMA d'un coût de rénovation égal à la moitié du coût de construction initial.</t>
  </si>
  <si>
    <t>Répartition des investisements des autobus entre IDF et hors IDF selon les immatriculations historiques :</t>
  </si>
  <si>
    <t>Part moyenne des autobus immatriculés 2018-2022</t>
  </si>
  <si>
    <t>Hybrides</t>
  </si>
  <si>
    <t>en IDF</t>
  </si>
  <si>
    <t>hors IDF</t>
  </si>
  <si>
    <t>Source : I4CE à partir de données IDFM et SDES</t>
  </si>
  <si>
    <t>L'édition 2024 tient compte d'une hypothèse forte</t>
  </si>
  <si>
    <t xml:space="preserve"> I4CE a modélisé les investissements nécessaires aux nouveaux RER métropolitains. Cependant nous faisons l'hypothèse que ceux-ci sont portés par des sociétés de projet sur le modèle de la SGP. Ils n'apparaissent donc pas au sein du Panorama des financements climat des collectivités (2024). </t>
  </si>
  <si>
    <t xml:space="preserve">N'hésitez pas à nous contacter ! </t>
  </si>
  <si>
    <t xml:space="preserve">Matériel roulant (autobus) </t>
  </si>
  <si>
    <t xml:space="preserve">Un taux d'équipement en pistes cyclables est associé à chaque segment routiers en cohérence avec la planification SGPE pour les transports (cf. document sectoriel "Mieux se déplacer", mai 2023, p.42). Ces segments routiers sont eux-mêmes déterminés à partir de l'état du parc routier en 2014. </t>
  </si>
  <si>
    <t xml:space="preserve">Date de dernière mise à jour : </t>
  </si>
  <si>
    <t xml:space="preserve">Suite à une révision postérieure à la publication du Panorama des financements climat des collectivités locales, les besoins d'investissement ont été mis à jour au sein de cette annexe. Les chiffres dans cette annexe viennent donc remplacer ceux insérés au sein de la publication. </t>
  </si>
  <si>
    <t xml:space="preserve">Le point de départ du chiffrage provient du parc de véhicules électriques (VL, AUTOBUS, AUTOCARS) et des ratios de couverture du territoire calculés à partir de l'étude DGE "Etudes économiques - Infrastructures de recharge pour véhicules électriques". </t>
  </si>
  <si>
    <t xml:space="preserve">VL : Ces ratios sont construits pour 2022, 2025, et 2030.  Ils sont donnés par type (recharge rapide, recharge normale) et localisation de point de recharge (domicile, entreprise, voirie…). </t>
  </si>
  <si>
    <t>Nous attribuons un point de recharge à chaque autobus/autocar</t>
  </si>
  <si>
    <t>Chronique d'investissements dans les IRVE ouvertes au public par porteur de projet</t>
  </si>
  <si>
    <t>Répartition des investissements</t>
  </si>
  <si>
    <t xml:space="preserve">Nous déterminons la part moyenne des investissements portés par les collectivité en historique (2012-2023) pour les bornes ouvertes au public. Source : modélisation I4CE. </t>
  </si>
  <si>
    <t xml:space="preserve">Nous appliquons cette part aux besoins constatés pour le poste "recharge normale - voirie"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</si>
</sst>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
    <numFmt numFmtId="168" formatCode="_ * #,##0.00_)_ ;_ * \(#,##0.00\)_ ;_ * &quot;-&quot;??_)_ ;_ @_ "/>
    <numFmt numFmtId="169" formatCode="#,##0.00000"/>
    <numFmt numFmtId="170" formatCode="#,##0_ ;\-#,##0\ "/>
    <numFmt numFmtId="171" formatCode="#,##0.00\ &quot;€&quot;"/>
    <numFmt numFmtId="172" formatCode="0E+00"/>
    <numFmt numFmtId="173" formatCode="#,##0.0_ ;\-#,##0.0\ "/>
    <numFmt numFmtId="174" formatCode="#,##0.000"/>
    <numFmt numFmtId="175" formatCode="\ * #,##0.00&quot;    &quot;;\-* #,##0.00&quot;    &quot;;\ * \-#&quot;    &quot;;\ @\ "/>
    <numFmt numFmtId="176" formatCode="0\ %"/>
    <numFmt numFmtId="177" formatCode="\ * #,##0.00&quot; € &quot;;\-* #,##0.00&quot; € &quot;;\ * \-#&quot; € &quot;;\ @\ "/>
    <numFmt numFmtId="178" formatCode="0&quot; &quot;%"/>
    <numFmt numFmtId="179" formatCode="#,##0.00&quot; &quot;;&quot;-&quot;#,##0.00&quot; &quot;;&quot;-&quot;#&quot; &quot;;@&quot; &quot;"/>
    <numFmt numFmtId="180" formatCode="mmmm&quot; &quot;d&quot;, &quot;yyyy"/>
    <numFmt numFmtId="181" formatCode="#,##0.00&quot; € &quot;;#,##0.00&quot; € &quot;;&quot;-&quot;#&quot; € &quot;;@&quot; &quot;"/>
    <numFmt numFmtId="182" formatCode="#,##0.00&quot; &quot;[$€-40C]&quot; &quot;;#,##0.00&quot; &quot;[$€-40C]&quot; &quot;;&quot;-&quot;#&quot; &quot;[$€-40C]&quot; &quot;;&quot; &quot;@&quot; &quot;"/>
    <numFmt numFmtId="183" formatCode="#,##0.00&quot; &quot;[$€-401]&quot; &quot;;#,##0.00&quot; &quot;[$€-401]&quot; &quot;;&quot;-&quot;#&quot; &quot;[$€-401]&quot; &quot;"/>
    <numFmt numFmtId="184" formatCode="#,##0.00&quot; &quot;[$€-40C];&quot;-&quot;#,##0.00&quot; &quot;[$€-40C]"/>
    <numFmt numFmtId="185" formatCode="#,##0.00&quot; &quot;[$€-40C]&quot; &quot;;#,##0.00&quot; &quot;[$€-40C]&quot; &quot;;&quot;-&quot;#&quot; &quot;[$€-40C]&quot; &quot;;@&quot; &quot;"/>
    <numFmt numFmtId="186" formatCode="&quot; &quot;#,##0.00&quot; &quot;;&quot;-&quot;#,##0.00&quot; &quot;;&quot; -&quot;00&quot; &quot;;&quot; &quot;@&quot; &quot;"/>
    <numFmt numFmtId="187" formatCode="#,##0.00&quot;    &quot;;#,##0.00&quot;    &quot;;&quot;-&quot;#&quot;    &quot;;&quot; &quot;@&quot; &quot;"/>
    <numFmt numFmtId="188" formatCode="#,##0.00&quot;    &quot;;#,##0.00&quot;    &quot;;&quot;-&quot;#&quot;    &quot;;@&quot; &quot;"/>
    <numFmt numFmtId="189" formatCode="#,##0&quot; F&quot;;&quot;-&quot;#,##0&quot; F&quot;"/>
    <numFmt numFmtId="190" formatCode="0.00&quot; &quot;"/>
    <numFmt numFmtId="191" formatCode="&quot;(&quot;#&quot;)&quot;;&quot;(&quot;#&quot;)&quot;"/>
    <numFmt numFmtId="192" formatCode="#,##0.00&quot; &quot;[$€-40C];[Red]&quot;-&quot;#,##0.00&quot; &quot;[$€-40C]"/>
    <numFmt numFmtId="193" formatCode="#,##0.0000"/>
    <numFmt numFmtId="194" formatCode="[$€-40C]&quot; &quot;#,##0.0"/>
    <numFmt numFmtId="195" formatCode="[$€-40C]&quot; &quot;#,##0.00"/>
    <numFmt numFmtId="196" formatCode="[$€-40C]&quot; &quot;#,##0"/>
    <numFmt numFmtId="197" formatCode="#,##0.0&quot; F&quot;"/>
    <numFmt numFmtId="198" formatCode="#,##0.00&quot; F&quot;"/>
    <numFmt numFmtId="199" formatCode="#,##0&quot; F&quot;"/>
    <numFmt numFmtId="200" formatCode="0.00&quot; &quot;%"/>
    <numFmt numFmtId="201" formatCode="#,##0&quot; F &quot;;#,##0&quot; F &quot;;&quot;- F &quot;;&quot; &quot;@&quot; &quot;"/>
    <numFmt numFmtId="202" formatCode="#,##0.00&quot; F &quot;;#,##0.00&quot; F &quot;;&quot;-&quot;#&quot; F &quot;;&quot; &quot;@&quot; &quot;"/>
    <numFmt numFmtId="203" formatCode="#,##0.00&quot; &quot;[$€]&quot; &quot;;#,##0.00&quot; &quot;[$€]&quot; &quot;;&quot;-&quot;#&quot; &quot;[$€]&quot; &quot;;&quot; &quot;@&quot; &quot;"/>
    <numFmt numFmtId="204" formatCode="#,##0.00&quot; &quot;[$€];&quot;-&quot;#,##0.00&quot; &quot;[$€]"/>
    <numFmt numFmtId="205" formatCode="#,##0.00&quot; &quot;[$€]&quot; &quot;;#,##0.00&quot; &quot;[$€]&quot; &quot;;&quot;-&quot;#&quot; &quot;[$€]&quot; &quot;;@&quot; &quot;"/>
    <numFmt numFmtId="206" formatCode="[$€]&quot; &quot;#,##0.0"/>
    <numFmt numFmtId="207" formatCode="[$€]&quot; &quot;#,##0.00"/>
    <numFmt numFmtId="208" formatCode="[$€]&quot; &quot;#,##0"/>
    <numFmt numFmtId="209" formatCode="#,##0.00&quot; &quot;;#,##0.00&quot; &quot;;&quot;-&quot;#&quot; &quot;;&quot; &quot;@&quot; &quot;"/>
    <numFmt numFmtId="210" formatCode="_-* #,##0.00\ _F_-;\-* #,##0.00\ _F_-;_-* &quot;-&quot;??\ _F_-;_-@_-"/>
    <numFmt numFmtId="211" formatCode="[$-40C]mmm\-yy;@"/>
    <numFmt numFmtId="212" formatCode="_-* #,##0.00\ [$€-1]_-;\-* #,##0.00\ [$€-1]_-;_-* &quot;-&quot;??\ [$€-1]_-"/>
    <numFmt numFmtId="213" formatCode="mmmm\ d&quot;, &quot;yyyy"/>
    <numFmt numFmtId="214" formatCode="#,##0.00\ [$€];\-#,##0.00\ [$€]"/>
    <numFmt numFmtId="215" formatCode="#,##0&quot; F&quot;;\-#,##0&quot; F&quot;"/>
    <numFmt numFmtId="216" formatCode="[$€-2]\ #,##0.0"/>
    <numFmt numFmtId="217" formatCode="[$€-2]\ #,##0.00"/>
    <numFmt numFmtId="218" formatCode="[$€-2]\ #,##0"/>
    <numFmt numFmtId="219" formatCode="0.00\ %"/>
    <numFmt numFmtId="220" formatCode="_-* #,##0.00\ _€_-;\-* #,##0.00\ _€_-;_-* \-??\ _€_-;_-@_-"/>
    <numFmt numFmtId="221" formatCode="#,###,##0"/>
    <numFmt numFmtId="222" formatCode="_ * #,##0.00_ ;_ * \-#,##0.00_ ;_ * &quot;-&quot;??_ ;_ @_ "/>
  </numFmts>
  <fonts count="422">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sz val="11"/>
      <color theme="3"/>
      <name val="Calibri"/>
      <family val="2"/>
      <scheme val="minor"/>
    </font>
    <font>
      <b/>
      <sz val="14"/>
      <color theme="1"/>
      <name val="Calibri"/>
      <family val="2"/>
      <scheme val="minor"/>
    </font>
    <font>
      <b/>
      <sz val="12"/>
      <color theme="1"/>
      <name val="Calibri"/>
      <family val="2"/>
      <scheme val="minor"/>
    </font>
    <font>
      <sz val="9"/>
      <color theme="1"/>
      <name val="Calibri"/>
      <family val="2"/>
      <scheme val="minor"/>
    </font>
    <font>
      <sz val="11"/>
      <color theme="0" tint="-0.34998626667073579"/>
      <name val="Calibri"/>
      <family val="2"/>
      <scheme val="minor"/>
    </font>
    <font>
      <b/>
      <u/>
      <sz val="11"/>
      <color theme="9"/>
      <name val="Calibri"/>
      <family val="2"/>
      <scheme val="minor"/>
    </font>
    <font>
      <sz val="11"/>
      <color theme="4"/>
      <name val="Calibri"/>
      <family val="2"/>
      <scheme val="minor"/>
    </font>
    <font>
      <sz val="11"/>
      <color theme="9"/>
      <name val="Calibri"/>
      <family val="2"/>
      <scheme val="minor"/>
    </font>
    <font>
      <b/>
      <sz val="14"/>
      <color theme="0"/>
      <name val="Calibri"/>
      <family val="2"/>
      <scheme val="minor"/>
    </font>
    <font>
      <i/>
      <sz val="11"/>
      <color theme="1"/>
      <name val="Calibri"/>
      <family val="2"/>
      <scheme val="minor"/>
    </font>
    <font>
      <i/>
      <u/>
      <sz val="11"/>
      <color theme="1"/>
      <name val="Calibri"/>
      <family val="2"/>
      <scheme val="minor"/>
    </font>
    <font>
      <sz val="11"/>
      <color theme="8" tint="-0.249977111117893"/>
      <name val="Calibri"/>
      <family val="2"/>
      <scheme val="minor"/>
    </font>
    <font>
      <sz val="11"/>
      <color theme="6" tint="0.39997558519241921"/>
      <name val="Calibri"/>
      <family val="2"/>
      <scheme val="minor"/>
    </font>
    <font>
      <sz val="11"/>
      <color theme="9" tint="-0.249977111117893"/>
      <name val="Calibri"/>
      <family val="2"/>
      <scheme val="minor"/>
    </font>
    <font>
      <sz val="11"/>
      <color theme="5" tint="-0.249977111117893"/>
      <name val="Calibri"/>
      <family val="2"/>
      <scheme val="minor"/>
    </font>
    <font>
      <sz val="11"/>
      <color theme="7" tint="-0.249977111117893"/>
      <name val="Calibri"/>
      <family val="2"/>
      <scheme val="minor"/>
    </font>
    <font>
      <sz val="11"/>
      <color rgb="FF0B4EA2"/>
      <name val="Calibri"/>
      <family val="2"/>
      <scheme val="minor"/>
    </font>
    <font>
      <b/>
      <sz val="11"/>
      <color rgb="FF0B4EA2"/>
      <name val="Calibri"/>
      <family val="2"/>
      <scheme val="minor"/>
    </font>
    <font>
      <b/>
      <sz val="16"/>
      <color rgb="FF002060"/>
      <name val="Calibri"/>
      <family val="2"/>
      <scheme val="minor"/>
    </font>
    <font>
      <b/>
      <sz val="11"/>
      <color rgb="FF002060"/>
      <name val="Calibri"/>
      <family val="2"/>
      <scheme val="minor"/>
    </font>
    <font>
      <sz val="8"/>
      <name val="Calibri"/>
      <family val="2"/>
      <scheme val="minor"/>
    </font>
    <font>
      <sz val="14"/>
      <color theme="1"/>
      <name val="Calibri"/>
      <family val="2"/>
      <scheme val="minor"/>
    </font>
    <font>
      <sz val="10"/>
      <color theme="1"/>
      <name val="Calibri"/>
      <family val="2"/>
      <scheme val="minor"/>
    </font>
    <font>
      <b/>
      <sz val="12"/>
      <name val="Calibri"/>
      <family val="2"/>
      <scheme val="minor"/>
    </font>
    <font>
      <sz val="11"/>
      <color rgb="FFFF0000"/>
      <name val="Calibri"/>
      <family val="2"/>
      <scheme val="minor"/>
    </font>
    <font>
      <sz val="11"/>
      <color rgb="FF002060"/>
      <name val="Calibri"/>
      <family val="2"/>
      <scheme val="minor"/>
    </font>
    <font>
      <b/>
      <u/>
      <sz val="11"/>
      <color theme="1"/>
      <name val="Calibri"/>
      <family val="2"/>
      <scheme val="minor"/>
    </font>
    <font>
      <sz val="11"/>
      <color theme="9" tint="-0.499984740745262"/>
      <name val="Calibri"/>
      <family val="2"/>
      <scheme val="minor"/>
    </font>
    <font>
      <sz val="11"/>
      <color theme="6"/>
      <name val="Calibri"/>
      <family val="2"/>
      <scheme val="minor"/>
    </font>
    <font>
      <b/>
      <i/>
      <sz val="11"/>
      <color theme="1"/>
      <name val="Calibri"/>
      <family val="2"/>
      <scheme val="minor"/>
    </font>
    <font>
      <b/>
      <sz val="11"/>
      <color rgb="FFFF0000"/>
      <name val="Calibri"/>
      <family val="2"/>
      <scheme val="minor"/>
    </font>
    <font>
      <sz val="11"/>
      <color rgb="FFC00000"/>
      <name val="Calibri"/>
      <family val="2"/>
      <scheme val="minor"/>
    </font>
    <font>
      <u/>
      <sz val="11"/>
      <color theme="1"/>
      <name val="Calibri"/>
      <family val="2"/>
      <scheme val="minor"/>
    </font>
    <font>
      <sz val="11"/>
      <color rgb="FF0B4EA2"/>
      <name val="Arial"/>
      <family val="2"/>
    </font>
    <font>
      <sz val="11"/>
      <color theme="1"/>
      <name val="Arial"/>
      <family val="2"/>
    </font>
    <font>
      <sz val="11"/>
      <color rgb="FF1F497D"/>
      <name val="Arial"/>
      <family val="2"/>
    </font>
    <font>
      <sz val="11"/>
      <color rgb="FF1F497D"/>
      <name val="Arial"/>
      <family val="1"/>
      <charset val="2"/>
    </font>
    <font>
      <sz val="11"/>
      <color rgb="FF808080"/>
      <name val="Wingdings 2"/>
      <family val="1"/>
      <charset val="2"/>
    </font>
    <font>
      <sz val="8.8000000000000007"/>
      <color rgb="FF1F497D"/>
      <name val="Arial"/>
      <family val="2"/>
    </font>
    <font>
      <sz val="11"/>
      <color rgb="FF289CDB"/>
      <name val="Wingdings 2"/>
      <family val="1"/>
      <charset val="2"/>
    </font>
    <font>
      <sz val="11"/>
      <color rgb="FFC94450"/>
      <name val="Wingdings 2"/>
      <family val="1"/>
      <charset val="2"/>
    </font>
    <font>
      <sz val="11"/>
      <color rgb="FF944E94"/>
      <name val="Wingdings 2"/>
      <family val="1"/>
      <charset val="2"/>
    </font>
    <font>
      <sz val="8.8000000000000007"/>
      <color rgb="FF944E94"/>
      <name val="Arial"/>
      <family val="2"/>
    </font>
    <font>
      <sz val="11"/>
      <color rgb="FFACC435"/>
      <name val="Wingdings 2"/>
      <family val="1"/>
      <charset val="2"/>
    </font>
    <font>
      <b/>
      <sz val="11"/>
      <color rgb="FF000000"/>
      <name val="Calibri"/>
      <family val="2"/>
    </font>
    <font>
      <sz val="11"/>
      <color theme="1"/>
      <name val="Calibri"/>
      <family val="2"/>
    </font>
    <font>
      <b/>
      <sz val="14"/>
      <name val="Calibri"/>
      <family val="2"/>
      <scheme val="minor"/>
    </font>
    <font>
      <i/>
      <sz val="11"/>
      <color theme="3"/>
      <name val="Calibri"/>
      <family val="2"/>
      <scheme val="minor"/>
    </font>
    <font>
      <i/>
      <sz val="11"/>
      <color rgb="FF0B4EA2"/>
      <name val="Calibri"/>
      <family val="2"/>
      <scheme val="minor"/>
    </font>
    <font>
      <b/>
      <sz val="11"/>
      <color rgb="FFC00000"/>
      <name val="Calibri"/>
      <family val="2"/>
      <scheme val="minor"/>
    </font>
    <font>
      <b/>
      <sz val="11"/>
      <color theme="1"/>
      <name val="Arial"/>
      <family val="2"/>
    </font>
    <font>
      <sz val="11"/>
      <color rgb="FF000000"/>
      <name val="Calibri"/>
      <family val="2"/>
    </font>
    <font>
      <sz val="11"/>
      <name val="Calibri"/>
      <family val="2"/>
      <scheme val="minor"/>
    </font>
    <font>
      <b/>
      <sz val="11"/>
      <color rgb="FF353535"/>
      <name val="Arial"/>
      <family val="2"/>
    </font>
    <font>
      <sz val="11"/>
      <color rgb="FFA6A6A6"/>
      <name val="Arial"/>
      <family val="2"/>
    </font>
    <font>
      <i/>
      <sz val="11"/>
      <name val="Calibri"/>
      <family val="2"/>
      <scheme val="minor"/>
    </font>
    <font>
      <sz val="11"/>
      <color rgb="FF808080"/>
      <name val="Calibri"/>
      <family val="2"/>
    </font>
    <font>
      <i/>
      <sz val="11"/>
      <color rgb="FF000000"/>
      <name val="Calibri"/>
      <family val="2"/>
    </font>
    <font>
      <sz val="10"/>
      <name val="Arial"/>
      <family val="2"/>
      <charset val="1"/>
    </font>
    <font>
      <b/>
      <sz val="11"/>
      <color rgb="FF000000"/>
      <name val="Calibri"/>
      <family val="2"/>
      <scheme val="minor"/>
    </font>
    <font>
      <b/>
      <sz val="11"/>
      <color theme="4" tint="-0.249977111117893"/>
      <name val="Calibri"/>
      <family val="2"/>
      <scheme val="minor"/>
    </font>
    <font>
      <vertAlign val="superscript"/>
      <sz val="11"/>
      <color theme="4"/>
      <name val="Calibri"/>
      <family val="2"/>
      <scheme val="minor"/>
    </font>
    <font>
      <b/>
      <sz val="11"/>
      <color theme="4"/>
      <name val="Calibri"/>
      <family val="2"/>
      <scheme val="minor"/>
    </font>
    <font>
      <b/>
      <sz val="11"/>
      <name val="Calibri"/>
      <family val="2"/>
      <scheme val="minor"/>
    </font>
    <font>
      <b/>
      <sz val="11"/>
      <color theme="10"/>
      <name val="Calibri"/>
      <family val="2"/>
      <scheme val="minor"/>
    </font>
    <font>
      <i/>
      <sz val="11"/>
      <color theme="1"/>
      <name val="Calibri"/>
      <family val="2"/>
    </font>
    <font>
      <b/>
      <sz val="18"/>
      <color theme="1"/>
      <name val="Calibri"/>
      <family val="2"/>
      <scheme val="minor"/>
    </font>
    <font>
      <sz val="11"/>
      <color rgb="FF000000"/>
      <name val="Calibri"/>
      <family val="2"/>
      <scheme val="minor"/>
    </font>
    <font>
      <b/>
      <sz val="14"/>
      <color theme="4" tint="-0.249977111117893"/>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Calibri"/>
      <family val="2"/>
    </font>
    <font>
      <sz val="10"/>
      <name val="Arial"/>
      <family val="2"/>
    </font>
    <font>
      <sz val="9"/>
      <name val="Verdana"/>
      <family val="2"/>
    </font>
    <font>
      <b/>
      <sz val="9"/>
      <name val="Verdana"/>
      <family val="2"/>
    </font>
    <font>
      <u/>
      <sz val="10"/>
      <color indexed="12"/>
      <name val="Arial"/>
      <family val="2"/>
    </font>
    <font>
      <sz val="11"/>
      <color rgb="FF9C6500"/>
      <name val="Calibri"/>
      <family val="2"/>
      <scheme val="minor"/>
    </font>
    <font>
      <u/>
      <sz val="11"/>
      <color theme="10"/>
      <name val="Calibri"/>
      <family val="2"/>
    </font>
    <font>
      <sz val="9"/>
      <name val="Parisine Office"/>
      <family val="2"/>
    </font>
    <font>
      <b/>
      <sz val="9"/>
      <name val="Parisine Office"/>
      <family val="2"/>
    </font>
    <font>
      <b/>
      <sz val="11"/>
      <name val="Parisine Office"/>
      <family val="2"/>
    </font>
    <font>
      <sz val="10"/>
      <name val="Parisine Office"/>
    </font>
    <font>
      <sz val="10"/>
      <color theme="1"/>
      <name val="Tahoma"/>
      <family val="2"/>
    </font>
    <font>
      <b/>
      <sz val="18"/>
      <color theme="3"/>
      <name val="Calibri Light"/>
      <family val="2"/>
      <scheme val="major"/>
    </font>
    <font>
      <sz val="8"/>
      <color theme="1"/>
      <name val="Calibri"/>
      <family val="2"/>
    </font>
    <font>
      <b/>
      <sz val="9"/>
      <name val="Parisine Office"/>
    </font>
    <font>
      <b/>
      <sz val="11"/>
      <name val="Parisine Office"/>
    </font>
    <font>
      <sz val="10"/>
      <name val="MS Sans Serif"/>
      <family val="2"/>
    </font>
    <font>
      <sz val="11"/>
      <color indexed="8"/>
      <name val="Calibri"/>
      <family val="2"/>
      <scheme val="minor"/>
    </font>
    <font>
      <b/>
      <sz val="11"/>
      <color theme="4"/>
      <name val="Arial"/>
      <family val="2"/>
    </font>
    <font>
      <sz val="11"/>
      <color theme="4"/>
      <name val="Arial"/>
      <family val="2"/>
    </font>
    <font>
      <sz val="11"/>
      <color rgb="FFB3761C"/>
      <name val="Arial"/>
      <family val="2"/>
    </font>
    <font>
      <sz val="11"/>
      <name val="Arial"/>
      <family val="2"/>
    </font>
    <font>
      <b/>
      <sz val="11"/>
      <name val="Arial"/>
      <family val="2"/>
    </font>
    <font>
      <b/>
      <sz val="11"/>
      <color rgb="FF404041"/>
      <name val="Arial"/>
      <family val="2"/>
    </font>
    <font>
      <u/>
      <sz val="11"/>
      <color theme="0"/>
      <name val="Calibri"/>
      <family val="2"/>
      <scheme val="minor"/>
    </font>
    <font>
      <b/>
      <u/>
      <sz val="16"/>
      <color theme="1"/>
      <name val="Calibri"/>
      <family val="2"/>
      <scheme val="minor"/>
    </font>
    <font>
      <b/>
      <sz val="20"/>
      <color theme="0"/>
      <name val="Calibri"/>
      <family val="2"/>
      <scheme val="minor"/>
    </font>
    <font>
      <sz val="11"/>
      <color theme="7" tint="-0.499984740745262"/>
      <name val="Calibri"/>
      <family val="2"/>
      <scheme val="minor"/>
    </font>
    <font>
      <sz val="11"/>
      <color theme="7"/>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sz val="11"/>
      <color rgb="FF0B4EA2"/>
      <name val="Calibri"/>
      <family val="2"/>
      <scheme val="minor"/>
    </font>
    <font>
      <sz val="11"/>
      <color theme="9" tint="-0.249977111117893"/>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b/>
      <sz val="11"/>
      <color rgb="FF0B4EA2"/>
      <name val="Calibri"/>
      <family val="2"/>
      <scheme val="minor"/>
    </font>
    <font>
      <sz val="11"/>
      <color theme="1"/>
      <name val="Calibri"/>
      <family val="1"/>
      <charset val="2"/>
      <scheme val="minor"/>
    </font>
    <font>
      <sz val="11"/>
      <color rgb="FFC94450"/>
      <name val="Calibri"/>
      <family val="2"/>
      <scheme val="minor"/>
    </font>
    <font>
      <u/>
      <sz val="11"/>
      <name val="Calibri"/>
      <family val="2"/>
      <scheme val="minor"/>
    </font>
    <font>
      <u/>
      <sz val="9.35"/>
      <color theme="1"/>
      <name val="Arial"/>
      <family val="2"/>
    </font>
    <font>
      <sz val="11"/>
      <color theme="6" tint="-0.249977111117893"/>
      <name val="Calibri"/>
      <family val="2"/>
      <scheme val="minor"/>
    </font>
    <font>
      <sz val="11"/>
      <color theme="6" tint="-0.249977111117893"/>
      <name val="Arial"/>
      <family val="2"/>
    </font>
    <font>
      <b/>
      <sz val="11"/>
      <color theme="6" tint="-0.249977111117893"/>
      <name val="Arial"/>
      <family val="2"/>
    </font>
    <font>
      <i/>
      <sz val="11"/>
      <color theme="4"/>
      <name val="Calibri"/>
      <family val="2"/>
      <scheme val="minor"/>
    </font>
    <font>
      <i/>
      <sz val="9"/>
      <color theme="1"/>
      <name val="Calibri"/>
      <family val="2"/>
      <scheme val="minor"/>
    </font>
    <font>
      <i/>
      <sz val="10"/>
      <color theme="1"/>
      <name val="Calibri"/>
      <family val="2"/>
      <scheme val="minor"/>
    </font>
    <font>
      <sz val="8"/>
      <color theme="1"/>
      <name val="Calibri"/>
      <family val="2"/>
      <scheme val="minor"/>
    </font>
    <font>
      <sz val="8"/>
      <color indexed="8"/>
      <name val="Calibri"/>
      <family val="2"/>
    </font>
    <font>
      <sz val="10"/>
      <color theme="1"/>
      <name val="Aptos"/>
      <family val="2"/>
    </font>
    <font>
      <sz val="10"/>
      <color theme="1"/>
      <name val="Times New Roman"/>
      <family val="1"/>
    </font>
    <font>
      <b/>
      <sz val="10"/>
      <color theme="1"/>
      <name val="Aptos"/>
      <family val="2"/>
    </font>
    <font>
      <b/>
      <sz val="8"/>
      <color theme="1"/>
      <name val="Calibri"/>
      <family val="2"/>
      <scheme val="minor"/>
    </font>
    <font>
      <sz val="11"/>
      <color rgb="FF808080"/>
      <name val="Calibri"/>
      <family val="2"/>
      <scheme val="minor"/>
    </font>
    <font>
      <b/>
      <sz val="10"/>
      <color theme="1"/>
      <name val="Calibri"/>
      <family val="2"/>
      <scheme val="minor"/>
    </font>
    <font>
      <b/>
      <i/>
      <sz val="11"/>
      <color theme="3"/>
      <name val="Calibri"/>
      <family val="2"/>
      <scheme val="minor"/>
    </font>
    <font>
      <sz val="8"/>
      <color theme="1"/>
      <name val="Calibri Light"/>
      <family val="2"/>
      <scheme val="major"/>
    </font>
    <font>
      <u/>
      <sz val="11"/>
      <color theme="4"/>
      <name val="Calibri"/>
      <family val="2"/>
      <scheme val="minor"/>
    </font>
    <font>
      <i/>
      <sz val="11"/>
      <color theme="4"/>
      <name val="Calibri"/>
      <family val="2"/>
    </font>
    <font>
      <sz val="12"/>
      <color theme="4"/>
      <name val="Aptos"/>
      <family val="2"/>
    </font>
    <font>
      <sz val="8"/>
      <color theme="4"/>
      <name val="Aptos"/>
      <family val="2"/>
    </font>
    <font>
      <b/>
      <u/>
      <sz val="11"/>
      <color rgb="FF000000"/>
      <name val="Calibri"/>
      <family val="2"/>
      <scheme val="minor"/>
    </font>
    <font>
      <sz val="10"/>
      <color theme="4"/>
      <name val="Calibri"/>
      <family val="2"/>
      <scheme val="minor"/>
    </font>
    <font>
      <sz val="18"/>
      <color theme="3"/>
      <name val="Calibri Light"/>
      <family val="2"/>
      <scheme val="major"/>
    </font>
    <font>
      <sz val="11"/>
      <color rgb="FF9C5700"/>
      <name val="Calibri"/>
      <family val="2"/>
      <scheme val="minor"/>
    </font>
    <font>
      <b/>
      <sz val="11"/>
      <color rgb="FFFFFFFF"/>
      <name val="Calibri"/>
      <family val="2"/>
    </font>
    <font>
      <b/>
      <sz val="10"/>
      <color rgb="FFFFFFFF"/>
      <name val="Calibri"/>
      <family val="2"/>
    </font>
    <font>
      <b/>
      <sz val="10"/>
      <color rgb="FF000000"/>
      <name val="Calibri"/>
      <family val="2"/>
    </font>
    <font>
      <sz val="11"/>
      <color rgb="FFFFFFFF"/>
      <name val="Calibri"/>
      <family val="2"/>
    </font>
    <font>
      <sz val="11"/>
      <color rgb="FF000000"/>
      <name val="Calibri"/>
      <family val="2"/>
      <charset val="1"/>
    </font>
    <font>
      <u/>
      <sz val="11"/>
      <color rgb="FF0000FF"/>
      <name val="Calibri"/>
      <family val="2"/>
      <charset val="1"/>
    </font>
    <font>
      <sz val="11"/>
      <color rgb="FFFA7D00"/>
      <name val="Calibri"/>
      <family val="2"/>
      <charset val="1"/>
    </font>
    <font>
      <sz val="9"/>
      <color rgb="FF000000"/>
      <name val="Times New Roman"/>
      <family val="1"/>
    </font>
    <font>
      <sz val="8"/>
      <color rgb="FF000000"/>
      <name val="Arial1"/>
    </font>
    <font>
      <sz val="12"/>
      <color rgb="FF000000"/>
      <name val="Calibri"/>
      <family val="2"/>
    </font>
    <font>
      <sz val="8"/>
      <color rgb="FFFFFFFF"/>
      <name val="Arial1"/>
    </font>
    <font>
      <sz val="12"/>
      <color rgb="FFFFFFFF"/>
      <name val="Calibri"/>
      <family val="2"/>
    </font>
    <font>
      <sz val="10"/>
      <color rgb="FF000000"/>
      <name val="Arial1"/>
    </font>
    <font>
      <sz val="10"/>
      <color rgb="FF000000"/>
      <name val="Times New Roman1"/>
      <family val="1"/>
    </font>
    <font>
      <sz val="8"/>
      <color rgb="FFFF0000"/>
      <name val="Arial1"/>
    </font>
    <font>
      <sz val="11"/>
      <color rgb="FF800080"/>
      <name val="Calibri"/>
      <family val="2"/>
    </font>
    <font>
      <b/>
      <sz val="9"/>
      <color rgb="FF000000"/>
      <name val="Times New Roman1"/>
      <family val="1"/>
    </font>
    <font>
      <sz val="12"/>
      <color rgb="FF008000"/>
      <name val="Calibri"/>
      <family val="2"/>
    </font>
    <font>
      <sz val="11"/>
      <color rgb="FF008000"/>
      <name val="Calibri"/>
      <family val="2"/>
    </font>
    <font>
      <b/>
      <sz val="11"/>
      <color rgb="FF993300"/>
      <name val="Calibri"/>
      <family val="2"/>
    </font>
    <font>
      <b/>
      <sz val="8"/>
      <color rgb="FFFF9900"/>
      <name val="Arial1"/>
    </font>
    <font>
      <sz val="11"/>
      <color rgb="FF993300"/>
      <name val="Calibri"/>
      <family val="2"/>
    </font>
    <font>
      <sz val="8"/>
      <color rgb="FFFF9900"/>
      <name val="Arial1"/>
    </font>
    <font>
      <sz val="10"/>
      <color rgb="FF808080"/>
      <name val="Courier New"/>
      <family val="3"/>
    </font>
    <font>
      <sz val="10"/>
      <color rgb="FF000000"/>
      <name val="Courier New"/>
      <family val="3"/>
    </font>
    <font>
      <b/>
      <sz val="10"/>
      <color rgb="FFFFFFFF"/>
      <name val="Arial1"/>
    </font>
    <font>
      <b/>
      <sz val="10"/>
      <color rgb="FF000000"/>
      <name val="Courier New"/>
      <family val="3"/>
    </font>
    <font>
      <sz val="8"/>
      <color rgb="FF000000"/>
      <name val="Courier New"/>
      <family val="3"/>
    </font>
    <font>
      <b/>
      <i/>
      <sz val="10"/>
      <color rgb="FF333300"/>
      <name val="Courier New"/>
      <family val="3"/>
    </font>
    <font>
      <b/>
      <i/>
      <sz val="10"/>
      <color rgb="FF008080"/>
      <name val="Courier New"/>
      <family val="3"/>
    </font>
    <font>
      <b/>
      <i/>
      <sz val="10"/>
      <color rgb="FF993300"/>
      <name val="Courier New"/>
      <family val="3"/>
    </font>
    <font>
      <b/>
      <i/>
      <sz val="10"/>
      <color rgb="FF808000"/>
      <name val="Courier New"/>
      <family val="3"/>
    </font>
    <font>
      <i/>
      <sz val="10"/>
      <color rgb="FF0000FF"/>
      <name val="Courier New"/>
      <family val="3"/>
    </font>
    <font>
      <b/>
      <sz val="11"/>
      <color rgb="FF000000"/>
      <name val="Times New Roman1"/>
      <family val="1"/>
    </font>
    <font>
      <b/>
      <sz val="10"/>
      <color rgb="FF000000"/>
      <name val="Times New Roman1"/>
      <family val="1"/>
    </font>
    <font>
      <b/>
      <i/>
      <sz val="10"/>
      <color rgb="FF000000"/>
      <name val="Arial1"/>
    </font>
    <font>
      <sz val="10"/>
      <color rgb="FF3366FF"/>
      <name val="Arial1"/>
    </font>
    <font>
      <sz val="10"/>
      <color rgb="FF333399"/>
      <name val="Arial1"/>
    </font>
    <font>
      <b/>
      <sz val="10"/>
      <color rgb="FF333399"/>
      <name val="Arial1"/>
    </font>
    <font>
      <b/>
      <sz val="10"/>
      <color rgb="FF3366FF"/>
      <name val="Arial1"/>
    </font>
    <font>
      <b/>
      <sz val="11"/>
      <color rgb="FF3366FF"/>
      <name val="Calibri"/>
      <family val="2"/>
    </font>
    <font>
      <b/>
      <sz val="18"/>
      <color rgb="FF000000"/>
      <name val="Arial1"/>
    </font>
    <font>
      <b/>
      <sz val="12"/>
      <color rgb="FF000000"/>
      <name val="Arial1"/>
    </font>
    <font>
      <b/>
      <sz val="10"/>
      <color rgb="FF000000"/>
      <name val="Arial1"/>
    </font>
    <font>
      <i/>
      <sz val="8"/>
      <color rgb="FF666699"/>
      <name val="Arial1"/>
    </font>
    <font>
      <sz val="8"/>
      <color rgb="FF333399"/>
      <name val="Arial1"/>
    </font>
    <font>
      <sz val="11"/>
      <color rgb="FF333399"/>
      <name val="Calibri"/>
      <family val="2"/>
    </font>
    <font>
      <sz val="11"/>
      <color rgb="FF000000"/>
      <name val="Calibri1"/>
    </font>
    <font>
      <i/>
      <sz val="11"/>
      <color rgb="FF808080"/>
      <name val="Calibri"/>
      <family val="2"/>
    </font>
    <font>
      <b/>
      <i/>
      <sz val="16"/>
      <color rgb="FF000000"/>
      <name val="Calibri"/>
      <family val="2"/>
    </font>
    <font>
      <b/>
      <i/>
      <sz val="16"/>
      <color rgb="FF000000"/>
      <name val="Liberation Sans"/>
      <family val="2"/>
    </font>
    <font>
      <b/>
      <sz val="15"/>
      <color rgb="FF3366FF"/>
      <name val="Calibri"/>
      <family val="2"/>
    </font>
    <font>
      <b/>
      <sz val="13"/>
      <color rgb="FF3366FF"/>
      <name val="Calibri"/>
      <family val="2"/>
    </font>
    <font>
      <sz val="8"/>
      <color rgb="FF0066CC"/>
      <name val="Arial1"/>
    </font>
    <font>
      <u/>
      <sz val="10"/>
      <color rgb="FF0000FF"/>
      <name val="Arial1"/>
    </font>
    <font>
      <u/>
      <sz val="10"/>
      <color rgb="FF0066CC"/>
      <name val="Arial1"/>
    </font>
    <font>
      <u/>
      <sz val="10"/>
      <color rgb="FF0000FF"/>
      <name val="Times New Roman1"/>
      <family val="1"/>
    </font>
    <font>
      <b/>
      <sz val="12"/>
      <color rgb="FF000000"/>
      <name val="Times New Roman1"/>
      <family val="1"/>
    </font>
    <font>
      <b/>
      <sz val="8"/>
      <color rgb="FF000000"/>
      <name val="Arial1"/>
    </font>
    <font>
      <b/>
      <u/>
      <sz val="8"/>
      <color rgb="FF000000"/>
      <name val="Arial1"/>
    </font>
    <font>
      <i/>
      <u/>
      <sz val="8"/>
      <color rgb="FF000000"/>
      <name val="Arial1"/>
    </font>
    <font>
      <sz val="8"/>
      <color rgb="FF000000"/>
      <name val="Comic Sans MS"/>
      <family val="4"/>
    </font>
    <font>
      <sz val="10"/>
      <color rgb="FF000000"/>
      <name val="Arial"/>
      <family val="2"/>
    </font>
    <font>
      <sz val="10"/>
      <color rgb="FFFF0000"/>
      <name val="Arial1"/>
    </font>
    <font>
      <sz val="11"/>
      <color rgb="FF333300"/>
      <name val="Calibri"/>
      <family val="2"/>
    </font>
    <font>
      <sz val="8"/>
      <color rgb="FF008080"/>
      <name val="Arial1"/>
    </font>
    <font>
      <b/>
      <i/>
      <sz val="16"/>
      <color rgb="FF000000"/>
      <name val="Arial1"/>
    </font>
    <font>
      <sz val="11"/>
      <color rgb="FF000000"/>
      <name val="Liberation Sans"/>
      <family val="2"/>
    </font>
    <font>
      <sz val="10"/>
      <color rgb="FF000000"/>
      <name val="Tahoma"/>
      <family val="2"/>
    </font>
    <font>
      <sz val="8"/>
      <color rgb="FF000000"/>
      <name val="Tahoma"/>
      <family val="2"/>
    </font>
    <font>
      <sz val="9"/>
      <color rgb="FF000000"/>
      <name val="Times New Roman1"/>
      <family val="1"/>
    </font>
    <font>
      <sz val="10"/>
      <color rgb="FF666699"/>
      <name val="Arial1"/>
    </font>
    <font>
      <b/>
      <sz val="12"/>
      <color rgb="FF808080"/>
      <name val="Arial1"/>
    </font>
    <font>
      <b/>
      <sz val="11"/>
      <color rgb="FF333333"/>
      <name val="Calibri"/>
      <family val="2"/>
    </font>
    <font>
      <b/>
      <i/>
      <u/>
      <sz val="11"/>
      <color rgb="FF000000"/>
      <name val="Calibri"/>
      <family val="2"/>
    </font>
    <font>
      <b/>
      <i/>
      <u/>
      <sz val="11"/>
      <color rgb="FF000000"/>
      <name val="Liberation Sans"/>
      <family val="2"/>
    </font>
    <font>
      <sz val="8"/>
      <color rgb="FF008000"/>
      <name val="Arial1"/>
    </font>
    <font>
      <b/>
      <sz val="8"/>
      <color rgb="FFFF6600"/>
      <name val="Arial1"/>
    </font>
    <font>
      <i/>
      <sz val="8"/>
      <color rgb="FF008080"/>
      <name val="Arial1"/>
    </font>
    <font>
      <b/>
      <sz val="18"/>
      <color rgb="FF3366FF"/>
      <name val="Cambria"/>
      <family val="1"/>
    </font>
    <font>
      <sz val="9"/>
      <color rgb="FF000000"/>
      <name val="Verdana"/>
      <family val="2"/>
    </font>
    <font>
      <sz val="10"/>
      <color rgb="FF008080"/>
      <name val="Courier New"/>
      <family val="3"/>
    </font>
    <font>
      <sz val="10"/>
      <color rgb="FF0066CC"/>
      <name val="Courier New"/>
      <family val="3"/>
    </font>
    <font>
      <sz val="10"/>
      <color rgb="FF008000"/>
      <name val="Courier New"/>
      <family val="3"/>
    </font>
    <font>
      <i/>
      <sz val="9"/>
      <color rgb="FF333300"/>
      <name val="Verdana"/>
      <family val="2"/>
    </font>
    <font>
      <i/>
      <sz val="9"/>
      <color rgb="FF008080"/>
      <name val="Verdana"/>
      <family val="2"/>
    </font>
    <font>
      <i/>
      <sz val="9"/>
      <color rgb="FF993300"/>
      <name val="Verdana"/>
      <family val="2"/>
    </font>
    <font>
      <i/>
      <sz val="9"/>
      <color rgb="FF808000"/>
      <name val="Verdana"/>
      <family val="2"/>
    </font>
    <font>
      <sz val="9"/>
      <color rgb="FF0000FF"/>
      <name val="Verdana"/>
      <family val="2"/>
    </font>
    <font>
      <sz val="9"/>
      <color rgb="FF000080"/>
      <name val="Verdana"/>
      <family val="2"/>
    </font>
    <font>
      <b/>
      <sz val="9"/>
      <color rgb="FF000000"/>
      <name val="Verdana"/>
      <family val="2"/>
    </font>
    <font>
      <b/>
      <sz val="10"/>
      <color rgb="FF008080"/>
      <name val="Courier New"/>
      <family val="3"/>
    </font>
    <font>
      <b/>
      <sz val="10"/>
      <color rgb="FF0066CC"/>
      <name val="Courier New"/>
      <family val="3"/>
    </font>
    <font>
      <b/>
      <sz val="10"/>
      <color rgb="FF008000"/>
      <name val="Courier New"/>
      <family val="3"/>
    </font>
    <font>
      <b/>
      <i/>
      <sz val="9"/>
      <color rgb="FF333300"/>
      <name val="Verdana"/>
      <family val="2"/>
    </font>
    <font>
      <b/>
      <i/>
      <sz val="9"/>
      <color rgb="FF008080"/>
      <name val="Verdana"/>
      <family val="2"/>
    </font>
    <font>
      <b/>
      <i/>
      <sz val="9"/>
      <color rgb="FF808000"/>
      <name val="Verdana"/>
      <family val="2"/>
    </font>
    <font>
      <b/>
      <i/>
      <sz val="9"/>
      <color rgb="FF993300"/>
      <name val="Verdana"/>
      <family val="2"/>
    </font>
    <font>
      <b/>
      <sz val="9"/>
      <color rgb="FF0000FF"/>
      <name val="Verdana"/>
      <family val="2"/>
    </font>
    <font>
      <b/>
      <sz val="9"/>
      <color rgb="FF000080"/>
      <name val="Verdana"/>
      <family val="2"/>
    </font>
    <font>
      <b/>
      <sz val="9"/>
      <color rgb="FF000000"/>
      <name val="Arial1"/>
    </font>
    <font>
      <sz val="10"/>
      <color rgb="FF003366"/>
      <name val="Arial1"/>
    </font>
    <font>
      <sz val="10"/>
      <color rgb="FFCCFFFF"/>
      <name val="Arial1"/>
    </font>
    <font>
      <sz val="10"/>
      <color rgb="FF99CCFF"/>
      <name val="Arial1"/>
    </font>
    <font>
      <i/>
      <sz val="10"/>
      <color rgb="FF000000"/>
      <name val="Arial1"/>
    </font>
    <font>
      <sz val="10"/>
      <color rgb="FFCCFFCC"/>
      <name val="Arial1"/>
    </font>
    <font>
      <sz val="11"/>
      <color rgb="FFFF0000"/>
      <name val="Calibri"/>
      <family val="2"/>
    </font>
    <font>
      <i/>
      <sz val="8"/>
      <color rgb="FF808080"/>
      <name val="Arial1"/>
    </font>
    <font>
      <b/>
      <sz val="18"/>
      <color rgb="FF333399"/>
      <name val="Cambria"/>
      <family val="1"/>
    </font>
    <font>
      <b/>
      <sz val="18"/>
      <color rgb="FF33CCCC"/>
      <name val="Cambria"/>
      <family val="1"/>
    </font>
    <font>
      <b/>
      <sz val="15"/>
      <color rgb="FF000080"/>
      <name val="Arial1"/>
    </font>
    <font>
      <b/>
      <sz val="13"/>
      <color rgb="FF000080"/>
      <name val="Arial1"/>
    </font>
    <font>
      <b/>
      <sz val="11"/>
      <color rgb="FF000080"/>
      <name val="Arial1"/>
    </font>
    <font>
      <b/>
      <sz val="15"/>
      <color rgb="FF333399"/>
      <name val="Calibri"/>
      <family val="2"/>
    </font>
    <font>
      <sz val="18"/>
      <color rgb="FF666699"/>
      <name val="Calibri Light"/>
      <family val="2"/>
    </font>
    <font>
      <b/>
      <sz val="13"/>
      <color rgb="FF333399"/>
      <name val="Calibri"/>
      <family val="2"/>
    </font>
    <font>
      <b/>
      <sz val="18"/>
      <color rgb="FF000080"/>
      <name val="Cambria"/>
      <family val="1"/>
    </font>
    <font>
      <b/>
      <sz val="13"/>
      <color rgb="FF33CCCC"/>
      <name val="Calibri"/>
      <family val="2"/>
    </font>
    <font>
      <b/>
      <sz val="11"/>
      <color rgb="FF333399"/>
      <name val="Calibri"/>
      <family val="2"/>
    </font>
    <font>
      <b/>
      <sz val="11"/>
      <color rgb="FF33CCCC"/>
      <name val="Calibri"/>
      <family val="2"/>
    </font>
    <font>
      <b/>
      <i/>
      <sz val="12"/>
      <color rgb="FF000000"/>
      <name val="Times New Roman1"/>
      <family val="1"/>
    </font>
    <font>
      <sz val="12"/>
      <color rgb="FF000000"/>
      <name val="Times New Roman1"/>
      <family val="1"/>
    </font>
    <font>
      <b/>
      <i/>
      <sz val="12"/>
      <color rgb="FF000000"/>
      <name val="Arial1"/>
    </font>
    <font>
      <b/>
      <sz val="8"/>
      <color rgb="FFFFFFFF"/>
      <name val="Arial1"/>
    </font>
    <font>
      <b/>
      <sz val="12"/>
      <color rgb="FFFFFFFF"/>
      <name val="Calibri"/>
      <family val="2"/>
    </font>
    <font>
      <sz val="10"/>
      <color rgb="FF000000"/>
      <name val="Arial1"/>
      <family val="2"/>
    </font>
    <font>
      <sz val="8"/>
      <color rgb="FF000000"/>
      <name val="Arial1"/>
      <family val="2"/>
    </font>
    <font>
      <sz val="8"/>
      <color rgb="FFFFFFFF"/>
      <name val="Arial1"/>
      <family val="2"/>
    </font>
    <font>
      <sz val="8"/>
      <color rgb="FFFF0000"/>
      <name val="Arial1"/>
      <family val="2"/>
    </font>
    <font>
      <b/>
      <sz val="8"/>
      <color rgb="FFFF9900"/>
      <name val="Arial1"/>
      <family val="2"/>
    </font>
    <font>
      <sz val="8"/>
      <color rgb="FFFF9900"/>
      <name val="Arial1"/>
      <family val="2"/>
    </font>
    <font>
      <b/>
      <sz val="10"/>
      <color rgb="FFFFFFFF"/>
      <name val="Arial1"/>
      <family val="2"/>
    </font>
    <font>
      <b/>
      <i/>
      <sz val="10"/>
      <color rgb="FF000000"/>
      <name val="Arial1"/>
      <family val="2"/>
    </font>
    <font>
      <sz val="10"/>
      <color rgb="FF3366FF"/>
      <name val="Arial1"/>
      <family val="2"/>
    </font>
    <font>
      <sz val="10"/>
      <color rgb="FF333399"/>
      <name val="Arial1"/>
      <family val="2"/>
    </font>
    <font>
      <b/>
      <sz val="10"/>
      <color rgb="FF333399"/>
      <name val="Arial1"/>
      <family val="2"/>
    </font>
    <font>
      <b/>
      <sz val="10"/>
      <color rgb="FF3366FF"/>
      <name val="Arial1"/>
      <family val="2"/>
    </font>
    <font>
      <b/>
      <sz val="10"/>
      <color rgb="FF000000"/>
      <name val="Arial1"/>
      <family val="2"/>
    </font>
    <font>
      <b/>
      <sz val="18"/>
      <color rgb="FF000000"/>
      <name val="Arial1"/>
      <family val="2"/>
    </font>
    <font>
      <b/>
      <sz val="12"/>
      <color rgb="FF000000"/>
      <name val="Arial1"/>
      <family val="2"/>
    </font>
    <font>
      <sz val="8"/>
      <color rgb="FF333399"/>
      <name val="Arial1"/>
      <family val="2"/>
    </font>
    <font>
      <sz val="8"/>
      <color rgb="FF0066CC"/>
      <name val="Arial1"/>
      <family val="2"/>
    </font>
    <font>
      <u/>
      <sz val="10"/>
      <color rgb="FF0000FF"/>
      <name val="Arial1"/>
      <family val="2"/>
    </font>
    <font>
      <u/>
      <sz val="10"/>
      <color rgb="FF0066CC"/>
      <name val="Arial1"/>
      <family val="2"/>
    </font>
    <font>
      <b/>
      <sz val="8"/>
      <color rgb="FF000000"/>
      <name val="Arial1"/>
      <family val="2"/>
    </font>
    <font>
      <b/>
      <u/>
      <sz val="8"/>
      <color rgb="FF000000"/>
      <name val="Arial1"/>
      <family val="2"/>
    </font>
    <font>
      <i/>
      <u/>
      <sz val="8"/>
      <color rgb="FF000000"/>
      <name val="Arial1"/>
      <family val="2"/>
    </font>
    <font>
      <sz val="8"/>
      <color rgb="FF008080"/>
      <name val="Arial1"/>
      <family val="2"/>
    </font>
    <font>
      <b/>
      <i/>
      <sz val="16"/>
      <color rgb="FF000000"/>
      <name val="Arial1"/>
      <family val="2"/>
    </font>
    <font>
      <sz val="10"/>
      <color rgb="FF666699"/>
      <name val="Arial1"/>
      <family val="2"/>
    </font>
    <font>
      <sz val="8"/>
      <color rgb="FF008000"/>
      <name val="Arial1"/>
      <family val="2"/>
    </font>
    <font>
      <b/>
      <sz val="8"/>
      <color rgb="FFFF6600"/>
      <name val="Arial1"/>
      <family val="2"/>
    </font>
    <font>
      <i/>
      <sz val="8"/>
      <color rgb="FF008080"/>
      <name val="Arial1"/>
      <family val="2"/>
    </font>
    <font>
      <b/>
      <sz val="9"/>
      <color rgb="FF000000"/>
      <name val="Arial1"/>
      <family val="2"/>
    </font>
    <font>
      <sz val="10"/>
      <color rgb="FF003366"/>
      <name val="Arial1"/>
      <family val="2"/>
    </font>
    <font>
      <sz val="10"/>
      <color rgb="FFCCFFFF"/>
      <name val="Arial1"/>
      <family val="2"/>
    </font>
    <font>
      <sz val="10"/>
      <color rgb="FF99CCFF"/>
      <name val="Arial1"/>
      <family val="2"/>
    </font>
    <font>
      <i/>
      <sz val="10"/>
      <color rgb="FF000000"/>
      <name val="Arial1"/>
      <family val="2"/>
    </font>
    <font>
      <sz val="10"/>
      <color rgb="FFCCFFCC"/>
      <name val="Arial1"/>
      <family val="2"/>
    </font>
    <font>
      <i/>
      <sz val="8"/>
      <color rgb="FF808080"/>
      <name val="Arial1"/>
      <family val="2"/>
    </font>
    <font>
      <b/>
      <i/>
      <sz val="12"/>
      <color rgb="FF000000"/>
      <name val="Arial1"/>
      <family val="2"/>
    </font>
    <font>
      <b/>
      <sz val="15"/>
      <color rgb="FF000080"/>
      <name val="Arial1"/>
      <family val="2"/>
    </font>
    <font>
      <b/>
      <sz val="13"/>
      <color rgb="FF000080"/>
      <name val="Arial1"/>
      <family val="2"/>
    </font>
    <font>
      <b/>
      <sz val="11"/>
      <color rgb="FF000080"/>
      <name val="Arial1"/>
      <family val="2"/>
    </font>
    <font>
      <b/>
      <sz val="8"/>
      <color rgb="FFFFFFFF"/>
      <name val="Arial1"/>
      <family val="2"/>
    </font>
    <font>
      <sz val="10"/>
      <name val="Times New Roman"/>
      <family val="1"/>
    </font>
    <font>
      <sz val="10"/>
      <color rgb="FFFFFFFF"/>
      <name val="Calibri"/>
      <family val="2"/>
    </font>
    <font>
      <sz val="10"/>
      <color rgb="FFCC0000"/>
      <name val="Calibri"/>
      <family val="2"/>
    </font>
    <font>
      <i/>
      <sz val="10"/>
      <color rgb="FF808080"/>
      <name val="Calibri"/>
      <family val="2"/>
    </font>
    <font>
      <sz val="10"/>
      <color rgb="FF006600"/>
      <name val="Calibri"/>
      <family val="2"/>
    </font>
    <font>
      <b/>
      <i/>
      <sz val="16"/>
      <color rgb="FF000000"/>
      <name val="Liberation Sans1"/>
    </font>
    <font>
      <b/>
      <sz val="24"/>
      <color rgb="FF000000"/>
      <name val="Calibri"/>
      <family val="2"/>
    </font>
    <font>
      <sz val="18"/>
      <color rgb="FF000000"/>
      <name val="Calibri"/>
      <family val="2"/>
    </font>
    <font>
      <sz val="10"/>
      <color rgb="FF996600"/>
      <name val="Calibri"/>
      <family val="2"/>
    </font>
    <font>
      <sz val="11"/>
      <color rgb="FF000000"/>
      <name val="Liberation Sans1"/>
    </font>
    <font>
      <sz val="10"/>
      <color rgb="FF333333"/>
      <name val="Calibri"/>
      <family val="2"/>
    </font>
    <font>
      <b/>
      <i/>
      <u/>
      <sz val="11"/>
      <color rgb="FF000000"/>
      <name val="Liberation Sans1"/>
    </font>
    <font>
      <sz val="10"/>
      <color theme="1"/>
      <name val="Trebuchet MS"/>
      <family val="2"/>
    </font>
    <font>
      <sz val="11"/>
      <color indexed="8"/>
      <name val="Calibri"/>
      <family val="2"/>
    </font>
    <font>
      <sz val="10"/>
      <color rgb="FF000000"/>
      <name val="Times New Roman"/>
      <family val="1"/>
    </font>
    <font>
      <sz val="12"/>
      <name val="Arial"/>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0"/>
      <color theme="10"/>
      <name val="Arial"/>
      <family val="2"/>
    </font>
    <font>
      <sz val="8"/>
      <color theme="1"/>
      <name val="Arial"/>
      <family val="2"/>
    </font>
    <font>
      <u/>
      <sz val="8"/>
      <color theme="10"/>
      <name val="Arial"/>
      <family val="2"/>
    </font>
    <font>
      <sz val="8"/>
      <color indexed="8"/>
      <name val="Arial"/>
      <family val="2"/>
    </font>
    <font>
      <sz val="8"/>
      <color indexed="9"/>
      <name val="Arial"/>
      <family val="2"/>
    </font>
    <font>
      <sz val="8"/>
      <color indexed="10"/>
      <name val="Arial"/>
      <family val="2"/>
    </font>
    <font>
      <b/>
      <sz val="8"/>
      <color indexed="52"/>
      <name val="Arial"/>
      <family val="2"/>
    </font>
    <font>
      <sz val="8"/>
      <color indexed="52"/>
      <name val="Arial"/>
      <family val="2"/>
    </font>
    <font>
      <sz val="10"/>
      <color indexed="23"/>
      <name val="Courier New"/>
      <family val="3"/>
    </font>
    <font>
      <sz val="10"/>
      <name val="Courier New"/>
      <family val="3"/>
    </font>
    <font>
      <b/>
      <sz val="10"/>
      <color indexed="9"/>
      <name val="Arial"/>
      <family val="2"/>
    </font>
    <font>
      <b/>
      <sz val="10"/>
      <name val="Courier New"/>
      <family val="3"/>
    </font>
    <font>
      <sz val="8"/>
      <name val="Courier New"/>
      <family val="3"/>
    </font>
    <font>
      <b/>
      <i/>
      <sz val="10"/>
      <color indexed="19"/>
      <name val="Courier New"/>
      <family val="3"/>
    </font>
    <font>
      <b/>
      <i/>
      <sz val="10"/>
      <color indexed="38"/>
      <name val="Courier New"/>
      <family val="3"/>
    </font>
    <font>
      <b/>
      <i/>
      <sz val="10"/>
      <color indexed="59"/>
      <name val="Courier New"/>
      <family val="3"/>
    </font>
    <font>
      <i/>
      <sz val="10"/>
      <color indexed="12"/>
      <name val="Courier New"/>
      <family val="3"/>
    </font>
    <font>
      <b/>
      <sz val="11"/>
      <name val="Times New Roman"/>
      <family val="1"/>
    </font>
    <font>
      <b/>
      <sz val="10"/>
      <name val="Times New Roman"/>
      <family val="1"/>
    </font>
    <font>
      <sz val="10"/>
      <color indexed="62"/>
      <name val="Arial"/>
      <family val="2"/>
    </font>
    <font>
      <sz val="10"/>
      <color indexed="48"/>
      <name val="Arial"/>
      <family val="2"/>
    </font>
    <font>
      <b/>
      <sz val="10"/>
      <color indexed="62"/>
      <name val="Arial"/>
      <family val="2"/>
    </font>
    <font>
      <b/>
      <sz val="10"/>
      <color indexed="48"/>
      <name val="Arial"/>
      <family val="2"/>
    </font>
    <font>
      <b/>
      <sz val="18"/>
      <name val="Arial"/>
      <family val="2"/>
    </font>
    <font>
      <b/>
      <sz val="12"/>
      <name val="Arial"/>
      <family val="2"/>
    </font>
    <font>
      <b/>
      <sz val="10"/>
      <name val="Arial"/>
      <family val="2"/>
    </font>
    <font>
      <sz val="8"/>
      <color indexed="62"/>
      <name val="Arial"/>
      <family val="2"/>
    </font>
    <font>
      <sz val="8"/>
      <color indexed="30"/>
      <name val="Arial"/>
      <family val="2"/>
    </font>
    <font>
      <u/>
      <sz val="10"/>
      <color indexed="30"/>
      <name val="Arial"/>
      <family val="2"/>
    </font>
    <font>
      <sz val="10"/>
      <color indexed="8"/>
      <name val="Arial"/>
      <family val="2"/>
    </font>
    <font>
      <b/>
      <sz val="8"/>
      <color indexed="8"/>
      <name val="Arial"/>
      <family val="2"/>
    </font>
    <font>
      <b/>
      <u/>
      <sz val="8"/>
      <color indexed="8"/>
      <name val="Arial"/>
      <family val="2"/>
    </font>
    <font>
      <i/>
      <u/>
      <sz val="8"/>
      <color indexed="8"/>
      <name val="Arial"/>
      <family val="2"/>
    </font>
    <font>
      <sz val="8"/>
      <color indexed="38"/>
      <name val="Arial"/>
      <family val="2"/>
    </font>
    <font>
      <sz val="8"/>
      <color indexed="17"/>
      <name val="Arial"/>
      <family val="2"/>
    </font>
    <font>
      <b/>
      <sz val="8"/>
      <color indexed="53"/>
      <name val="Arial"/>
      <family val="2"/>
    </font>
    <font>
      <i/>
      <sz val="8"/>
      <color indexed="21"/>
      <name val="Arial"/>
      <family val="2"/>
    </font>
    <font>
      <sz val="10"/>
      <color indexed="21"/>
      <name val="Courier New"/>
      <family val="3"/>
    </font>
    <font>
      <sz val="10"/>
      <color indexed="17"/>
      <name val="Courier New"/>
      <family val="3"/>
    </font>
    <font>
      <i/>
      <sz val="9"/>
      <color indexed="19"/>
      <name val="Verdana"/>
      <family val="2"/>
    </font>
    <font>
      <i/>
      <sz val="9"/>
      <color indexed="38"/>
      <name val="Verdana"/>
      <family val="2"/>
    </font>
    <font>
      <i/>
      <sz val="9"/>
      <color indexed="59"/>
      <name val="Verdana"/>
      <family val="2"/>
    </font>
    <font>
      <sz val="9"/>
      <color indexed="18"/>
      <name val="Verdana"/>
      <family val="2"/>
    </font>
    <font>
      <sz val="9"/>
      <color indexed="32"/>
      <name val="Verdana"/>
      <family val="2"/>
    </font>
    <font>
      <sz val="9"/>
      <color indexed="12"/>
      <name val="Verdana"/>
      <family val="2"/>
    </font>
    <font>
      <b/>
      <sz val="10"/>
      <color indexed="21"/>
      <name val="Courier New"/>
      <family val="3"/>
    </font>
    <font>
      <b/>
      <sz val="10"/>
      <color indexed="17"/>
      <name val="Courier New"/>
      <family val="3"/>
    </font>
    <font>
      <b/>
      <i/>
      <sz val="9"/>
      <color indexed="19"/>
      <name val="Verdana"/>
      <family val="2"/>
    </font>
    <font>
      <b/>
      <i/>
      <sz val="9"/>
      <color indexed="38"/>
      <name val="Verdana"/>
      <family val="2"/>
    </font>
    <font>
      <b/>
      <i/>
      <sz val="9"/>
      <color indexed="59"/>
      <name val="Verdana"/>
      <family val="2"/>
    </font>
    <font>
      <b/>
      <sz val="9"/>
      <color indexed="18"/>
      <name val="Verdana"/>
      <family val="2"/>
    </font>
    <font>
      <b/>
      <sz val="9"/>
      <color indexed="32"/>
      <name val="Verdana"/>
      <family val="2"/>
    </font>
    <font>
      <b/>
      <sz val="9"/>
      <color indexed="12"/>
      <name val="Verdana"/>
      <family val="2"/>
    </font>
    <font>
      <b/>
      <sz val="9"/>
      <name val="Arial"/>
      <family val="2"/>
    </font>
    <font>
      <sz val="10"/>
      <color indexed="44"/>
      <name val="Arial"/>
      <family val="2"/>
    </font>
    <font>
      <sz val="10"/>
      <color indexed="41"/>
      <name val="Arial"/>
      <family val="2"/>
    </font>
    <font>
      <i/>
      <sz val="10"/>
      <name val="Arial"/>
      <family val="2"/>
    </font>
    <font>
      <sz val="10"/>
      <color indexed="42"/>
      <name val="Arial"/>
      <family val="2"/>
    </font>
    <font>
      <i/>
      <sz val="8"/>
      <color indexed="23"/>
      <name val="Arial"/>
      <family val="2"/>
    </font>
    <font>
      <b/>
      <sz val="18"/>
      <color indexed="18"/>
      <name val="Cambria"/>
      <family val="2"/>
    </font>
    <font>
      <b/>
      <sz val="12"/>
      <color indexed="8"/>
      <name val="Arial"/>
      <family val="2"/>
    </font>
    <font>
      <b/>
      <i/>
      <sz val="12"/>
      <color indexed="8"/>
      <name val="Arial"/>
      <family val="2"/>
    </font>
    <font>
      <b/>
      <sz val="15"/>
      <color indexed="18"/>
      <name val="Arial"/>
      <family val="2"/>
    </font>
    <font>
      <b/>
      <sz val="13"/>
      <color indexed="18"/>
      <name val="Arial"/>
      <family val="2"/>
    </font>
    <font>
      <b/>
      <sz val="11"/>
      <color indexed="18"/>
      <name val="Arial"/>
      <family val="2"/>
    </font>
    <font>
      <b/>
      <sz val="8"/>
      <color indexed="9"/>
      <name val="Arial"/>
      <family val="2"/>
    </font>
    <font>
      <u/>
      <sz val="10"/>
      <color indexed="21"/>
      <name val="Arial"/>
      <family val="2"/>
    </font>
    <font>
      <sz val="10"/>
      <color theme="1"/>
      <name val="Arial"/>
      <family val="2"/>
    </font>
    <font>
      <b/>
      <sz val="10"/>
      <color indexed="8"/>
      <name val="Arial"/>
      <family val="2"/>
    </font>
    <font>
      <sz val="8"/>
      <name val="Arial"/>
      <family val="2"/>
    </font>
    <font>
      <sz val="11"/>
      <color rgb="FF353535"/>
      <name val="Arial"/>
      <family val="2"/>
    </font>
  </fonts>
  <fills count="213">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AFC7E3"/>
        <bgColor indexed="64"/>
      </patternFill>
    </fill>
    <fill>
      <patternFill patternType="solid">
        <fgColor rgb="FFEAB8DE"/>
        <bgColor indexed="64"/>
      </patternFill>
    </fill>
    <fill>
      <patternFill patternType="solid">
        <fgColor rgb="FFCFE5BD"/>
        <bgColor indexed="64"/>
      </patternFill>
    </fill>
    <fill>
      <patternFill patternType="solid">
        <fgColor rgb="FFF7CBB7"/>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theme="5"/>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79998168889431442"/>
        <bgColor indexed="64"/>
      </patternFill>
    </fill>
    <fill>
      <patternFill patternType="solid">
        <fgColor rgb="FFC5D9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9"/>
        <bgColor indexed="31"/>
      </patternFill>
    </fill>
    <fill>
      <patternFill patternType="mediumGray">
        <fgColor indexed="9"/>
        <bgColor indexed="44"/>
      </patternFill>
    </fill>
    <fill>
      <patternFill patternType="mediumGray">
        <fgColor indexed="9"/>
        <bgColor indexed="29"/>
      </patternFill>
    </fill>
    <fill>
      <patternFill patternType="solid">
        <fgColor theme="0" tint="-4.9989318521683403E-2"/>
        <bgColor indexed="64"/>
      </patternFill>
    </fill>
    <fill>
      <patternFill patternType="solid">
        <fgColor theme="4"/>
        <bgColor indexed="64"/>
      </patternFill>
    </fill>
    <fill>
      <patternFill patternType="solid">
        <fgColor rgb="FFC00000"/>
        <bgColor indexed="64"/>
      </patternFill>
    </fill>
    <fill>
      <patternFill patternType="solid">
        <fgColor rgb="FFBDD7EE"/>
        <bgColor rgb="FF000000"/>
      </patternFill>
    </fill>
    <fill>
      <patternFill patternType="lightUp">
        <bgColor theme="0"/>
      </patternFill>
    </fill>
    <fill>
      <patternFill patternType="solid">
        <fgColor indexed="45"/>
        <bgColor indexed="64"/>
      </patternFill>
    </fill>
    <fill>
      <patternFill patternType="solid">
        <fgColor rgb="FFD28CB6"/>
        <bgColor indexed="64"/>
      </patternFill>
    </fill>
    <fill>
      <patternFill patternType="solid">
        <fgColor theme="7" tint="0.39997558519241921"/>
        <bgColor indexed="64"/>
      </patternFill>
    </fill>
    <fill>
      <patternFill patternType="solid">
        <fgColor rgb="FFBFDAFB"/>
        <bgColor rgb="FF000000"/>
      </patternFill>
    </fill>
    <fill>
      <patternFill patternType="solid">
        <fgColor theme="3" tint="0.89999084444715716"/>
        <bgColor indexed="64"/>
      </patternFill>
    </fill>
    <fill>
      <patternFill patternType="solid">
        <fgColor theme="4" tint="0.39997558519241921"/>
        <bgColor indexed="64"/>
      </patternFill>
    </fill>
    <fill>
      <patternFill patternType="solid">
        <fgColor rgb="FFFFFFFF"/>
        <bgColor rgb="FF000000"/>
      </patternFill>
    </fill>
    <fill>
      <patternFill patternType="solid">
        <fgColor theme="0"/>
        <bgColor rgb="FF000000"/>
      </patternFill>
    </fill>
    <fill>
      <patternFill patternType="solid">
        <fgColor theme="7"/>
        <bgColor indexed="64"/>
      </patternFill>
    </fill>
    <fill>
      <patternFill patternType="solid">
        <fgColor rgb="FFDDDDDD"/>
        <bgColor rgb="FFDDDDDD"/>
      </patternFill>
    </fill>
    <fill>
      <patternFill patternType="solid">
        <fgColor rgb="FFFFFFFF"/>
        <bgColor rgb="FFFFFFFF"/>
      </patternFill>
    </fill>
    <fill>
      <patternFill patternType="solid">
        <fgColor rgb="FFFFFF00"/>
        <bgColor rgb="FFFFFF00"/>
      </patternFill>
    </fill>
    <fill>
      <patternFill patternType="solid">
        <fgColor rgb="FF333399"/>
        <bgColor rgb="FF333399"/>
      </patternFill>
    </fill>
    <fill>
      <patternFill patternType="solid">
        <fgColor rgb="FFFF0000"/>
        <bgColor rgb="FFFF0000"/>
      </patternFill>
    </fill>
    <fill>
      <patternFill patternType="solid">
        <fgColor rgb="FF666699"/>
        <bgColor rgb="FF666699"/>
      </patternFill>
    </fill>
    <fill>
      <patternFill patternType="solid">
        <fgColor rgb="FF800080"/>
        <bgColor rgb="FF800080"/>
      </patternFill>
    </fill>
    <fill>
      <patternFill patternType="solid">
        <fgColor rgb="FF33CCCC"/>
        <bgColor rgb="FF33CCCC"/>
      </patternFill>
    </fill>
    <fill>
      <patternFill patternType="solid">
        <fgColor rgb="FF993366"/>
        <bgColor rgb="FF99336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800000"/>
        <bgColor rgb="FF800000"/>
      </patternFill>
    </fill>
    <fill>
      <patternFill patternType="solid">
        <fgColor rgb="FF003366"/>
        <bgColor rgb="FF003366"/>
      </patternFill>
    </fill>
    <fill>
      <patternFill patternType="solid">
        <fgColor rgb="FFFF6600"/>
        <bgColor rgb="FFFF660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C0C0C0"/>
        <bgColor rgb="FFC0C0C0"/>
      </patternFill>
    </fill>
    <fill>
      <patternFill patternType="solid">
        <fgColor rgb="FFFFFF99"/>
        <bgColor rgb="FFFFFF99"/>
      </patternFill>
    </fill>
    <fill>
      <patternFill patternType="solid">
        <fgColor rgb="FF808000"/>
        <bgColor rgb="FF808000"/>
      </patternFill>
    </fill>
    <fill>
      <patternFill patternType="solid">
        <fgColor rgb="FF008080"/>
        <bgColor rgb="FF008080"/>
      </patternFill>
    </fill>
    <fill>
      <patternFill patternType="solid">
        <fgColor rgb="FFFF9900"/>
        <bgColor rgb="FFFF9900"/>
      </patternFill>
    </fill>
    <fill>
      <patternFill patternType="solid">
        <fgColor rgb="FF0066CC"/>
        <bgColor rgb="FF0066CC"/>
      </patternFill>
    </fill>
    <fill>
      <patternFill patternType="solid">
        <fgColor rgb="FF993300"/>
        <bgColor rgb="FF993300"/>
      </patternFill>
    </fill>
    <fill>
      <patternFill patternType="solid">
        <fgColor rgb="FF339966"/>
        <bgColor rgb="FF339966"/>
      </patternFill>
    </fill>
    <fill>
      <patternFill patternType="solid">
        <fgColor rgb="FF3366FF"/>
        <bgColor rgb="FF3366FF"/>
      </patternFill>
    </fill>
    <fill>
      <patternFill patternType="solid">
        <fgColor rgb="FF969696"/>
        <bgColor rgb="FF969696"/>
      </patternFill>
    </fill>
    <fill>
      <patternFill patternType="solid">
        <fgColor rgb="FFFF00FF"/>
        <bgColor rgb="FFFF00FF"/>
      </patternFill>
    </fill>
    <fill>
      <patternFill patternType="solid">
        <fgColor rgb="FFCFAA90"/>
        <bgColor rgb="FFCFAA90"/>
      </patternFill>
    </fill>
    <fill>
      <patternFill patternType="solid">
        <fgColor rgb="FF660066"/>
        <bgColor rgb="FF660066"/>
      </patternFill>
    </fill>
    <fill>
      <patternFill patternType="solid">
        <fgColor rgb="FFFFFFCC"/>
        <bgColor rgb="FFFFFFCC"/>
      </patternFill>
    </fill>
    <fill>
      <patternFill patternType="solid">
        <fgColor rgb="FF99CC00"/>
        <bgColor rgb="FF99CC00"/>
      </patternFill>
    </fill>
    <fill>
      <patternFill patternType="solid">
        <fgColor rgb="FF008000"/>
        <bgColor rgb="FF008000"/>
      </patternFill>
    </fill>
    <fill>
      <patternFill patternType="solid">
        <fgColor rgb="FF000080"/>
        <bgColor rgb="FF000080"/>
      </patternFill>
    </fill>
    <fill>
      <patternFill patternType="solid">
        <fgColor rgb="FF003300"/>
        <bgColor rgb="FF003300"/>
      </patternFill>
    </fill>
    <fill>
      <patternFill patternType="solid">
        <fgColor rgb="FF0000FF"/>
        <bgColor rgb="FF0000FF"/>
      </patternFill>
    </fill>
    <fill>
      <patternFill patternType="solid">
        <fgColor rgb="FF333333"/>
        <bgColor rgb="FF333333"/>
      </patternFill>
    </fill>
    <fill>
      <patternFill patternType="solid">
        <fgColor rgb="FF008020"/>
        <bgColor rgb="FF008020"/>
      </patternFill>
    </fill>
    <fill>
      <patternFill patternType="solid">
        <fgColor rgb="FF99BF25"/>
        <bgColor rgb="FF99BF25"/>
      </patternFill>
    </fill>
    <fill>
      <patternFill patternType="solid">
        <fgColor rgb="FF4CA640"/>
        <bgColor rgb="FF4CA640"/>
      </patternFill>
    </fill>
    <fill>
      <patternFill patternType="solid">
        <fgColor rgb="FF00FFFF"/>
        <bgColor rgb="FF00FFFF"/>
      </patternFill>
    </fill>
    <fill>
      <patternFill patternType="solid">
        <fgColor rgb="FF00CCFF"/>
        <bgColor rgb="FF00CCFF"/>
      </patternFill>
    </fill>
    <fill>
      <patternFill patternType="solid">
        <fgColor rgb="FF333300"/>
        <bgColor rgb="FF333300"/>
      </patternFill>
    </fill>
    <fill>
      <patternFill patternType="solid">
        <fgColor rgb="FF808020"/>
        <bgColor rgb="FF808020"/>
      </patternFill>
    </fill>
    <fill>
      <patternFill patternType="solid">
        <fgColor rgb="FFE6E6FF"/>
        <bgColor rgb="FFE6E6FF"/>
      </patternFill>
    </fill>
    <fill>
      <patternFill patternType="solid">
        <fgColor rgb="FFCCE6FF"/>
        <bgColor rgb="FFCCE6FF"/>
      </patternFill>
    </fill>
    <fill>
      <patternFill patternType="solid">
        <fgColor rgb="FFFFC0C0"/>
        <bgColor rgb="FFFFC0C0"/>
      </patternFill>
    </fill>
    <fill>
      <patternFill patternType="solid">
        <fgColor rgb="FFC6C6E0"/>
        <bgColor rgb="FFC6C6E0"/>
      </patternFill>
    </fill>
    <fill>
      <patternFill patternType="solid">
        <fgColor rgb="FF309090"/>
        <bgColor rgb="FF309090"/>
      </patternFill>
    </fill>
    <fill>
      <patternFill patternType="solid">
        <fgColor rgb="FF000000"/>
        <bgColor rgb="FF000000"/>
      </patternFill>
    </fill>
    <fill>
      <patternFill patternType="solid">
        <fgColor rgb="FF808080"/>
        <bgColor rgb="FF808080"/>
      </patternFill>
    </fill>
    <fill>
      <patternFill patternType="solid">
        <fgColor rgb="FFFFCCCC"/>
        <bgColor rgb="FFFFCCCC"/>
      </patternFill>
    </fill>
    <fill>
      <patternFill patternType="solid">
        <fgColor rgb="FFCC0000"/>
        <bgColor rgb="FFCC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10"/>
        <bgColor indexed="19"/>
      </patternFill>
    </fill>
    <fill>
      <patternFill patternType="solid">
        <fgColor indexed="42"/>
        <bgColor indexed="37"/>
      </patternFill>
    </fill>
    <fill>
      <patternFill patternType="solid">
        <fgColor indexed="11"/>
        <bgColor indexed="49"/>
      </patternFill>
    </fill>
    <fill>
      <patternFill patternType="solid">
        <fgColor indexed="16"/>
        <bgColor indexed="36"/>
      </patternFill>
    </fill>
    <fill>
      <patternFill patternType="solid">
        <fgColor indexed="47"/>
        <bgColor indexed="60"/>
      </patternFill>
    </fill>
    <fill>
      <patternFill patternType="solid">
        <fgColor indexed="31"/>
        <bgColor indexed="48"/>
      </patternFill>
    </fill>
    <fill>
      <patternFill patternType="solid">
        <fgColor indexed="45"/>
        <bgColor indexed="29"/>
      </patternFill>
    </fill>
    <fill>
      <patternFill patternType="solid">
        <fgColor indexed="46"/>
        <bgColor indexed="24"/>
      </patternFill>
    </fill>
    <fill>
      <patternFill patternType="solid">
        <fgColor indexed="41"/>
        <bgColor indexed="56"/>
      </patternFill>
    </fill>
    <fill>
      <patternFill patternType="solid">
        <fgColor indexed="44"/>
        <bgColor indexed="30"/>
      </patternFill>
    </fill>
    <fill>
      <patternFill patternType="solid">
        <fgColor indexed="29"/>
        <bgColor indexed="45"/>
      </patternFill>
    </fill>
    <fill>
      <patternFill patternType="solid">
        <fgColor indexed="51"/>
        <bgColor indexed="53"/>
      </patternFill>
    </fill>
    <fill>
      <patternFill patternType="solid">
        <fgColor indexed="21"/>
        <bgColor indexed="54"/>
      </patternFill>
    </fill>
    <fill>
      <patternFill patternType="solid">
        <fgColor indexed="36"/>
        <bgColor indexed="16"/>
      </patternFill>
    </fill>
    <fill>
      <patternFill patternType="solid">
        <fgColor indexed="49"/>
        <bgColor indexed="15"/>
      </patternFill>
    </fill>
    <fill>
      <patternFill patternType="solid">
        <fgColor indexed="52"/>
        <bgColor indexed="22"/>
      </patternFill>
    </fill>
    <fill>
      <patternFill patternType="solid">
        <fgColor indexed="62"/>
        <bgColor indexed="54"/>
      </patternFill>
    </fill>
    <fill>
      <patternFill patternType="solid">
        <fgColor indexed="57"/>
        <bgColor indexed="17"/>
      </patternFill>
    </fill>
    <fill>
      <patternFill patternType="solid">
        <fgColor indexed="48"/>
        <bgColor indexed="31"/>
      </patternFill>
    </fill>
    <fill>
      <patternFill patternType="solid">
        <fgColor indexed="22"/>
        <bgColor indexed="53"/>
      </patternFill>
    </fill>
    <fill>
      <patternFill patternType="solid">
        <fgColor indexed="33"/>
        <bgColor indexed="28"/>
      </patternFill>
    </fill>
    <fill>
      <patternFill patternType="darkGray">
        <fgColor indexed="22"/>
        <bgColor indexed="53"/>
      </patternFill>
    </fill>
    <fill>
      <patternFill patternType="solid">
        <fgColor indexed="53"/>
        <bgColor indexed="22"/>
      </patternFill>
    </fill>
    <fill>
      <patternFill patternType="solid">
        <fgColor indexed="61"/>
        <bgColor indexed="14"/>
      </patternFill>
    </fill>
    <fill>
      <patternFill patternType="solid">
        <fgColor indexed="60"/>
        <bgColor indexed="47"/>
      </patternFill>
    </fill>
    <fill>
      <patternFill patternType="solid">
        <fgColor indexed="26"/>
        <bgColor indexed="32"/>
      </patternFill>
    </fill>
    <fill>
      <patternFill patternType="solid">
        <fgColor indexed="43"/>
        <bgColor indexed="13"/>
      </patternFill>
    </fill>
    <fill>
      <patternFill patternType="solid">
        <fgColor indexed="50"/>
        <bgColor indexed="38"/>
      </patternFill>
    </fill>
    <fill>
      <patternFill patternType="solid">
        <fgColor indexed="17"/>
        <bgColor indexed="57"/>
      </patternFill>
    </fill>
    <fill>
      <patternFill patternType="solid">
        <fgColor indexed="32"/>
        <bgColor indexed="9"/>
      </patternFill>
    </fill>
    <fill>
      <patternFill patternType="solid">
        <fgColor indexed="63"/>
        <bgColor indexed="36"/>
      </patternFill>
    </fill>
    <fill>
      <patternFill patternType="solid">
        <fgColor indexed="39"/>
        <bgColor indexed="32"/>
      </patternFill>
    </fill>
    <fill>
      <patternFill patternType="solid">
        <fgColor indexed="28"/>
        <bgColor indexed="33"/>
      </patternFill>
    </fill>
    <fill>
      <patternFill patternType="solid">
        <fgColor indexed="37"/>
        <bgColor indexed="42"/>
      </patternFill>
    </fill>
    <fill>
      <patternFill patternType="darkGray">
        <fgColor indexed="50"/>
        <bgColor indexed="55"/>
      </patternFill>
    </fill>
    <fill>
      <patternFill patternType="mediumGray">
        <fgColor indexed="38"/>
        <bgColor indexed="50"/>
      </patternFill>
    </fill>
    <fill>
      <patternFill patternType="solid">
        <fgColor indexed="27"/>
        <bgColor indexed="58"/>
      </patternFill>
    </fill>
    <fill>
      <patternFill patternType="solid">
        <fgColor indexed="15"/>
        <bgColor indexed="40"/>
      </patternFill>
    </fill>
    <fill>
      <patternFill patternType="solid">
        <fgColor indexed="40"/>
        <bgColor indexed="35"/>
      </patternFill>
    </fill>
    <fill>
      <patternFill patternType="solid">
        <fgColor indexed="30"/>
        <bgColor indexed="44"/>
      </patternFill>
    </fill>
    <fill>
      <patternFill patternType="solid">
        <fgColor indexed="20"/>
        <bgColor indexed="36"/>
      </patternFill>
    </fill>
    <fill>
      <patternFill patternType="darkGray">
        <fgColor indexed="19"/>
        <bgColor indexed="23"/>
      </patternFill>
    </fill>
    <fill>
      <patternFill patternType="solid">
        <fgColor indexed="25"/>
        <bgColor indexed="14"/>
      </patternFill>
    </fill>
    <fill>
      <patternFill patternType="solid">
        <fgColor indexed="55"/>
        <bgColor indexed="23"/>
      </patternFill>
    </fill>
    <fill>
      <patternFill patternType="solid">
        <fgColor indexed="34"/>
        <bgColor indexed="16"/>
      </patternFill>
    </fill>
    <fill>
      <patternFill patternType="solid">
        <fgColor indexed="13"/>
        <bgColor indexed="43"/>
      </patternFill>
    </fill>
    <fill>
      <patternFill patternType="solid">
        <fgColor indexed="9"/>
        <bgColor indexed="32"/>
      </patternFill>
    </fill>
    <fill>
      <patternFill patternType="solid">
        <fgColor indexed="14"/>
        <bgColor indexed="61"/>
      </patternFill>
    </fill>
    <fill>
      <patternFill patternType="solid">
        <fgColor indexed="56"/>
        <bgColor indexed="44"/>
      </patternFill>
    </fill>
    <fill>
      <patternFill patternType="solid">
        <fgColor indexed="58"/>
        <bgColor indexed="28"/>
      </patternFill>
    </fill>
    <fill>
      <patternFill patternType="solid">
        <fgColor indexed="54"/>
        <bgColor indexed="57"/>
      </patternFill>
    </fill>
    <fill>
      <patternFill patternType="solid">
        <fgColor indexed="38"/>
        <bgColor indexed="22"/>
      </patternFill>
    </fill>
    <fill>
      <patternFill patternType="mediumGray">
        <fgColor indexed="31"/>
        <bgColor indexed="22"/>
      </patternFill>
    </fill>
    <fill>
      <patternFill patternType="darkGray">
        <fgColor indexed="38"/>
        <bgColor indexed="22"/>
      </patternFill>
    </fill>
    <fill>
      <patternFill patternType="solid">
        <fgColor indexed="19"/>
        <bgColor indexed="23"/>
      </patternFill>
    </fill>
    <fill>
      <patternFill patternType="solid">
        <fgColor indexed="35"/>
        <bgColor indexed="40"/>
      </patternFill>
    </fill>
    <fill>
      <patternFill patternType="gray125">
        <fgColor indexed="9"/>
        <bgColor indexed="9"/>
      </patternFill>
    </fill>
    <fill>
      <patternFill patternType="gray0625">
        <fgColor indexed="9"/>
        <bgColor indexed="9"/>
      </patternFill>
    </fill>
    <fill>
      <patternFill patternType="solid">
        <fgColor indexed="9"/>
        <bgColor indexed="9"/>
      </patternFill>
    </fill>
    <fill>
      <patternFill patternType="solid">
        <fgColor indexed="9"/>
        <bgColor indexed="18"/>
      </patternFill>
    </fill>
  </fills>
  <borders count="39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4"/>
      </left>
      <right style="thin">
        <color indexed="24"/>
      </right>
      <top style="thin">
        <color indexed="24"/>
      </top>
      <bottom style="thin">
        <color indexed="24"/>
      </bottom>
      <diagonal/>
    </border>
    <border>
      <left/>
      <right/>
      <top style="hair">
        <color indexed="64"/>
      </top>
      <bottom/>
      <diagonal/>
    </border>
    <border>
      <left/>
      <right/>
      <top/>
      <bottom style="hair">
        <color indexed="64"/>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style="thin">
        <color indexed="24"/>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rgb="FFEABCFC"/>
      </left>
      <right/>
      <top style="thin">
        <color rgb="FFEABCFC"/>
      </top>
      <bottom/>
      <diagonal/>
    </border>
    <border>
      <left/>
      <right/>
      <top style="thin">
        <color rgb="FFEABCFC"/>
      </top>
      <bottom/>
      <diagonal/>
    </border>
    <border>
      <left/>
      <right style="thin">
        <color rgb="FFEABCFC"/>
      </right>
      <top style="thin">
        <color rgb="FFEABCFC"/>
      </top>
      <bottom/>
      <diagonal/>
    </border>
    <border>
      <left style="thin">
        <color rgb="FFEABCFC"/>
      </left>
      <right/>
      <top/>
      <bottom style="thin">
        <color rgb="FFEABCFC"/>
      </bottom>
      <diagonal/>
    </border>
    <border>
      <left/>
      <right/>
      <top/>
      <bottom style="thin">
        <color rgb="FFEABCFC"/>
      </bottom>
      <diagonal/>
    </border>
    <border>
      <left/>
      <right style="thin">
        <color rgb="FFEABCFC"/>
      </right>
      <top/>
      <bottom style="thin">
        <color rgb="FFEABCFC"/>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auto="1"/>
      </top>
      <bottom/>
      <diagonal/>
    </border>
    <border>
      <left/>
      <right style="thin">
        <color rgb="FF000000"/>
      </right>
      <top style="thin">
        <color indexed="64"/>
      </top>
      <bottom/>
      <diagonal/>
    </border>
    <border>
      <left style="thin">
        <color rgb="FF000000"/>
      </left>
      <right/>
      <top/>
      <bottom style="thin">
        <color indexed="64"/>
      </bottom>
      <diagonal/>
    </border>
    <border>
      <left style="thin">
        <color indexed="64"/>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top/>
      <bottom style="double">
        <color rgb="FFF96404"/>
      </bottom>
      <diagonal/>
    </border>
    <border>
      <left style="double">
        <color rgb="FF000000"/>
      </left>
      <right style="double">
        <color rgb="FF000000"/>
      </right>
      <top style="double">
        <color rgb="FF000000"/>
      </top>
      <bottom style="double">
        <color rgb="FF000000"/>
      </bottom>
      <diagonal/>
    </border>
    <border>
      <left/>
      <right/>
      <top/>
      <bottom style="double">
        <color rgb="FF000000"/>
      </bottom>
      <diagonal/>
    </border>
    <border>
      <left style="dashed">
        <color rgb="FFFF8080"/>
      </left>
      <right style="dashed">
        <color rgb="FFFF8080"/>
      </right>
      <top style="dashed">
        <color rgb="FFFF8080"/>
      </top>
      <bottom style="dashed">
        <color rgb="FFFF8080"/>
      </bottom>
      <diagonal/>
    </border>
    <border diagonalUp="1" diagonalDown="1">
      <left style="dashed">
        <color rgb="FF000000"/>
      </left>
      <right style="dashed">
        <color rgb="FF000000"/>
      </right>
      <top style="dashed">
        <color rgb="FF000000"/>
      </top>
      <bottom style="dashed">
        <color rgb="FF000000"/>
      </bottom>
      <diagonal style="medium">
        <color rgb="FFFF8080"/>
      </diagonal>
    </border>
    <border diagonalUp="1" diagonalDown="1">
      <left style="dashed">
        <color rgb="FF000000"/>
      </left>
      <right style="dashed">
        <color rgb="FF000000"/>
      </right>
      <top style="dashed">
        <color rgb="FF000000"/>
      </top>
      <bottom style="dashed">
        <color rgb="FF000000"/>
      </bottom>
      <diagonal style="medium">
        <color rgb="FF339966"/>
      </diagonal>
    </border>
    <border diagonalUp="1" diagonalDown="1">
      <left style="dashed">
        <color rgb="FF000000"/>
      </left>
      <right style="dashed">
        <color rgb="FF000000"/>
      </right>
      <top style="dashed">
        <color rgb="FF000000"/>
      </top>
      <bottom style="dashed">
        <color rgb="FF000000"/>
      </bottom>
      <diagonal style="medium">
        <color rgb="FF008080"/>
      </diagonal>
    </border>
    <border diagonalUp="1" diagonalDown="1">
      <left style="dashed">
        <color rgb="FF000000"/>
      </left>
      <right style="dashed">
        <color rgb="FF000000"/>
      </right>
      <top style="dashed">
        <color rgb="FF000000"/>
      </top>
      <bottom style="dashed">
        <color rgb="FF000000"/>
      </bottom>
      <diagonal style="medium">
        <color rgb="FF666699"/>
      </diagonal>
    </border>
    <border>
      <left style="dashed">
        <color rgb="FF339966"/>
      </left>
      <right style="dashed">
        <color rgb="FF339966"/>
      </right>
      <top style="dashed">
        <color rgb="FF339966"/>
      </top>
      <bottom style="dashed">
        <color rgb="FF339966"/>
      </bottom>
      <diagonal/>
    </border>
    <border>
      <left style="dashed">
        <color rgb="FF008080"/>
      </left>
      <right style="dashed">
        <color rgb="FF008080"/>
      </right>
      <top style="dashed">
        <color rgb="FF008080"/>
      </top>
      <bottom style="dashed">
        <color rgb="FF008080"/>
      </bottom>
      <diagonal/>
    </border>
    <border>
      <left style="dashed">
        <color rgb="FF666699"/>
      </left>
      <right style="dashed">
        <color rgb="FF666699"/>
      </right>
      <top style="dashed">
        <color rgb="FF666699"/>
      </top>
      <bottom style="dashed">
        <color rgb="FF666699"/>
      </bottom>
      <diagonal/>
    </border>
    <border>
      <left style="thin">
        <color rgb="FF000000"/>
      </left>
      <right style="dotted">
        <color rgb="FF000000"/>
      </right>
      <top style="thin">
        <color rgb="FF000000"/>
      </top>
      <bottom style="thin">
        <color rgb="FF000000"/>
      </bottom>
      <diagonal/>
    </border>
    <border>
      <left/>
      <right style="double">
        <color rgb="FF000000"/>
      </right>
      <top style="thin">
        <color rgb="FF000000"/>
      </top>
      <bottom style="thin">
        <color rgb="FF000000"/>
      </bottom>
      <diagonal/>
    </border>
    <border diagonalUp="1" diagonalDown="1">
      <left style="double">
        <color rgb="FF000000"/>
      </left>
      <right style="double">
        <color rgb="FF000000"/>
      </right>
      <top style="double">
        <color rgb="FF000000"/>
      </top>
      <bottom style="double">
        <color rgb="FF000000"/>
      </bottom>
      <diagonal style="medium">
        <color rgb="FF000000"/>
      </diagonal>
    </border>
    <border diagonalUp="1" diagonalDown="1">
      <left/>
      <right/>
      <top/>
      <bottom/>
      <diagonal style="medium">
        <color rgb="FF000000"/>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66CC"/>
      </left>
      <right style="thin">
        <color rgb="FF0066CC"/>
      </right>
      <top style="thin">
        <color rgb="FF0066CC"/>
      </top>
      <bottom style="thin">
        <color rgb="FF0066CC"/>
      </bottom>
      <diagonal/>
    </border>
    <border>
      <left style="thin">
        <color rgb="FF008080"/>
      </left>
      <right style="thin">
        <color rgb="FF008080"/>
      </right>
      <top style="thin">
        <color rgb="FF008080"/>
      </top>
      <bottom style="thin">
        <color rgb="FF008080"/>
      </bottom>
      <diagonal/>
    </border>
    <border>
      <left style="thin">
        <color rgb="FFC0C0C0"/>
      </left>
      <right style="thin">
        <color rgb="FFC0C0C0"/>
      </right>
      <top style="thin">
        <color rgb="FFC0C0C0"/>
      </top>
      <bottom style="thin">
        <color rgb="FFC0C0C0"/>
      </bottom>
      <diagonal/>
    </border>
    <border>
      <left style="thin">
        <color rgb="FF333399"/>
      </left>
      <right style="thin">
        <color rgb="FF333399"/>
      </right>
      <top style="thin">
        <color rgb="FF333399"/>
      </top>
      <bottom style="thin">
        <color rgb="FF333399"/>
      </bottom>
      <diagonal/>
    </border>
    <border>
      <left style="thin">
        <color rgb="FF3366FF"/>
      </left>
      <right style="thin">
        <color rgb="FF3366FF"/>
      </right>
      <top style="thin">
        <color rgb="FF3366FF"/>
      </top>
      <bottom style="thin">
        <color rgb="FF3366FF"/>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style="thin">
        <color rgb="FF333333"/>
      </left>
      <right style="thin">
        <color rgb="FF333333"/>
      </right>
      <top style="thin">
        <color rgb="FF333333"/>
      </top>
      <bottom style="thin">
        <color rgb="FF333333"/>
      </bottom>
      <diagonal/>
    </border>
    <border>
      <left style="thin">
        <color rgb="FFFF6600"/>
      </left>
      <right style="thin">
        <color rgb="FFFF6600"/>
      </right>
      <top style="thin">
        <color rgb="FFFF6600"/>
      </top>
      <bottom style="thin">
        <color rgb="FFFF6600"/>
      </bottom>
      <diagonal/>
    </border>
    <border>
      <left style="medium">
        <color rgb="FFFF0000"/>
      </left>
      <right style="medium">
        <color rgb="FFFF0000"/>
      </right>
      <top style="thin">
        <color rgb="FFFF0000"/>
      </top>
      <bottom style="thin">
        <color rgb="FFFF0000"/>
      </bottom>
      <diagonal/>
    </border>
    <border>
      <left style="thin">
        <color rgb="FF9999FF"/>
      </left>
      <right style="thin">
        <color rgb="FF9999FF"/>
      </right>
      <top style="thin">
        <color rgb="FF9999FF"/>
      </top>
      <bottom style="thin">
        <color rgb="FF9999FF"/>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bottom style="thin">
        <color rgb="FF008080"/>
      </bottom>
      <diagonal/>
    </border>
    <border>
      <left/>
      <right/>
      <top/>
      <bottom style="medium">
        <color rgb="FF33CCCC"/>
      </bottom>
      <diagonal/>
    </border>
    <border>
      <left/>
      <right/>
      <top/>
      <bottom style="thin">
        <color rgb="FF33CCCC"/>
      </bottom>
      <diagonal/>
    </border>
    <border>
      <left/>
      <right/>
      <top style="double">
        <color rgb="FF000000"/>
      </top>
      <bottom/>
      <diagonal/>
    </border>
    <border>
      <left/>
      <right/>
      <top style="thin">
        <color rgb="FF333399"/>
      </top>
      <bottom style="double">
        <color rgb="FF000000"/>
      </bottom>
      <diagonal/>
    </border>
    <border>
      <left style="double">
        <color auto="1"/>
      </left>
      <right style="double">
        <color auto="1"/>
      </right>
      <top style="double">
        <color auto="1"/>
      </top>
      <bottom style="double">
        <color auto="1"/>
      </bottom>
      <diagonal/>
    </border>
    <border>
      <left/>
      <right/>
      <top/>
      <bottom style="double">
        <color auto="1"/>
      </bottom>
      <diagonal/>
    </border>
    <border>
      <left/>
      <right style="double">
        <color auto="1"/>
      </right>
      <top style="thin">
        <color rgb="FF000000"/>
      </top>
      <bottom style="thin">
        <color rgb="FF000000"/>
      </bottom>
      <diagonal/>
    </border>
    <border diagonalUp="1" diagonalDown="1">
      <left style="double">
        <color auto="1"/>
      </left>
      <right style="double">
        <color auto="1"/>
      </right>
      <top style="double">
        <color auto="1"/>
      </top>
      <bottom style="double">
        <color auto="1"/>
      </bottom>
      <diagonal style="medium">
        <color rgb="FF000000"/>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right/>
      <top style="thin">
        <color rgb="FF333399"/>
      </top>
      <bottom style="double">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23"/>
      </left>
      <right style="medium">
        <color indexed="23"/>
      </right>
      <top style="medium">
        <color indexed="23"/>
      </top>
      <bottom style="thin">
        <color indexed="23"/>
      </bottom>
      <diagonal/>
    </border>
    <border>
      <left style="mediumDashed">
        <color indexed="29"/>
      </left>
      <right style="mediumDashed">
        <color indexed="29"/>
      </right>
      <top style="mediumDashed">
        <color indexed="29"/>
      </top>
      <bottom style="mediumDashed">
        <color indexed="29"/>
      </bottom>
      <diagonal/>
    </border>
    <border diagonalUp="1" diagonalDown="1">
      <left style="mediumDashed">
        <color indexed="8"/>
      </left>
      <right style="mediumDashed">
        <color indexed="8"/>
      </right>
      <top style="mediumDashed">
        <color indexed="8"/>
      </top>
      <bottom style="mediumDashed">
        <color indexed="8"/>
      </bottom>
      <diagonal style="thick">
        <color indexed="29"/>
      </diagonal>
    </border>
    <border diagonalUp="1" diagonalDown="1">
      <left style="mediumDashed">
        <color indexed="8"/>
      </left>
      <right style="mediumDashed">
        <color indexed="8"/>
      </right>
      <top style="mediumDashed">
        <color indexed="8"/>
      </top>
      <bottom style="mediumDashed">
        <color indexed="8"/>
      </bottom>
      <diagonal style="thick">
        <color indexed="54"/>
      </diagonal>
    </border>
    <border diagonalUp="1" diagonalDown="1">
      <left style="mediumDashed">
        <color indexed="8"/>
      </left>
      <right style="mediumDashed">
        <color indexed="8"/>
      </right>
      <top style="mediumDashed">
        <color indexed="8"/>
      </top>
      <bottom style="mediumDashed">
        <color indexed="8"/>
      </bottom>
      <diagonal style="thick">
        <color indexed="57"/>
      </diagonal>
    </border>
    <border diagonalUp="1" diagonalDown="1">
      <left style="mediumDashed">
        <color indexed="8"/>
      </left>
      <right style="mediumDashed">
        <color indexed="8"/>
      </right>
      <top style="mediumDashed">
        <color indexed="8"/>
      </top>
      <bottom style="mediumDashed">
        <color indexed="8"/>
      </bottom>
      <diagonal style="thick">
        <color indexed="38"/>
      </diagonal>
    </border>
    <border>
      <left style="mediumDashed">
        <color indexed="54"/>
      </left>
      <right style="mediumDashed">
        <color indexed="54"/>
      </right>
      <top style="mediumDashed">
        <color indexed="54"/>
      </top>
      <bottom style="mediumDashed">
        <color indexed="54"/>
      </bottom>
      <diagonal/>
    </border>
    <border>
      <left style="mediumDashed">
        <color indexed="57"/>
      </left>
      <right style="mediumDashed">
        <color indexed="57"/>
      </right>
      <top style="mediumDashed">
        <color indexed="57"/>
      </top>
      <bottom style="mediumDashed">
        <color indexed="57"/>
      </bottom>
      <diagonal/>
    </border>
    <border>
      <left style="mediumDashed">
        <color indexed="38"/>
      </left>
      <right style="mediumDashed">
        <color indexed="38"/>
      </right>
      <top style="mediumDashed">
        <color indexed="38"/>
      </top>
      <bottom style="mediumDashed">
        <color indexed="38"/>
      </bottom>
      <diagonal/>
    </border>
    <border>
      <left style="double">
        <color indexed="35"/>
      </left>
      <right style="double">
        <color indexed="35"/>
      </right>
      <top style="double">
        <color indexed="35"/>
      </top>
      <bottom style="double">
        <color indexed="35"/>
      </bottom>
      <diagonal/>
    </border>
    <border>
      <left style="double">
        <color indexed="58"/>
      </left>
      <right style="double">
        <color indexed="58"/>
      </right>
      <top style="double">
        <color indexed="58"/>
      </top>
      <bottom style="double">
        <color indexed="58"/>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diagonalUp="1" diagonalDown="1">
      <left style="double">
        <color indexed="8"/>
      </left>
      <right style="double">
        <color indexed="8"/>
      </right>
      <top style="double">
        <color indexed="8"/>
      </top>
      <bottom style="double">
        <color indexed="8"/>
      </bottom>
      <diagonal style="thick">
        <color indexed="8"/>
      </diagonal>
    </border>
    <border>
      <left style="double">
        <color indexed="8"/>
      </left>
      <right style="double">
        <color indexed="8"/>
      </right>
      <top style="double">
        <color indexed="8"/>
      </top>
      <bottom style="double">
        <color indexed="8"/>
      </bottom>
      <diagonal/>
    </border>
    <border diagonalUp="1" diagonalDown="1">
      <left style="mediumDashDot">
        <color indexed="8"/>
      </left>
      <right style="mediumDashDot">
        <color indexed="8"/>
      </right>
      <top style="mediumDashDot">
        <color indexed="8"/>
      </top>
      <bottom style="mediumDashDot">
        <color indexed="8"/>
      </bottom>
      <diagonal style="thick">
        <color indexed="8"/>
      </diagonal>
    </border>
    <border>
      <left style="mediumDashDot">
        <color indexed="8"/>
      </left>
      <right style="mediumDashDot">
        <color indexed="8"/>
      </right>
      <top style="mediumDashDot">
        <color indexed="8"/>
      </top>
      <bottom style="mediumDashDot">
        <color indexed="8"/>
      </bottom>
      <diagonal/>
    </border>
    <border>
      <left style="double">
        <color indexed="8"/>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diagonalUp="1" diagonalDown="1">
      <left/>
      <right style="dashDot">
        <color indexed="8"/>
      </right>
      <top style="dashDot">
        <color indexed="8"/>
      </top>
      <bottom style="dashDot">
        <color indexed="8"/>
      </bottom>
      <diagonal style="thick">
        <color indexed="8"/>
      </diagonal>
    </border>
    <border>
      <left style="dashDot">
        <color indexed="8"/>
      </left>
      <right/>
      <top style="dashDot">
        <color indexed="8"/>
      </top>
      <bottom style="dashDot">
        <color indexed="8"/>
      </bottom>
      <diagonal/>
    </border>
    <border diagonalUp="1" diagonalDown="1">
      <left style="dashed">
        <color indexed="8"/>
      </left>
      <right style="dashed">
        <color indexed="8"/>
      </right>
      <top/>
      <bottom/>
      <diagonal style="thick">
        <color indexed="8"/>
      </diagonal>
    </border>
    <border>
      <left/>
      <right/>
      <top/>
      <bottom style="medium">
        <color indexed="21"/>
      </bottom>
      <diagonal/>
    </border>
    <border>
      <left/>
      <right/>
      <top style="double">
        <color indexed="8"/>
      </top>
      <bottom/>
      <diagonal/>
    </border>
    <border>
      <left style="double">
        <color indexed="53"/>
      </left>
      <right style="double">
        <color indexed="53"/>
      </right>
      <top style="double">
        <color indexed="53"/>
      </top>
      <bottom style="double">
        <color indexed="53"/>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8"/>
      </left>
      <right style="dotted">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21"/>
      </left>
      <right style="thin">
        <color indexed="21"/>
      </right>
      <top style="thin">
        <color indexed="21"/>
      </top>
      <bottom style="thin">
        <color indexed="21"/>
      </bottom>
      <diagonal/>
    </border>
    <border>
      <left style="thin">
        <color indexed="30"/>
      </left>
      <right style="thin">
        <color indexed="30"/>
      </right>
      <top style="thin">
        <color indexed="30"/>
      </top>
      <bottom style="thin">
        <color indexed="30"/>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48"/>
      </left>
      <right style="thin">
        <color indexed="48"/>
      </right>
      <top style="thin">
        <color indexed="48"/>
      </top>
      <bottom style="thin">
        <color indexed="48"/>
      </bottom>
      <diagonal/>
    </border>
    <border>
      <left style="thin">
        <color indexed="53"/>
      </left>
      <right style="thin">
        <color indexed="53"/>
      </right>
      <top style="thin">
        <color indexed="53"/>
      </top>
      <bottom style="thin">
        <color indexed="53"/>
      </bottom>
      <diagonal/>
    </border>
    <border>
      <left style="thick">
        <color indexed="10"/>
      </left>
      <right style="thick">
        <color indexed="10"/>
      </right>
      <top style="thin">
        <color indexed="10"/>
      </top>
      <bottom style="thin">
        <color indexed="1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style="thin">
        <color auto="1"/>
      </bottom>
      <diagonal/>
    </border>
  </borders>
  <cellStyleXfs count="8172">
    <xf numFmtId="0" fontId="0" fillId="0" borderId="0"/>
    <xf numFmtId="9" fontId="2" fillId="0" borderId="0" applyFont="0" applyFill="0" applyBorder="0" applyAlignment="0" applyProtection="0"/>
    <xf numFmtId="0" fontId="5" fillId="0" borderId="0" applyNumberForma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65" fillId="0" borderId="0"/>
    <xf numFmtId="43" fontId="2" fillId="0" borderId="0" applyFont="0" applyFill="0" applyBorder="0" applyAlignment="0" applyProtection="0"/>
    <xf numFmtId="0" fontId="76" fillId="0" borderId="23" applyNumberFormat="0" applyFill="0" applyAlignment="0" applyProtection="0"/>
    <xf numFmtId="0" fontId="77" fillId="0" borderId="24" applyNumberFormat="0" applyFill="0" applyAlignment="0" applyProtection="0"/>
    <xf numFmtId="0" fontId="3" fillId="0" borderId="25" applyNumberFormat="0" applyFill="0" applyAlignment="0" applyProtection="0"/>
    <xf numFmtId="0" fontId="3" fillId="0" borderId="0" applyNumberFormat="0" applyFill="0" applyBorder="0" applyAlignment="0" applyProtection="0"/>
    <xf numFmtId="0" fontId="78" fillId="26" borderId="0" applyNumberFormat="0" applyBorder="0" applyAlignment="0" applyProtection="0"/>
    <xf numFmtId="0" fontId="79" fillId="27" borderId="0" applyNumberFormat="0" applyBorder="0" applyAlignment="0" applyProtection="0"/>
    <xf numFmtId="0" fontId="80" fillId="29" borderId="26" applyNumberFormat="0" applyAlignment="0" applyProtection="0"/>
    <xf numFmtId="0" fontId="81" fillId="30" borderId="27" applyNumberFormat="0" applyAlignment="0" applyProtection="0"/>
    <xf numFmtId="0" fontId="82" fillId="30" borderId="26" applyNumberFormat="0" applyAlignment="0" applyProtection="0"/>
    <xf numFmtId="0" fontId="83" fillId="0" borderId="28" applyNumberFormat="0" applyFill="0" applyAlignment="0" applyProtection="0"/>
    <xf numFmtId="0" fontId="84" fillId="31" borderId="29" applyNumberFormat="0" applyAlignment="0" applyProtection="0"/>
    <xf numFmtId="0" fontId="31" fillId="0" borderId="0" applyNumberFormat="0" applyFill="0" applyBorder="0" applyAlignment="0" applyProtection="0"/>
    <xf numFmtId="0" fontId="85" fillId="0" borderId="0" applyNumberFormat="0" applyFill="0" applyBorder="0" applyAlignment="0" applyProtection="0"/>
    <xf numFmtId="0" fontId="4" fillId="0" borderId="31" applyNumberFormat="0" applyFill="0" applyAlignment="0" applyProtection="0"/>
    <xf numFmtId="0" fontId="86"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86"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86"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86"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86"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86"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87" fillId="0" borderId="0"/>
    <xf numFmtId="0" fontId="87" fillId="0" borderId="0"/>
    <xf numFmtId="0" fontId="88" fillId="0" borderId="0"/>
    <xf numFmtId="43" fontId="2" fillId="0" borderId="0" applyFont="0" applyFill="0" applyBorder="0" applyAlignment="0" applyProtection="0"/>
    <xf numFmtId="0" fontId="91" fillId="0" borderId="0" applyNumberFormat="0" applyFill="0" applyBorder="0" applyAlignment="0" applyProtection="0">
      <alignment vertical="top"/>
      <protection locked="0"/>
    </xf>
    <xf numFmtId="9" fontId="88" fillId="0" borderId="0" applyFont="0" applyFill="0" applyBorder="0" applyAlignment="0" applyProtection="0"/>
    <xf numFmtId="165" fontId="89" fillId="57" borderId="32">
      <alignment vertical="center"/>
    </xf>
    <xf numFmtId="165" fontId="90" fillId="58" borderId="32">
      <alignment vertical="center"/>
    </xf>
    <xf numFmtId="49" fontId="88" fillId="59" borderId="1">
      <alignment vertical="center" wrapText="1"/>
    </xf>
    <xf numFmtId="164" fontId="2" fillId="0" borderId="0" applyFont="0" applyFill="0" applyBorder="0" applyAlignment="0" applyProtection="0"/>
    <xf numFmtId="0" fontId="93" fillId="0" borderId="0" applyNumberFormat="0" applyFill="0" applyBorder="0" applyAlignment="0" applyProtection="0">
      <alignment vertical="top"/>
      <protection locked="0"/>
    </xf>
    <xf numFmtId="164" fontId="2" fillId="0" borderId="0" applyFont="0" applyFill="0" applyBorder="0" applyAlignment="0" applyProtection="0"/>
    <xf numFmtId="0" fontId="88" fillId="0" borderId="0"/>
    <xf numFmtId="44" fontId="88" fillId="0" borderId="0" applyFont="0" applyFill="0" applyBorder="0" applyAlignment="0" applyProtection="0"/>
    <xf numFmtId="164" fontId="88" fillId="0" borderId="0" applyFont="0" applyFill="0" applyBorder="0" applyAlignment="0" applyProtection="0"/>
    <xf numFmtId="0" fontId="94" fillId="0" borderId="33" applyNumberFormat="0" applyFill="0">
      <alignment vertical="top"/>
    </xf>
    <xf numFmtId="0" fontId="95" fillId="0" borderId="34" applyNumberFormat="0">
      <alignment horizontal="right" wrapText="1"/>
    </xf>
    <xf numFmtId="0" fontId="96" fillId="0" borderId="0">
      <alignment vertical="top"/>
    </xf>
    <xf numFmtId="0" fontId="97" fillId="0" borderId="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0" fontId="2" fillId="0" borderId="0"/>
    <xf numFmtId="0" fontId="2" fillId="0" borderId="0"/>
    <xf numFmtId="0" fontId="97" fillId="0" borderId="0"/>
    <xf numFmtId="164" fontId="2" fillId="0" borderId="0" applyFont="0" applyFill="0" applyBorder="0" applyAlignment="0" applyProtection="0"/>
    <xf numFmtId="0" fontId="88" fillId="0" borderId="0"/>
    <xf numFmtId="44" fontId="88" fillId="0" borderId="0" applyFont="0" applyFill="0" applyBorder="0" applyAlignment="0" applyProtection="0"/>
    <xf numFmtId="164" fontId="88" fillId="0" borderId="0" applyFont="0" applyFill="0" applyBorder="0" applyAlignment="0" applyProtection="0"/>
    <xf numFmtId="0" fontId="88" fillId="0" borderId="0"/>
    <xf numFmtId="44" fontId="2" fillId="0" borderId="0" applyFont="0" applyFill="0" applyBorder="0" applyAlignment="0" applyProtection="0"/>
    <xf numFmtId="0" fontId="88" fillId="0" borderId="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0" fontId="88" fillId="0" borderId="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86" fillId="36" borderId="0" applyNumberFormat="0" applyBorder="0" applyAlignment="0" applyProtection="0"/>
    <xf numFmtId="0" fontId="86" fillId="40" borderId="0" applyNumberFormat="0" applyBorder="0" applyAlignment="0" applyProtection="0"/>
    <xf numFmtId="0" fontId="86" fillId="44" borderId="0" applyNumberFormat="0" applyBorder="0" applyAlignment="0" applyProtection="0"/>
    <xf numFmtId="0" fontId="86" fillId="48" borderId="0" applyNumberFormat="0" applyBorder="0" applyAlignment="0" applyProtection="0"/>
    <xf numFmtId="0" fontId="86" fillId="52" borderId="0" applyNumberFormat="0" applyBorder="0" applyAlignment="0" applyProtection="0"/>
    <xf numFmtId="0" fontId="86" fillId="56" borderId="0" applyNumberFormat="0" applyBorder="0" applyAlignment="0" applyProtection="0"/>
    <xf numFmtId="0" fontId="2" fillId="32" borderId="30" applyNumberFormat="0" applyFont="0" applyAlignment="0" applyProtection="0"/>
    <xf numFmtId="0" fontId="92" fillId="28" borderId="0" applyNumberFormat="0" applyBorder="0" applyAlignment="0" applyProtection="0"/>
    <xf numFmtId="0" fontId="88" fillId="0" borderId="0">
      <alignment vertical="top"/>
    </xf>
    <xf numFmtId="0" fontId="88" fillId="0" borderId="0">
      <alignment vertical="top"/>
    </xf>
    <xf numFmtId="0" fontId="88" fillId="0" borderId="0">
      <alignment vertical="top"/>
    </xf>
    <xf numFmtId="0" fontId="88" fillId="0" borderId="0">
      <alignment vertical="top"/>
    </xf>
    <xf numFmtId="0" fontId="88" fillId="0" borderId="0"/>
    <xf numFmtId="0" fontId="88" fillId="0" borderId="0">
      <alignment vertical="top"/>
    </xf>
    <xf numFmtId="0" fontId="98" fillId="0" borderId="0"/>
    <xf numFmtId="0" fontId="99" fillId="0" borderId="0" applyNumberForma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100" fillId="0" borderId="0" applyFont="0" applyFill="0" applyBorder="0" applyAlignment="0" applyProtection="0"/>
    <xf numFmtId="9" fontId="100" fillId="0" borderId="0" applyFont="0" applyFill="0" applyBorder="0" applyAlignment="0" applyProtection="0"/>
    <xf numFmtId="0" fontId="2" fillId="0" borderId="0"/>
    <xf numFmtId="0" fontId="2" fillId="46" borderId="0" applyNumberFormat="0" applyBorder="0" applyAlignment="0" applyProtection="0"/>
    <xf numFmtId="0" fontId="2" fillId="47" borderId="0" applyNumberFormat="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88" fillId="0" borderId="0"/>
    <xf numFmtId="164" fontId="88" fillId="0" borderId="0" applyFont="0" applyFill="0" applyBorder="0" applyAlignment="0" applyProtection="0"/>
    <xf numFmtId="0" fontId="101" fillId="0" borderId="34" applyNumberFormat="0">
      <alignment horizontal="right" wrapText="1"/>
    </xf>
    <xf numFmtId="0" fontId="102" fillId="0" borderId="0">
      <alignment vertical="top"/>
    </xf>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88" fillId="0" borderId="0"/>
    <xf numFmtId="164" fontId="100"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88" fillId="0" borderId="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88" fillId="0" borderId="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100"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93" fillId="0" borderId="0" applyNumberFormat="0" applyFill="0" applyBorder="0" applyAlignment="0" applyProtection="0">
      <alignment vertical="top"/>
      <protection locked="0"/>
    </xf>
    <xf numFmtId="44" fontId="88" fillId="0" borderId="0" applyFont="0" applyFill="0" applyBorder="0" applyAlignment="0" applyProtection="0"/>
    <xf numFmtId="164" fontId="88" fillId="0" borderId="0" applyFont="0" applyFill="0" applyBorder="0" applyAlignment="0" applyProtection="0"/>
    <xf numFmtId="0" fontId="97" fillId="0" borderId="0"/>
    <xf numFmtId="0" fontId="97" fillId="0" borderId="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0" fontId="88" fillId="0" borderId="0">
      <alignment vertical="top"/>
    </xf>
    <xf numFmtId="164" fontId="2"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100" fillId="0" borderId="0" applyFont="0" applyFill="0" applyBorder="0" applyAlignment="0" applyProtection="0"/>
    <xf numFmtId="44" fontId="8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100"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2"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0" fontId="88" fillId="0" borderId="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88" fillId="0" borderId="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44" fontId="88" fillId="0" borderId="0" applyFont="0" applyFill="0" applyBorder="0" applyAlignment="0" applyProtection="0"/>
    <xf numFmtId="164" fontId="88" fillId="0" borderId="0" applyFont="0" applyFill="0" applyBorder="0" applyAlignment="0" applyProtection="0"/>
    <xf numFmtId="0" fontId="58" fillId="0" borderId="0"/>
    <xf numFmtId="43" fontId="2" fillId="0" borderId="0" applyFont="0" applyFill="0" applyBorder="0" applyAlignment="0" applyProtection="0"/>
    <xf numFmtId="0" fontId="58" fillId="0" borderId="0"/>
    <xf numFmtId="43" fontId="2" fillId="0" borderId="0" applyFont="0" applyFill="0" applyBorder="0" applyAlignment="0" applyProtection="0"/>
    <xf numFmtId="0" fontId="103" fillId="0" borderId="0"/>
    <xf numFmtId="43" fontId="2" fillId="0" borderId="0" applyFont="0" applyFill="0" applyBorder="0" applyAlignment="0" applyProtection="0"/>
    <xf numFmtId="0" fontId="104" fillId="0" borderId="0"/>
    <xf numFmtId="43" fontId="104" fillId="0" borderId="0" applyFont="0" applyFill="0" applyBorder="0" applyAlignment="0" applyProtection="0"/>
    <xf numFmtId="9" fontId="104" fillId="0" borderId="0" applyFont="0" applyFill="0" applyBorder="0" applyAlignment="0" applyProtection="0"/>
    <xf numFmtId="165" fontId="89" fillId="57" borderId="35">
      <alignment vertical="center"/>
    </xf>
    <xf numFmtId="165" fontId="90" fillId="58" borderId="35">
      <alignment vertical="center"/>
    </xf>
    <xf numFmtId="165" fontId="89" fillId="57" borderId="36">
      <alignment vertical="center"/>
    </xf>
    <xf numFmtId="165" fontId="90" fillId="58" borderId="36">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9" fillId="57" borderId="37">
      <alignment vertical="center"/>
    </xf>
    <xf numFmtId="165" fontId="90" fillId="58" borderId="37">
      <alignment vertical="center"/>
    </xf>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4" fillId="0" borderId="0" applyFont="0" applyFill="0" applyBorder="0" applyAlignment="0" applyProtection="0"/>
    <xf numFmtId="165" fontId="89" fillId="57" borderId="37">
      <alignment vertical="center"/>
    </xf>
    <xf numFmtId="165" fontId="90" fillId="58" borderId="37">
      <alignment vertical="center"/>
    </xf>
    <xf numFmtId="165" fontId="89" fillId="57" borderId="37">
      <alignment vertical="center"/>
    </xf>
    <xf numFmtId="165" fontId="90" fillId="58" borderId="37">
      <alignment vertical="center"/>
    </xf>
    <xf numFmtId="0" fontId="5" fillId="0" borderId="0" applyNumberFormat="0" applyFill="0" applyBorder="0" applyAlignment="0" applyProtection="0"/>
    <xf numFmtId="0" fontId="104" fillId="0" borderId="0"/>
    <xf numFmtId="9" fontId="1" fillId="0" borderId="0" applyFont="0" applyFill="0" applyBorder="0" applyAlignment="0" applyProtection="0"/>
    <xf numFmtId="164" fontId="1" fillId="0" borderId="0" applyFont="0" applyFill="0" applyBorder="0" applyAlignment="0" applyProtection="0"/>
    <xf numFmtId="0" fontId="1" fillId="32" borderId="30" applyNumberFormat="0" applyFont="0" applyAlignment="0" applyProtection="0"/>
    <xf numFmtId="43" fontId="1" fillId="0" borderId="0" applyFont="0" applyFill="0" applyBorder="0" applyAlignment="0" applyProtection="0"/>
    <xf numFmtId="0" fontId="76" fillId="0" borderId="23" applyNumberFormat="0" applyFill="0" applyAlignment="0" applyProtection="0"/>
    <xf numFmtId="0" fontId="77" fillId="0" borderId="24" applyNumberFormat="0" applyFill="0" applyAlignment="0" applyProtection="0"/>
    <xf numFmtId="0" fontId="3" fillId="0" borderId="25" applyNumberFormat="0" applyFill="0" applyAlignment="0" applyProtection="0"/>
    <xf numFmtId="0" fontId="3" fillId="0" borderId="0" applyNumberFormat="0" applyFill="0" applyBorder="0" applyAlignment="0" applyProtection="0"/>
    <xf numFmtId="0" fontId="78" fillId="26" borderId="0" applyNumberFormat="0" applyBorder="0" applyAlignment="0" applyProtection="0"/>
    <xf numFmtId="0" fontId="79" fillId="27" borderId="0" applyNumberFormat="0" applyBorder="0" applyAlignment="0" applyProtection="0"/>
    <xf numFmtId="0" fontId="81" fillId="30" borderId="27" applyNumberFormat="0" applyAlignment="0" applyProtection="0"/>
    <xf numFmtId="0" fontId="84" fillId="31" borderId="29" applyNumberFormat="0" applyAlignment="0" applyProtection="0"/>
    <xf numFmtId="0" fontId="85"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0" fontId="1" fillId="32" borderId="30" applyNumberFormat="0" applyFont="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0" fontId="1" fillId="0" borderId="0"/>
    <xf numFmtId="0" fontId="1" fillId="46" borderId="0" applyNumberFormat="0" applyBorder="0" applyAlignment="0" applyProtection="0"/>
    <xf numFmtId="0" fontId="1" fillId="47" borderId="0" applyNumberFormat="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16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4" fillId="0" borderId="0" applyFont="0" applyFill="0" applyBorder="0" applyAlignment="0" applyProtection="0"/>
    <xf numFmtId="0" fontId="158" fillId="0" borderId="0"/>
    <xf numFmtId="175" fontId="158" fillId="0" borderId="0" applyBorder="0" applyProtection="0"/>
    <xf numFmtId="177" fontId="158" fillId="0" borderId="0" applyBorder="0" applyProtection="0"/>
    <xf numFmtId="176" fontId="158" fillId="0" borderId="0" applyBorder="0" applyProtection="0"/>
    <xf numFmtId="0" fontId="159" fillId="0" borderId="0" applyBorder="0" applyProtection="0"/>
    <xf numFmtId="0" fontId="160" fillId="0" borderId="77" applyProtection="0"/>
    <xf numFmtId="0" fontId="5" fillId="0" borderId="0" applyNumberFormat="0" applyFill="0" applyBorder="0" applyAlignment="0" applyProtection="0"/>
    <xf numFmtId="0" fontId="58" fillId="0" borderId="0"/>
    <xf numFmtId="186" fontId="58" fillId="0" borderId="0" applyFont="0" applyFill="0" applyBorder="0" applyAlignment="0" applyProtection="0"/>
    <xf numFmtId="9" fontId="58" fillId="0" borderId="0" applyFont="0" applyFill="0" applyBorder="0" applyAlignment="0" applyProtection="0"/>
    <xf numFmtId="0" fontId="161" fillId="0" borderId="0" applyNumberFormat="0" applyBorder="0" applyProtection="0"/>
    <xf numFmtId="0" fontId="157" fillId="77" borderId="0" applyNumberFormat="0" applyBorder="0" applyProtection="0"/>
    <xf numFmtId="0" fontId="157" fillId="78" borderId="0" applyNumberFormat="0" applyBorder="0" applyProtection="0"/>
    <xf numFmtId="0" fontId="157" fillId="79" borderId="0" applyNumberFormat="0" applyBorder="0" applyProtection="0"/>
    <xf numFmtId="0" fontId="157" fillId="80" borderId="0" applyNumberFormat="0" applyBorder="0" applyProtection="0"/>
    <xf numFmtId="0" fontId="157" fillId="81" borderId="0" applyNumberFormat="0" applyBorder="0" applyProtection="0"/>
    <xf numFmtId="0" fontId="157" fillId="82" borderId="0" applyNumberFormat="0" applyBorder="0" applyProtection="0"/>
    <xf numFmtId="0" fontId="162" fillId="83" borderId="0" applyNumberFormat="0" applyBorder="0" applyProtection="0"/>
    <xf numFmtId="0" fontId="162" fillId="84" borderId="0" applyNumberFormat="0" applyBorder="0" applyProtection="0"/>
    <xf numFmtId="0" fontId="162" fillId="85" borderId="0" applyNumberFormat="0" applyBorder="0" applyProtection="0"/>
    <xf numFmtId="0" fontId="162" fillId="86" borderId="0" applyNumberFormat="0" applyBorder="0" applyProtection="0"/>
    <xf numFmtId="0" fontId="162" fillId="87" borderId="0" applyNumberFormat="0" applyBorder="0" applyProtection="0"/>
    <xf numFmtId="0" fontId="162" fillId="88" borderId="0" applyNumberFormat="0" applyBorder="0" applyProtection="0"/>
    <xf numFmtId="0" fontId="163" fillId="75" borderId="0" applyNumberFormat="0" applyBorder="0" applyProtection="0"/>
    <xf numFmtId="0" fontId="163" fillId="89" borderId="0" applyNumberFormat="0" applyBorder="0" applyProtection="0"/>
    <xf numFmtId="0" fontId="163" fillId="76" borderId="0" applyNumberFormat="0" applyBorder="0" applyProtection="0"/>
    <xf numFmtId="0" fontId="163" fillId="75" borderId="0" applyNumberFormat="0" applyBorder="0" applyProtection="0"/>
    <xf numFmtId="0" fontId="163" fillId="90" borderId="0" applyNumberFormat="0" applyBorder="0" applyProtection="0"/>
    <xf numFmtId="0" fontId="163" fillId="89" borderId="0" applyNumberFormat="0" applyBorder="0" applyProtection="0"/>
    <xf numFmtId="0" fontId="58" fillId="83" borderId="0" applyNumberFormat="0" applyFont="0" applyBorder="0" applyProtection="0"/>
    <xf numFmtId="0" fontId="58" fillId="91" borderId="0" applyNumberFormat="0" applyFont="0" applyBorder="0" applyProtection="0"/>
    <xf numFmtId="0" fontId="58" fillId="85" borderId="0" applyNumberFormat="0" applyFont="0" applyBorder="0" applyProtection="0"/>
    <xf numFmtId="0" fontId="58" fillId="86" borderId="0" applyNumberFormat="0" applyFont="0" applyBorder="0" applyProtection="0"/>
    <xf numFmtId="0" fontId="58" fillId="90" borderId="0" applyNumberFormat="0" applyFont="0" applyBorder="0" applyProtection="0"/>
    <xf numFmtId="0" fontId="58" fillId="89" borderId="0" applyNumberFormat="0" applyFont="0" applyBorder="0" applyProtection="0"/>
    <xf numFmtId="0" fontId="58" fillId="83" borderId="0" applyNumberFormat="0" applyFont="0" applyBorder="0" applyProtection="0"/>
    <xf numFmtId="0" fontId="58" fillId="91" borderId="0" applyNumberFormat="0" applyFont="0" applyBorder="0" applyProtection="0"/>
    <xf numFmtId="0" fontId="58" fillId="85" borderId="0" applyNumberFormat="0" applyFont="0" applyBorder="0" applyProtection="0"/>
    <xf numFmtId="0" fontId="58" fillId="86" borderId="0" applyNumberFormat="0" applyFont="0" applyBorder="0" applyProtection="0"/>
    <xf numFmtId="0" fontId="58" fillId="90" borderId="0" applyNumberFormat="0" applyFont="0" applyBorder="0" applyProtection="0"/>
    <xf numFmtId="0" fontId="58" fillId="89" borderId="0" applyNumberFormat="0" applyFont="0" applyBorder="0" applyProtection="0"/>
    <xf numFmtId="0" fontId="58" fillId="83" borderId="0" applyNumberFormat="0" applyFont="0" applyBorder="0" applyProtection="0"/>
    <xf numFmtId="0" fontId="58" fillId="91" borderId="0" applyNumberFormat="0" applyFont="0" applyBorder="0" applyProtection="0"/>
    <xf numFmtId="0" fontId="58" fillId="85" borderId="0" applyNumberFormat="0" applyFont="0" applyBorder="0" applyProtection="0"/>
    <xf numFmtId="0" fontId="58" fillId="86" borderId="0" applyNumberFormat="0" applyFont="0" applyBorder="0" applyProtection="0"/>
    <xf numFmtId="0" fontId="58" fillId="90" borderId="0" applyNumberFormat="0" applyFont="0" applyBorder="0" applyProtection="0"/>
    <xf numFmtId="0" fontId="58" fillId="89" borderId="0" applyNumberFormat="0" applyFont="0" applyBorder="0" applyProtection="0"/>
    <xf numFmtId="0" fontId="162" fillId="92" borderId="0" applyNumberFormat="0" applyBorder="0" applyProtection="0"/>
    <xf numFmtId="0" fontId="162" fillId="93" borderId="0" applyNumberFormat="0" applyBorder="0" applyProtection="0"/>
    <xf numFmtId="0" fontId="162" fillId="94" borderId="0" applyNumberFormat="0" applyBorder="0" applyProtection="0"/>
    <xf numFmtId="0" fontId="162" fillId="86" borderId="0" applyNumberFormat="0" applyBorder="0" applyProtection="0"/>
    <xf numFmtId="0" fontId="162" fillId="92" borderId="0" applyNumberFormat="0" applyBorder="0" applyProtection="0"/>
    <xf numFmtId="0" fontId="162" fillId="95" borderId="0" applyNumberFormat="0" applyBorder="0" applyProtection="0"/>
    <xf numFmtId="0" fontId="163" fillId="96" borderId="0" applyNumberFormat="0" applyBorder="0" applyProtection="0"/>
    <xf numFmtId="0" fontId="163" fillId="93" borderId="0" applyNumberFormat="0" applyBorder="0" applyProtection="0"/>
    <xf numFmtId="0" fontId="163" fillId="97" borderId="0" applyNumberFormat="0" applyBorder="0" applyProtection="0"/>
    <xf numFmtId="0" fontId="163" fillId="96" borderId="0" applyNumberFormat="0" applyBorder="0" applyProtection="0"/>
    <xf numFmtId="0" fontId="163" fillId="92" borderId="0" applyNumberFormat="0" applyBorder="0" applyProtection="0"/>
    <xf numFmtId="0" fontId="163" fillId="89" borderId="0" applyNumberFormat="0" applyBorder="0" applyProtection="0"/>
    <xf numFmtId="0" fontId="58" fillId="92" borderId="0" applyNumberFormat="0" applyFont="0" applyBorder="0" applyProtection="0"/>
    <xf numFmtId="0" fontId="58" fillId="93" borderId="0" applyNumberFormat="0" applyFont="0" applyBorder="0" applyProtection="0"/>
    <xf numFmtId="0" fontId="58" fillId="94" borderId="0" applyNumberFormat="0" applyFont="0" applyBorder="0" applyProtection="0"/>
    <xf numFmtId="0" fontId="58" fillId="86" borderId="0" applyNumberFormat="0" applyFont="0" applyBorder="0" applyProtection="0"/>
    <xf numFmtId="0" fontId="58" fillId="92" borderId="0" applyNumberFormat="0" applyFont="0" applyBorder="0" applyProtection="0"/>
    <xf numFmtId="0" fontId="58" fillId="98" borderId="0" applyNumberFormat="0" applyFont="0" applyBorder="0" applyProtection="0"/>
    <xf numFmtId="0" fontId="58" fillId="92" borderId="0" applyNumberFormat="0" applyFont="0" applyBorder="0" applyProtection="0"/>
    <xf numFmtId="0" fontId="58" fillId="93" borderId="0" applyNumberFormat="0" applyFont="0" applyBorder="0" applyProtection="0"/>
    <xf numFmtId="0" fontId="58" fillId="99" borderId="0" applyNumberFormat="0" applyFont="0" applyBorder="0" applyProtection="0"/>
    <xf numFmtId="0" fontId="58" fillId="86" borderId="0" applyNumberFormat="0" applyFont="0" applyBorder="0" applyProtection="0"/>
    <xf numFmtId="0" fontId="58" fillId="92" borderId="0" applyNumberFormat="0" applyFont="0" applyBorder="0" applyProtection="0"/>
    <xf numFmtId="0" fontId="58" fillId="98" borderId="0" applyNumberFormat="0" applyFont="0" applyBorder="0" applyProtection="0"/>
    <xf numFmtId="0" fontId="58" fillId="92" borderId="0" applyNumberFormat="0" applyFont="0" applyBorder="0" applyProtection="0"/>
    <xf numFmtId="0" fontId="58" fillId="93" borderId="0" applyNumberFormat="0" applyFont="0" applyBorder="0" applyProtection="0"/>
    <xf numFmtId="0" fontId="58" fillId="99" borderId="0" applyNumberFormat="0" applyFont="0" applyBorder="0" applyProtection="0"/>
    <xf numFmtId="0" fontId="58" fillId="86" borderId="0" applyNumberFormat="0" applyFont="0" applyBorder="0" applyProtection="0"/>
    <xf numFmtId="0" fontId="58" fillId="92" borderId="0" applyNumberFormat="0" applyFont="0" applyBorder="0" applyProtection="0"/>
    <xf numFmtId="0" fontId="58" fillId="98" borderId="0" applyNumberFormat="0" applyFont="0" applyBorder="0" applyProtection="0"/>
    <xf numFmtId="0" fontId="58" fillId="0" borderId="0" applyNumberFormat="0" applyFont="0" applyBorder="0" applyProtection="0">
      <alignment horizontal="left" vertical="center" indent="7"/>
    </xf>
    <xf numFmtId="0" fontId="164" fillId="99" borderId="0" applyNumberFormat="0" applyBorder="0" applyProtection="0"/>
    <xf numFmtId="0" fontId="164" fillId="93" borderId="0" applyNumberFormat="0" applyBorder="0" applyProtection="0"/>
    <xf numFmtId="0" fontId="164" fillId="94" borderId="0" applyNumberFormat="0" applyBorder="0" applyProtection="0"/>
    <xf numFmtId="0" fontId="164" fillId="80" borderId="0" applyNumberFormat="0" applyBorder="0" applyProtection="0"/>
    <xf numFmtId="0" fontId="164" fillId="81" borderId="0" applyNumberFormat="0" applyBorder="0" applyProtection="0"/>
    <xf numFmtId="0" fontId="164" fillId="100" borderId="0" applyNumberFormat="0" applyBorder="0" applyProtection="0"/>
    <xf numFmtId="0" fontId="165" fillId="81" borderId="0" applyNumberFormat="0" applyBorder="0" applyProtection="0"/>
    <xf numFmtId="0" fontId="165" fillId="93" borderId="0" applyNumberFormat="0" applyBorder="0" applyProtection="0"/>
    <xf numFmtId="0" fontId="165" fillId="97" borderId="0" applyNumberFormat="0" applyBorder="0" applyProtection="0"/>
    <xf numFmtId="0" fontId="165" fillId="96" borderId="0" applyNumberFormat="0" applyBorder="0" applyProtection="0"/>
    <xf numFmtId="0" fontId="165" fillId="81" borderId="0" applyNumberFormat="0" applyBorder="0" applyProtection="0"/>
    <xf numFmtId="0" fontId="165" fillId="89" borderId="0" applyNumberFormat="0" applyBorder="0" applyProtection="0"/>
    <xf numFmtId="0" fontId="157" fillId="101" borderId="0" applyNumberFormat="0" applyBorder="0" applyProtection="0"/>
    <xf numFmtId="0" fontId="157" fillId="93" borderId="0" applyNumberFormat="0" applyBorder="0" applyProtection="0"/>
    <xf numFmtId="0" fontId="157" fillId="94" borderId="0" applyNumberFormat="0" applyBorder="0" applyProtection="0"/>
    <xf numFmtId="0" fontId="157" fillId="80" borderId="0" applyNumberFormat="0" applyBorder="0" applyProtection="0"/>
    <xf numFmtId="0" fontId="157" fillId="81" borderId="0" applyNumberFormat="0" applyBorder="0" applyProtection="0"/>
    <xf numFmtId="0" fontId="157" fillId="102" borderId="0" applyNumberFormat="0" applyBorder="0" applyProtection="0"/>
    <xf numFmtId="0" fontId="157" fillId="101" borderId="0" applyNumberFormat="0" applyBorder="0" applyProtection="0"/>
    <xf numFmtId="0" fontId="157" fillId="93" borderId="0" applyNumberFormat="0" applyBorder="0" applyProtection="0"/>
    <xf numFmtId="0" fontId="157" fillId="99" borderId="0" applyNumberFormat="0" applyBorder="0" applyProtection="0"/>
    <xf numFmtId="0" fontId="157" fillId="80" borderId="0" applyNumberFormat="0" applyBorder="0" applyProtection="0"/>
    <xf numFmtId="0" fontId="157" fillId="81" borderId="0" applyNumberFormat="0" applyBorder="0" applyProtection="0"/>
    <xf numFmtId="0" fontId="157" fillId="102" borderId="0" applyNumberFormat="0" applyBorder="0" applyProtection="0"/>
    <xf numFmtId="0" fontId="157" fillId="101" borderId="0" applyNumberFormat="0" applyBorder="0" applyProtection="0"/>
    <xf numFmtId="0" fontId="157" fillId="93" borderId="0" applyNumberFormat="0" applyBorder="0" applyProtection="0"/>
    <xf numFmtId="0" fontId="157" fillId="99" borderId="0" applyNumberFormat="0" applyBorder="0" applyProtection="0"/>
    <xf numFmtId="0" fontId="157" fillId="80" borderId="0" applyNumberFormat="0" applyBorder="0" applyProtection="0"/>
    <xf numFmtId="0" fontId="157" fillId="81" borderId="0" applyNumberFormat="0" applyBorder="0" applyProtection="0"/>
    <xf numFmtId="0" fontId="157" fillId="102" borderId="0" applyNumberFormat="0" applyBorder="0" applyProtection="0"/>
    <xf numFmtId="0" fontId="166" fillId="85" borderId="0" applyNumberFormat="0" applyBorder="0" applyProtection="0"/>
    <xf numFmtId="0" fontId="166" fillId="85" borderId="0" applyNumberFormat="0" applyBorder="0" applyProtection="0"/>
    <xf numFmtId="0" fontId="166" fillId="85" borderId="0" applyNumberFormat="0" applyBorder="0" applyProtection="0"/>
    <xf numFmtId="0" fontId="166" fillId="85" borderId="0" applyNumberFormat="0" applyBorder="0" applyProtection="0"/>
    <xf numFmtId="0" fontId="166" fillId="94" borderId="0" applyNumberFormat="0" applyBorder="0" applyProtection="0"/>
    <xf numFmtId="0" fontId="166" fillId="94" borderId="0" applyNumberFormat="0" applyBorder="0" applyProtection="0"/>
    <xf numFmtId="0" fontId="166" fillId="78" borderId="0" applyNumberFormat="0" applyBorder="0" applyProtection="0"/>
    <xf numFmtId="0" fontId="166" fillId="78" borderId="0" applyNumberFormat="0" applyBorder="0" applyProtection="0"/>
    <xf numFmtId="0" fontId="166" fillId="78" borderId="0" applyNumberFormat="0" applyBorder="0" applyProtection="0"/>
    <xf numFmtId="0" fontId="166" fillId="78" borderId="0" applyNumberFormat="0" applyBorder="0" applyProtection="0"/>
    <xf numFmtId="0" fontId="166" fillId="96" borderId="0" applyNumberFormat="0" applyBorder="0" applyProtection="0"/>
    <xf numFmtId="0" fontId="166" fillId="88" borderId="0" applyNumberFormat="0" applyBorder="0" applyProtection="0"/>
    <xf numFmtId="0" fontId="166" fillId="89" borderId="0" applyNumberFormat="0" applyBorder="0" applyProtection="0"/>
    <xf numFmtId="0" fontId="167" fillId="83" borderId="0" applyNumberFormat="0" applyBorder="0" applyProtection="0"/>
    <xf numFmtId="0" fontId="164" fillId="77" borderId="0" applyNumberFormat="0" applyBorder="0" applyProtection="0"/>
    <xf numFmtId="0" fontId="164" fillId="78" borderId="0" applyNumberFormat="0" applyBorder="0" applyProtection="0"/>
    <xf numFmtId="0" fontId="164" fillId="103" borderId="0" applyNumberFormat="0" applyBorder="0" applyProtection="0"/>
    <xf numFmtId="0" fontId="164" fillId="80" borderId="0" applyNumberFormat="0" applyBorder="0" applyProtection="0"/>
    <xf numFmtId="0" fontId="164" fillId="81" borderId="0" applyNumberFormat="0" applyBorder="0" applyProtection="0"/>
    <xf numFmtId="0" fontId="164" fillId="104" borderId="0" applyNumberFormat="0" applyBorder="0" applyProtection="0"/>
    <xf numFmtId="0" fontId="168" fillId="0" borderId="0" applyNumberFormat="0" applyBorder="0" applyProtection="0"/>
    <xf numFmtId="4" fontId="170" fillId="0" borderId="0" applyBorder="0" applyProtection="0">
      <alignment horizontal="right" vertical="center"/>
    </xf>
    <xf numFmtId="0" fontId="171" fillId="85" borderId="0" applyNumberFormat="0" applyBorder="0" applyProtection="0"/>
    <xf numFmtId="0" fontId="172" fillId="85" borderId="0" applyNumberFormat="0" applyBorder="0" applyProtection="0"/>
    <xf numFmtId="0" fontId="173" fillId="96" borderId="76" applyNumberFormat="0" applyProtection="0"/>
    <xf numFmtId="0" fontId="173" fillId="96" borderId="76" applyNumberFormat="0" applyProtection="0"/>
    <xf numFmtId="0" fontId="174" fillId="96" borderId="76" applyNumberFormat="0" applyProtection="0"/>
    <xf numFmtId="0" fontId="173" fillId="96" borderId="76" applyNumberFormat="0" applyProtection="0"/>
    <xf numFmtId="0" fontId="154" fillId="105" borderId="78" applyNumberFormat="0" applyProtection="0"/>
    <xf numFmtId="0" fontId="175" fillId="0" borderId="79" applyNumberFormat="0" applyProtection="0"/>
    <xf numFmtId="0" fontId="175" fillId="0" borderId="79" applyNumberFormat="0" applyProtection="0"/>
    <xf numFmtId="0" fontId="154" fillId="105" borderId="78" applyNumberFormat="0" applyProtection="0"/>
    <xf numFmtId="0" fontId="176" fillId="0" borderId="79" applyNumberFormat="0" applyProtection="0"/>
    <xf numFmtId="0" fontId="177" fillId="96" borderId="76" applyNumberFormat="0" applyProtection="0">
      <alignment horizontal="center" vertical="center"/>
    </xf>
    <xf numFmtId="0" fontId="177" fillId="96" borderId="76" applyNumberFormat="0" applyProtection="0">
      <alignment horizontal="center" vertical="center"/>
    </xf>
    <xf numFmtId="0" fontId="177" fillId="96" borderId="76" applyNumberFormat="0" applyProtection="0">
      <alignment horizontal="center" vertical="center"/>
    </xf>
    <xf numFmtId="0" fontId="177" fillId="96" borderId="76" applyNumberFormat="0" applyProtection="0">
      <alignment horizontal="center" vertical="center"/>
    </xf>
    <xf numFmtId="0" fontId="177" fillId="96" borderId="76" applyNumberFormat="0" applyProtection="0">
      <alignment horizontal="center" vertical="center"/>
    </xf>
    <xf numFmtId="49" fontId="178" fillId="82" borderId="0" applyBorder="0" applyProtection="0">
      <alignment horizontal="center" vertical="center" wrapText="1"/>
    </xf>
    <xf numFmtId="49" fontId="178" fillId="106" borderId="80" applyProtection="0">
      <alignment horizontal="center" vertical="center" wrapText="1"/>
    </xf>
    <xf numFmtId="49" fontId="178" fillId="82" borderId="80" applyProtection="0">
      <alignment horizontal="center" vertical="center" wrapText="1"/>
    </xf>
    <xf numFmtId="49" fontId="178" fillId="86" borderId="80" applyProtection="0">
      <alignment horizontal="center" vertical="center" wrapText="1"/>
    </xf>
    <xf numFmtId="49" fontId="178" fillId="82" borderId="80" applyProtection="0">
      <alignment horizontal="center" vertical="center" wrapText="1"/>
    </xf>
    <xf numFmtId="49" fontId="178" fillId="103" borderId="0" applyBorder="0" applyProtection="0">
      <alignment horizontal="center" vertical="center" wrapText="1"/>
    </xf>
    <xf numFmtId="49" fontId="178" fillId="107" borderId="81" applyProtection="0">
      <alignment horizontal="center" vertical="center" wrapText="1"/>
    </xf>
    <xf numFmtId="49" fontId="178" fillId="91" borderId="81" applyProtection="0">
      <alignment horizontal="center" vertical="center" wrapText="1"/>
    </xf>
    <xf numFmtId="49" fontId="178" fillId="104" borderId="81" applyProtection="0">
      <alignment horizontal="center" vertical="center" wrapText="1"/>
    </xf>
    <xf numFmtId="49" fontId="178" fillId="86" borderId="81" applyProtection="0">
      <alignment horizontal="center" vertical="center" wrapText="1"/>
    </xf>
    <xf numFmtId="49" fontId="178" fillId="108" borderId="0" applyBorder="0" applyProtection="0">
      <alignment horizontal="center" vertical="center" wrapText="1"/>
    </xf>
    <xf numFmtId="49" fontId="178" fillId="102" borderId="81" applyProtection="0">
      <alignment horizontal="center" vertical="center" wrapText="1"/>
    </xf>
    <xf numFmtId="49" fontId="178" fillId="106" borderId="81" applyProtection="0">
      <alignment horizontal="center" vertical="center" wrapText="1"/>
    </xf>
    <xf numFmtId="49" fontId="178" fillId="106" borderId="81" applyProtection="0">
      <alignment horizontal="center" vertical="center" wrapText="1"/>
    </xf>
    <xf numFmtId="49" fontId="178" fillId="82" borderId="81" applyProtection="0">
      <alignment horizontal="center" vertical="center" wrapText="1"/>
    </xf>
    <xf numFmtId="49" fontId="178" fillId="106" borderId="81" applyProtection="0">
      <alignment horizontal="center" vertical="center" wrapText="1"/>
    </xf>
    <xf numFmtId="49" fontId="178" fillId="108" borderId="0" applyBorder="0" applyProtection="0">
      <alignment horizontal="center" vertical="center" wrapText="1"/>
    </xf>
    <xf numFmtId="49" fontId="178" fillId="102" borderId="82" applyProtection="0">
      <alignment horizontal="center" vertical="center" wrapText="1"/>
    </xf>
    <xf numFmtId="49" fontId="178" fillId="106" borderId="82" applyProtection="0">
      <alignment horizontal="center" vertical="center" wrapText="1"/>
    </xf>
    <xf numFmtId="49" fontId="178" fillId="106" borderId="83" applyProtection="0">
      <alignment horizontal="center" vertical="center" wrapText="1"/>
    </xf>
    <xf numFmtId="49" fontId="178" fillId="82" borderId="84" applyProtection="0">
      <alignment horizontal="center" vertical="center" wrapText="1"/>
    </xf>
    <xf numFmtId="49" fontId="178" fillId="106" borderId="82" applyProtection="0">
      <alignment horizontal="center" vertical="center" wrapText="1"/>
    </xf>
    <xf numFmtId="49" fontId="178" fillId="103" borderId="0" applyBorder="0" applyProtection="0">
      <alignment horizontal="center" vertical="center" wrapText="1"/>
    </xf>
    <xf numFmtId="49" fontId="178" fillId="107" borderId="82" applyProtection="0">
      <alignment horizontal="center" vertical="center" wrapText="1"/>
    </xf>
    <xf numFmtId="49" fontId="178" fillId="91" borderId="83" applyProtection="0">
      <alignment horizontal="center" vertical="center" wrapText="1"/>
    </xf>
    <xf numFmtId="49" fontId="178" fillId="104" borderId="84" applyProtection="0">
      <alignment horizontal="center" vertical="center" wrapText="1"/>
    </xf>
    <xf numFmtId="49" fontId="178" fillId="86" borderId="82" applyProtection="0">
      <alignment horizontal="center" vertical="center" wrapText="1"/>
    </xf>
    <xf numFmtId="49" fontId="178" fillId="82" borderId="0" applyBorder="0" applyProtection="0">
      <alignment horizontal="center" vertical="center" wrapText="1"/>
    </xf>
    <xf numFmtId="49" fontId="178" fillId="106" borderId="85" applyProtection="0">
      <alignment horizontal="center" vertical="center" wrapText="1"/>
    </xf>
    <xf numFmtId="49" fontId="178" fillId="82" borderId="85" applyProtection="0">
      <alignment horizontal="center" vertical="center" wrapText="1"/>
    </xf>
    <xf numFmtId="49" fontId="178" fillId="86" borderId="86" applyProtection="0">
      <alignment horizontal="center" vertical="center" wrapText="1"/>
    </xf>
    <xf numFmtId="49" fontId="178" fillId="86" borderId="87" applyProtection="0">
      <alignment horizontal="center" vertical="center" wrapText="1"/>
    </xf>
    <xf numFmtId="49" fontId="178" fillId="82" borderId="85" applyProtection="0">
      <alignment horizontal="center" vertical="center" wrapText="1"/>
    </xf>
    <xf numFmtId="0" fontId="179" fillId="77" borderId="78" applyNumberFormat="0" applyProtection="0">
      <alignment horizontal="left" vertical="center"/>
    </xf>
    <xf numFmtId="0" fontId="179" fillId="77" borderId="78" applyNumberFormat="0" applyProtection="0">
      <alignment horizontal="left" vertical="center"/>
    </xf>
    <xf numFmtId="0" fontId="179" fillId="77" borderId="78" applyNumberFormat="0" applyProtection="0">
      <alignment horizontal="left" vertical="center"/>
    </xf>
    <xf numFmtId="0" fontId="179" fillId="77" borderId="78" applyNumberFormat="0" applyProtection="0">
      <alignment horizontal="left" vertical="center"/>
    </xf>
    <xf numFmtId="0" fontId="179" fillId="77" borderId="78" applyNumberFormat="0" applyProtection="0">
      <alignment horizontal="left" vertical="center"/>
    </xf>
    <xf numFmtId="0" fontId="180" fillId="109" borderId="88" applyNumberFormat="0" applyProtection="0">
      <alignment horizontal="center" vertical="center"/>
    </xf>
    <xf numFmtId="0" fontId="180" fillId="109" borderId="88" applyNumberFormat="0" applyProtection="0">
      <alignment horizontal="center" vertical="center"/>
    </xf>
    <xf numFmtId="0" fontId="180" fillId="109" borderId="88" applyNumberFormat="0" applyProtection="0">
      <alignment horizontal="center" vertical="center"/>
    </xf>
    <xf numFmtId="0" fontId="180" fillId="109" borderId="88" applyNumberFormat="0" applyProtection="0">
      <alignment horizontal="center" vertical="center"/>
    </xf>
    <xf numFmtId="0" fontId="180" fillId="109" borderId="88" applyNumberFormat="0" applyProtection="0">
      <alignment horizontal="center" vertical="center"/>
    </xf>
    <xf numFmtId="0" fontId="181" fillId="97" borderId="89" applyNumberFormat="0" applyProtection="0">
      <alignment horizontal="left" vertical="top" wrapText="1"/>
    </xf>
    <xf numFmtId="0" fontId="181" fillId="97" borderId="89" applyNumberFormat="0" applyProtection="0">
      <alignment horizontal="left" vertical="top" wrapText="1"/>
    </xf>
    <xf numFmtId="0" fontId="181" fillId="97" borderId="89" applyNumberFormat="0" applyProtection="0">
      <alignment horizontal="left" vertical="top" wrapText="1"/>
    </xf>
    <xf numFmtId="49" fontId="178" fillId="110" borderId="78" applyProtection="0">
      <alignment vertical="center" wrapText="1"/>
    </xf>
    <xf numFmtId="49" fontId="178" fillId="110" borderId="90" applyProtection="0">
      <alignment vertical="center" wrapText="1"/>
    </xf>
    <xf numFmtId="49" fontId="178" fillId="110" borderId="90" applyProtection="0">
      <alignment vertical="center" wrapText="1"/>
    </xf>
    <xf numFmtId="49" fontId="178" fillId="110" borderId="90" applyProtection="0">
      <alignment vertical="center" wrapText="1"/>
    </xf>
    <xf numFmtId="49" fontId="178" fillId="105" borderId="90" applyProtection="0">
      <alignment vertical="center" wrapText="1"/>
    </xf>
    <xf numFmtId="49" fontId="178" fillId="111" borderId="78" applyProtection="0">
      <alignment wrapText="1"/>
    </xf>
    <xf numFmtId="49" fontId="178" fillId="111" borderId="90" applyProtection="0">
      <alignment wrapText="1"/>
    </xf>
    <xf numFmtId="49" fontId="178" fillId="111" borderId="90" applyProtection="0">
      <alignment wrapText="1"/>
    </xf>
    <xf numFmtId="49" fontId="178" fillId="112" borderId="78" applyProtection="0">
      <alignment wrapText="1"/>
    </xf>
    <xf numFmtId="49" fontId="178" fillId="112" borderId="78" applyProtection="0">
      <alignment wrapText="1"/>
    </xf>
    <xf numFmtId="49" fontId="178" fillId="113" borderId="78" applyProtection="0">
      <alignment wrapText="1"/>
    </xf>
    <xf numFmtId="49" fontId="178" fillId="108" borderId="78" applyProtection="0">
      <alignment wrapText="1"/>
    </xf>
    <xf numFmtId="49" fontId="178" fillId="113" borderId="78" applyProtection="0">
      <alignment vertical="center" wrapText="1"/>
    </xf>
    <xf numFmtId="49" fontId="178" fillId="114" borderId="90" applyProtection="0">
      <alignment vertical="center" wrapText="1"/>
    </xf>
    <xf numFmtId="49" fontId="178" fillId="108" borderId="90" applyProtection="0">
      <alignment vertical="center" wrapText="1"/>
    </xf>
    <xf numFmtId="49" fontId="178" fillId="108" borderId="90" applyProtection="0">
      <alignment vertical="center" wrapText="1"/>
    </xf>
    <xf numFmtId="49" fontId="178" fillId="115" borderId="90" applyProtection="0">
      <alignment vertical="center" wrapText="1"/>
    </xf>
    <xf numFmtId="49" fontId="178" fillId="80" borderId="90" applyProtection="0">
      <alignment vertical="center" wrapText="1"/>
    </xf>
    <xf numFmtId="49" fontId="178" fillId="112" borderId="78" applyProtection="0">
      <alignment wrapText="1"/>
    </xf>
    <xf numFmtId="49" fontId="178" fillId="89" borderId="90" applyProtection="0">
      <alignment wrapText="1"/>
    </xf>
    <xf numFmtId="49" fontId="178" fillId="114" borderId="90" applyProtection="0">
      <alignment wrapText="1"/>
    </xf>
    <xf numFmtId="49" fontId="178" fillId="89" borderId="90" applyProtection="0">
      <alignment wrapText="1"/>
    </xf>
    <xf numFmtId="49" fontId="178" fillId="90" borderId="90" applyProtection="0">
      <alignment wrapText="1"/>
    </xf>
    <xf numFmtId="49" fontId="178" fillId="116" borderId="78" applyProtection="0">
      <alignment vertical="center" wrapText="1"/>
    </xf>
    <xf numFmtId="49" fontId="178" fillId="117" borderId="90" applyProtection="0">
      <alignment vertical="center" wrapText="1"/>
    </xf>
    <xf numFmtId="49" fontId="178" fillId="103" borderId="90" applyProtection="0">
      <alignment vertical="center" wrapText="1"/>
    </xf>
    <xf numFmtId="49" fontId="178" fillId="110" borderId="90" applyProtection="0">
      <alignment vertical="center" wrapText="1"/>
    </xf>
    <xf numFmtId="49" fontId="178" fillId="110" borderId="78" applyProtection="0">
      <alignment vertical="center" wrapText="1"/>
    </xf>
    <xf numFmtId="49" fontId="178" fillId="115" borderId="90" applyProtection="0">
      <alignment vertical="center" wrapText="1"/>
    </xf>
    <xf numFmtId="49" fontId="178" fillId="99" borderId="90" applyProtection="0">
      <alignment vertical="center" wrapText="1"/>
    </xf>
    <xf numFmtId="49" fontId="178" fillId="95" borderId="90" applyProtection="0">
      <alignment vertical="center" wrapText="1"/>
    </xf>
    <xf numFmtId="49" fontId="178" fillId="118" borderId="90" applyProtection="0">
      <alignment vertical="center" wrapText="1"/>
    </xf>
    <xf numFmtId="49" fontId="178" fillId="99" borderId="90" applyProtection="0">
      <alignment vertical="center" wrapText="1"/>
    </xf>
    <xf numFmtId="49" fontId="178" fillId="87" borderId="0" applyBorder="0" applyProtection="0">
      <alignment vertical="center" wrapText="1"/>
    </xf>
    <xf numFmtId="49" fontId="178" fillId="114" borderId="91" applyProtection="0">
      <alignment vertical="center" wrapText="1"/>
    </xf>
    <xf numFmtId="49" fontId="178" fillId="87" borderId="91" applyProtection="0">
      <alignment vertical="center" wrapText="1"/>
    </xf>
    <xf numFmtId="49" fontId="178" fillId="87" borderId="91" applyProtection="0">
      <alignment vertical="center" wrapText="1"/>
    </xf>
    <xf numFmtId="49" fontId="178" fillId="87" borderId="91" applyProtection="0">
      <alignment vertical="center" wrapText="1"/>
    </xf>
    <xf numFmtId="49" fontId="178" fillId="87" borderId="91" applyProtection="0">
      <alignment vertical="center" wrapText="1"/>
    </xf>
    <xf numFmtId="49" fontId="182" fillId="84" borderId="0" applyBorder="0" applyProtection="0">
      <alignment vertical="center" wrapText="1"/>
    </xf>
    <xf numFmtId="49" fontId="183" fillId="84" borderId="0" applyBorder="0" applyProtection="0">
      <alignment vertical="center" wrapText="1" shrinkToFit="1"/>
    </xf>
    <xf numFmtId="49" fontId="184" fillId="84" borderId="0" applyBorder="0" applyProtection="0">
      <alignment vertical="center" wrapText="1" shrinkToFit="1"/>
    </xf>
    <xf numFmtId="49" fontId="182" fillId="84" borderId="0" applyBorder="0" applyProtection="0">
      <alignment vertical="center" wrapText="1" shrinkToFit="1"/>
    </xf>
    <xf numFmtId="49" fontId="185" fillId="84" borderId="0" applyBorder="0" applyProtection="0">
      <alignment vertical="center" wrapText="1" shrinkToFit="1"/>
    </xf>
    <xf numFmtId="49" fontId="184" fillId="84" borderId="0" applyBorder="0" applyProtection="0">
      <alignment vertical="center" wrapText="1" shrinkToFit="1"/>
    </xf>
    <xf numFmtId="49" fontId="186" fillId="84" borderId="0" applyBorder="0" applyProtection="0">
      <alignment vertical="center" wrapText="1"/>
    </xf>
    <xf numFmtId="49" fontId="186" fillId="84" borderId="0" applyBorder="0" applyProtection="0">
      <alignment vertical="center" wrapText="1"/>
    </xf>
    <xf numFmtId="49" fontId="186" fillId="84" borderId="0" applyBorder="0" applyProtection="0">
      <alignment vertical="center" wrapText="1"/>
    </xf>
    <xf numFmtId="49" fontId="186" fillId="84" borderId="0" applyBorder="0" applyProtection="0">
      <alignment vertical="center" wrapText="1"/>
    </xf>
    <xf numFmtId="49" fontId="178" fillId="88" borderId="0" applyBorder="0" applyProtection="0">
      <alignment vertical="center" wrapText="1"/>
    </xf>
    <xf numFmtId="49" fontId="178" fillId="88" borderId="0" applyBorder="0" applyProtection="0">
      <alignment vertical="center" wrapText="1"/>
    </xf>
    <xf numFmtId="49" fontId="178" fillId="106" borderId="0" applyBorder="0" applyProtection="0">
      <alignment vertical="center" wrapText="1"/>
    </xf>
    <xf numFmtId="49" fontId="178" fillId="88" borderId="0" applyBorder="0" applyProtection="0">
      <alignment vertical="center" wrapText="1"/>
    </xf>
    <xf numFmtId="49" fontId="178" fillId="88" borderId="0" applyBorder="0" applyProtection="0">
      <alignment vertical="center" wrapText="1"/>
    </xf>
    <xf numFmtId="49" fontId="178" fillId="82" borderId="0" applyBorder="0" applyProtection="0">
      <alignment vertical="center" wrapText="1"/>
    </xf>
    <xf numFmtId="49" fontId="186" fillId="119" borderId="0" applyBorder="0" applyProtection="0">
      <alignment vertical="center" wrapText="1"/>
    </xf>
    <xf numFmtId="49" fontId="186" fillId="119" borderId="0" applyBorder="0" applyProtection="0">
      <alignment vertical="center" wrapText="1" shrinkToFit="1"/>
    </xf>
    <xf numFmtId="49" fontId="186" fillId="120" borderId="0" applyBorder="0" applyProtection="0">
      <alignment vertical="center" wrapText="1" shrinkToFit="1"/>
    </xf>
    <xf numFmtId="49" fontId="186" fillId="119" borderId="0" applyBorder="0" applyProtection="0">
      <alignment vertical="center" wrapText="1" shrinkToFit="1"/>
    </xf>
    <xf numFmtId="49" fontId="178" fillId="120" borderId="0" applyBorder="0" applyProtection="0">
      <alignment vertical="center" wrapText="1"/>
    </xf>
    <xf numFmtId="49" fontId="178" fillId="101" borderId="0" applyBorder="0" applyProtection="0">
      <alignment vertical="center" wrapText="1"/>
    </xf>
    <xf numFmtId="49" fontId="178" fillId="80" borderId="0" applyBorder="0" applyProtection="0">
      <alignment vertical="center" wrapText="1"/>
    </xf>
    <xf numFmtId="49" fontId="178" fillId="101" borderId="0" applyBorder="0" applyProtection="0">
      <alignment vertical="center" wrapText="1"/>
    </xf>
    <xf numFmtId="49" fontId="178" fillId="94" borderId="0" applyBorder="0" applyProtection="0">
      <alignment vertical="center" wrapText="1"/>
    </xf>
    <xf numFmtId="49" fontId="187" fillId="80" borderId="92" applyProtection="0">
      <alignment vertical="center" wrapText="1"/>
    </xf>
    <xf numFmtId="49" fontId="187" fillId="115" borderId="92" applyProtection="0">
      <alignment vertical="center" wrapText="1"/>
    </xf>
    <xf numFmtId="49" fontId="187" fillId="115" borderId="92" applyProtection="0">
      <alignment vertical="center" wrapText="1"/>
    </xf>
    <xf numFmtId="49" fontId="187" fillId="91" borderId="92" applyProtection="0">
      <alignment vertical="center" wrapText="1"/>
    </xf>
    <xf numFmtId="49" fontId="187" fillId="98" borderId="92" applyProtection="0">
      <alignment vertical="center" wrapText="1"/>
    </xf>
    <xf numFmtId="0" fontId="188" fillId="89" borderId="93" applyNumberFormat="0" applyProtection="0">
      <alignment horizontal="left" vertical="center" wrapText="1"/>
    </xf>
    <xf numFmtId="0" fontId="188" fillId="80" borderId="93" applyNumberFormat="0" applyProtection="0">
      <alignment horizontal="left" vertical="center" wrapText="1"/>
    </xf>
    <xf numFmtId="0" fontId="188" fillId="121" borderId="93" applyNumberFormat="0" applyProtection="0">
      <alignment horizontal="left" vertical="center" wrapText="1"/>
    </xf>
    <xf numFmtId="0" fontId="188" fillId="80" borderId="93" applyNumberFormat="0" applyProtection="0">
      <alignment horizontal="left" vertical="center" wrapText="1"/>
    </xf>
    <xf numFmtId="0" fontId="188" fillId="121" borderId="93" applyNumberFormat="0" applyProtection="0">
      <alignment horizontal="left" vertical="center" wrapText="1"/>
    </xf>
    <xf numFmtId="49" fontId="178" fillId="102" borderId="75" applyProtection="0">
      <alignment vertical="center" wrapText="1"/>
    </xf>
    <xf numFmtId="49" fontId="178" fillId="100" borderId="75" applyProtection="0">
      <alignment vertical="center" wrapText="1"/>
    </xf>
    <xf numFmtId="49" fontId="178" fillId="82" borderId="75" applyProtection="0">
      <alignment vertical="center" wrapText="1"/>
    </xf>
    <xf numFmtId="49" fontId="178" fillId="122" borderId="75" applyProtection="0">
      <alignment vertical="center" wrapText="1"/>
    </xf>
    <xf numFmtId="49" fontId="178" fillId="100" borderId="75" applyProtection="0">
      <alignment vertical="center" wrapText="1"/>
    </xf>
    <xf numFmtId="49" fontId="178" fillId="100" borderId="75" applyProtection="0">
      <alignment vertical="center" wrapText="1"/>
    </xf>
    <xf numFmtId="49" fontId="178" fillId="80" borderId="75" applyProtection="0">
      <alignment vertical="center" wrapText="1"/>
    </xf>
    <xf numFmtId="49" fontId="178" fillId="102" borderId="75" applyProtection="0">
      <alignment vertical="center" wrapText="1"/>
    </xf>
    <xf numFmtId="49" fontId="178" fillId="88" borderId="75" applyProtection="0">
      <alignment vertical="center" wrapText="1"/>
    </xf>
    <xf numFmtId="49" fontId="178" fillId="98" borderId="75" applyProtection="0">
      <alignment vertical="center" wrapText="1"/>
    </xf>
    <xf numFmtId="49" fontId="178" fillId="95" borderId="75" applyProtection="0">
      <alignment vertical="center" wrapText="1"/>
    </xf>
    <xf numFmtId="49" fontId="178" fillId="105" borderId="75" applyProtection="0">
      <alignment vertical="center" wrapText="1"/>
    </xf>
    <xf numFmtId="49" fontId="178" fillId="95" borderId="75" applyProtection="0">
      <alignment vertical="center" wrapText="1"/>
    </xf>
    <xf numFmtId="49" fontId="178" fillId="76" borderId="75" applyProtection="0">
      <alignment vertical="center" wrapText="1"/>
    </xf>
    <xf numFmtId="49" fontId="178" fillId="100" borderId="75" applyProtection="0">
      <alignment vertical="center" wrapText="1"/>
    </xf>
    <xf numFmtId="49" fontId="178" fillId="95" borderId="75" applyProtection="0">
      <alignment vertical="center" wrapText="1"/>
    </xf>
    <xf numFmtId="49" fontId="178" fillId="76" borderId="75" applyProtection="0">
      <alignment vertical="center" wrapText="1"/>
    </xf>
    <xf numFmtId="49" fontId="178" fillId="76" borderId="75" applyProtection="0">
      <alignment vertical="center" wrapText="1"/>
    </xf>
    <xf numFmtId="49" fontId="178" fillId="76" borderId="75" applyProtection="0">
      <alignment vertical="center" wrapText="1"/>
    </xf>
    <xf numFmtId="49" fontId="178" fillId="76" borderId="75" applyProtection="0">
      <alignment vertical="center" wrapText="1"/>
    </xf>
    <xf numFmtId="49" fontId="166" fillId="90" borderId="94" applyProtection="0">
      <alignment vertical="top" wrapText="1"/>
    </xf>
    <xf numFmtId="49" fontId="166" fillId="92" borderId="94" applyProtection="0">
      <alignment vertical="top" wrapText="1"/>
    </xf>
    <xf numFmtId="49" fontId="166" fillId="92" borderId="95" applyProtection="0">
      <alignment vertical="top" wrapText="1"/>
    </xf>
    <xf numFmtId="0" fontId="157" fillId="77" borderId="0" applyNumberFormat="0" applyBorder="0" applyProtection="0"/>
    <xf numFmtId="0" fontId="157" fillId="78" borderId="0" applyNumberFormat="0" applyBorder="0" applyProtection="0"/>
    <xf numFmtId="0" fontId="157" fillId="79" borderId="0" applyNumberFormat="0" applyBorder="0" applyProtection="0"/>
    <xf numFmtId="0" fontId="157" fillId="80" borderId="0" applyNumberFormat="0" applyBorder="0" applyProtection="0"/>
    <xf numFmtId="0" fontId="157" fillId="81" borderId="0" applyNumberFormat="0" applyBorder="0" applyProtection="0"/>
    <xf numFmtId="0" fontId="157" fillId="82" borderId="0" applyNumberFormat="0" applyBorder="0" applyProtection="0"/>
    <xf numFmtId="179" fontId="166" fillId="0" borderId="0" applyBorder="0" applyProtection="0"/>
    <xf numFmtId="0" fontId="166" fillId="109" borderId="96" applyNumberFormat="0" applyProtection="0"/>
    <xf numFmtId="180" fontId="166" fillId="0" borderId="0" applyBorder="0" applyProtection="0"/>
    <xf numFmtId="180" fontId="166" fillId="0" borderId="0" applyBorder="0" applyProtection="0"/>
    <xf numFmtId="0" fontId="189" fillId="76" borderId="0" applyNumberFormat="0" applyBorder="0" applyProtection="0">
      <alignment wrapText="1"/>
    </xf>
    <xf numFmtId="0" fontId="189" fillId="91" borderId="0" applyNumberFormat="0" applyBorder="0" applyProtection="0"/>
    <xf numFmtId="3" fontId="190" fillId="0" borderId="94" applyProtection="0">
      <alignment horizontal="right" vertical="top"/>
    </xf>
    <xf numFmtId="165" fontId="191" fillId="0" borderId="97" applyProtection="0"/>
    <xf numFmtId="165" fontId="190" fillId="0" borderId="98" applyProtection="0"/>
    <xf numFmtId="165" fontId="192" fillId="0" borderId="97" applyProtection="0"/>
    <xf numFmtId="165" fontId="193" fillId="0" borderId="98" applyProtection="0"/>
    <xf numFmtId="0" fontId="194" fillId="0" borderId="0" applyNumberFormat="0" applyBorder="0" applyProtection="0"/>
    <xf numFmtId="0" fontId="195" fillId="0" borderId="0" applyNumberFormat="0" applyBorder="0" applyProtection="0"/>
    <xf numFmtId="0" fontId="195" fillId="0" borderId="0" applyNumberFormat="0" applyBorder="0" applyProtection="0"/>
    <xf numFmtId="0" fontId="196" fillId="0" borderId="0" applyNumberFormat="0" applyBorder="0" applyProtection="0"/>
    <xf numFmtId="0" fontId="196" fillId="0" borderId="0" applyNumberFormat="0" applyBorder="0" applyProtection="0"/>
    <xf numFmtId="0" fontId="197" fillId="81" borderId="75" applyNumberFormat="0" applyProtection="0">
      <alignment horizontal="center" vertical="top" wrapText="1"/>
    </xf>
    <xf numFmtId="0" fontId="198" fillId="0" borderId="0" applyNumberFormat="0" applyBorder="0" applyProtection="0">
      <alignment horizontal="left" vertical="top"/>
    </xf>
    <xf numFmtId="0" fontId="199" fillId="88" borderId="76" applyNumberFormat="0" applyProtection="0"/>
    <xf numFmtId="0" fontId="200" fillId="89" borderId="76" applyNumberFormat="0" applyProtection="0"/>
    <xf numFmtId="181" fontId="166" fillId="0" borderId="0" applyBorder="0" applyProtection="0"/>
    <xf numFmtId="182" fontId="58" fillId="0" borderId="0" applyFont="0" applyBorder="0" applyProtection="0"/>
    <xf numFmtId="181" fontId="166" fillId="0" borderId="0" applyBorder="0" applyProtection="0"/>
    <xf numFmtId="181" fontId="166" fillId="0" borderId="0" applyBorder="0" applyProtection="0"/>
    <xf numFmtId="183" fontId="166" fillId="0" borderId="0" applyBorder="0" applyProtection="0"/>
    <xf numFmtId="184" fontId="166" fillId="0" borderId="0" applyBorder="0" applyProtection="0"/>
    <xf numFmtId="181" fontId="166" fillId="0" borderId="0" applyBorder="0" applyProtection="0"/>
    <xf numFmtId="181" fontId="166" fillId="0" borderId="0" applyBorder="0" applyProtection="0"/>
    <xf numFmtId="184" fontId="166" fillId="0" borderId="0" applyBorder="0" applyProtection="0"/>
    <xf numFmtId="181" fontId="166" fillId="0" borderId="0" applyBorder="0" applyProtection="0"/>
    <xf numFmtId="181" fontId="166" fillId="0" borderId="0" applyBorder="0" applyProtection="0"/>
    <xf numFmtId="183" fontId="166" fillId="0" borderId="0" applyBorder="0" applyProtection="0"/>
    <xf numFmtId="181" fontId="166" fillId="0" borderId="0" applyBorder="0" applyProtection="0"/>
    <xf numFmtId="181" fontId="166" fillId="0" borderId="0" applyBorder="0" applyProtection="0"/>
    <xf numFmtId="185" fontId="166" fillId="0" borderId="0" applyBorder="0" applyProtection="0"/>
    <xf numFmtId="182" fontId="167" fillId="0" borderId="0" applyBorder="0" applyProtection="0"/>
    <xf numFmtId="182" fontId="58" fillId="0" borderId="0" applyFont="0" applyBorder="0" applyProtection="0"/>
    <xf numFmtId="182" fontId="58" fillId="0" borderId="0" applyFont="0" applyBorder="0" applyProtection="0"/>
    <xf numFmtId="185" fontId="166" fillId="0" borderId="0" applyBorder="0" applyProtection="0"/>
    <xf numFmtId="0" fontId="166" fillId="0" borderId="0" applyNumberFormat="0" applyBorder="0" applyProtection="0"/>
    <xf numFmtId="0" fontId="201" fillId="0" borderId="0" applyNumberFormat="0" applyBorder="0" applyProtection="0"/>
    <xf numFmtId="2" fontId="167" fillId="0" borderId="0" applyBorder="0" applyProtection="0"/>
    <xf numFmtId="165" fontId="166" fillId="0" borderId="0" applyBorder="0" applyProtection="0"/>
    <xf numFmtId="165" fontId="166" fillId="0" borderId="0" applyBorder="0" applyProtection="0"/>
    <xf numFmtId="3" fontId="166" fillId="0" borderId="0" applyBorder="0" applyProtection="0"/>
    <xf numFmtId="3" fontId="166" fillId="0" borderId="0" applyBorder="0" applyProtection="0"/>
    <xf numFmtId="0" fontId="203" fillId="0" borderId="0" applyNumberFormat="0" applyBorder="0" applyProtection="0">
      <alignment horizontal="center"/>
    </xf>
    <xf numFmtId="0" fontId="204" fillId="0" borderId="0" applyNumberFormat="0" applyBorder="0" applyProtection="0">
      <alignment horizontal="center"/>
    </xf>
    <xf numFmtId="0" fontId="203" fillId="0" borderId="0" applyNumberFormat="0" applyBorder="0" applyProtection="0">
      <alignment horizontal="center" textRotation="90"/>
    </xf>
    <xf numFmtId="0" fontId="204" fillId="0" borderId="0" applyNumberFormat="0" applyBorder="0" applyProtection="0">
      <alignment horizontal="center" textRotation="90"/>
    </xf>
    <xf numFmtId="0" fontId="169" fillId="91" borderId="0" applyNumberFormat="0" applyBorder="0" applyProtection="0"/>
    <xf numFmtId="0" fontId="200" fillId="89" borderId="76" applyNumberFormat="0" applyProtection="0"/>
    <xf numFmtId="0" fontId="207" fillId="84" borderId="0" applyNumberFormat="0" applyBorder="0" applyProtection="0"/>
    <xf numFmtId="0" fontId="208" fillId="0" borderId="0" applyNumberFormat="0" applyBorder="0" applyProtection="0"/>
    <xf numFmtId="0" fontId="209" fillId="0" borderId="0" applyNumberFormat="0" applyBorder="0" applyProtection="0"/>
    <xf numFmtId="0" fontId="208" fillId="0" borderId="0" applyNumberFormat="0" applyBorder="0" applyProtection="0"/>
    <xf numFmtId="0" fontId="210" fillId="0" borderId="0" applyNumberFormat="0" applyBorder="0" applyProtection="0"/>
    <xf numFmtId="0" fontId="167" fillId="75" borderId="0" applyNumberFormat="0" applyBorder="0">
      <alignment horizontal="right"/>
      <protection locked="0"/>
    </xf>
    <xf numFmtId="0" fontId="166" fillId="75" borderId="0" applyNumberFormat="0" applyBorder="0">
      <alignment horizontal="right"/>
      <protection locked="0"/>
    </xf>
    <xf numFmtId="0" fontId="166" fillId="75" borderId="0" applyNumberFormat="0" applyBorder="0">
      <alignment horizontal="right"/>
      <protection locked="0"/>
    </xf>
    <xf numFmtId="0" fontId="166" fillId="75" borderId="0" applyNumberFormat="0" applyBorder="0">
      <alignment horizontal="right"/>
      <protection locked="0"/>
    </xf>
    <xf numFmtId="0" fontId="211" fillId="0" borderId="0" applyNumberFormat="0" applyBorder="0" applyProtection="0"/>
    <xf numFmtId="0" fontId="175" fillId="0" borderId="79" applyNumberFormat="0" applyProtection="0"/>
    <xf numFmtId="0" fontId="212" fillId="75" borderId="0" applyNumberFormat="0" applyBorder="0">
      <alignment horizontal="right"/>
      <protection locked="0"/>
    </xf>
    <xf numFmtId="0" fontId="212" fillId="75" borderId="0" applyNumberFormat="0" applyBorder="0">
      <alignment horizontal="right"/>
      <protection locked="0"/>
    </xf>
    <xf numFmtId="0" fontId="212" fillId="75" borderId="0" applyNumberFormat="0" applyBorder="0">
      <alignment horizontal="right"/>
      <protection locked="0"/>
    </xf>
    <xf numFmtId="0" fontId="213" fillId="75" borderId="0" applyNumberFormat="0" applyBorder="0">
      <alignment horizontal="right"/>
      <protection locked="0"/>
    </xf>
    <xf numFmtId="0" fontId="213" fillId="75" borderId="0" applyNumberFormat="0" applyBorder="0">
      <alignment horizontal="right"/>
      <protection locked="0"/>
    </xf>
    <xf numFmtId="0" fontId="213" fillId="75" borderId="0" applyNumberFormat="0" applyBorder="0">
      <alignment horizontal="right"/>
      <protection locked="0"/>
    </xf>
    <xf numFmtId="0" fontId="214" fillId="75" borderId="0" applyNumberFormat="0" applyBorder="0">
      <alignment horizontal="right"/>
      <protection locked="0"/>
    </xf>
    <xf numFmtId="0" fontId="214" fillId="75" borderId="0" applyNumberFormat="0" applyBorder="0">
      <alignment horizontal="right"/>
      <protection locked="0"/>
    </xf>
    <xf numFmtId="0" fontId="214" fillId="75" borderId="0" applyNumberFormat="0" applyBorder="0">
      <alignment horizontal="right"/>
      <protection locked="0"/>
    </xf>
    <xf numFmtId="0" fontId="215" fillId="97" borderId="0" applyNumberFormat="0" applyBorder="0">
      <alignment horizontal="right" vertical="center"/>
      <protection locked="0"/>
    </xf>
    <xf numFmtId="0" fontId="215" fillId="75" borderId="0" applyNumberFormat="0" applyBorder="0">
      <alignment horizontal="right" vertical="center"/>
      <protection locked="0"/>
    </xf>
    <xf numFmtId="187" fontId="216" fillId="0" borderId="0" applyBorder="0" applyProtection="0"/>
    <xf numFmtId="188" fontId="166" fillId="0" borderId="0" applyBorder="0" applyProtection="0"/>
    <xf numFmtId="188" fontId="166" fillId="0" borderId="0" applyBorder="0" applyProtection="0"/>
    <xf numFmtId="188" fontId="166" fillId="0" borderId="0" applyBorder="0" applyProtection="0"/>
    <xf numFmtId="188" fontId="166" fillId="0" borderId="0" applyBorder="0" applyProtection="0"/>
    <xf numFmtId="188" fontId="166" fillId="0" borderId="0" applyBorder="0" applyProtection="0"/>
    <xf numFmtId="188" fontId="166" fillId="0" borderId="0" applyBorder="0" applyProtection="0"/>
    <xf numFmtId="188" fontId="166" fillId="0" borderId="0" applyBorder="0" applyProtection="0"/>
    <xf numFmtId="188" fontId="166" fillId="0" borderId="0" applyBorder="0" applyProtection="0"/>
    <xf numFmtId="187" fontId="216" fillId="0" borderId="0" applyBorder="0" applyProtection="0"/>
    <xf numFmtId="187" fontId="216" fillId="0" borderId="0" applyBorder="0" applyProtection="0"/>
    <xf numFmtId="187" fontId="216" fillId="0" borderId="0" applyBorder="0" applyProtection="0"/>
    <xf numFmtId="181" fontId="166" fillId="0" borderId="0" applyBorder="0" applyProtection="0"/>
    <xf numFmtId="181" fontId="166" fillId="0" borderId="0" applyBorder="0" applyProtection="0"/>
    <xf numFmtId="189" fontId="166" fillId="0" borderId="0" applyBorder="0" applyProtection="0"/>
    <xf numFmtId="189" fontId="166" fillId="0" borderId="0" applyBorder="0" applyProtection="0"/>
    <xf numFmtId="0" fontId="217" fillId="75" borderId="0" applyNumberFormat="0" applyBorder="0" applyProtection="0"/>
    <xf numFmtId="0" fontId="217" fillId="75" borderId="0" applyNumberFormat="0" applyBorder="0" applyProtection="0"/>
    <xf numFmtId="0" fontId="218" fillId="97" borderId="0" applyNumberFormat="0" applyBorder="0" applyProtection="0"/>
    <xf numFmtId="0" fontId="219" fillId="97" borderId="0" applyNumberFormat="0" applyBorder="0" applyProtection="0"/>
    <xf numFmtId="0" fontId="217" fillId="75" borderId="0" applyNumberFormat="0" applyBorder="0" applyProtection="0"/>
    <xf numFmtId="0" fontId="217" fillId="75" borderId="0" applyNumberFormat="0" applyBorder="0" applyProtection="0"/>
    <xf numFmtId="190" fontId="220" fillId="0" borderId="0" applyBorder="0" applyProtection="0"/>
    <xf numFmtId="0" fontId="166" fillId="0" borderId="0" applyNumberFormat="0" applyBorder="0" applyProtection="0"/>
    <xf numFmtId="0" fontId="166" fillId="0" borderId="0" applyNumberFormat="0" applyBorder="0" applyProtection="0"/>
    <xf numFmtId="0" fontId="216" fillId="0" borderId="0" applyNumberFormat="0" applyBorder="0" applyProtection="0"/>
    <xf numFmtId="0" fontId="166" fillId="0" borderId="0" applyNumberFormat="0" applyBorder="0" applyProtection="0"/>
    <xf numFmtId="0" fontId="166" fillId="0" borderId="0" applyNumberFormat="0" applyBorder="0" applyProtection="0"/>
    <xf numFmtId="0" fontId="58" fillId="0" borderId="0" applyNumberFormat="0" applyFont="0" applyBorder="0" applyProtection="0"/>
    <xf numFmtId="0" fontId="58" fillId="0" borderId="0" applyNumberFormat="0" applyFont="0" applyBorder="0" applyProtection="0"/>
    <xf numFmtId="0" fontId="58" fillId="0" borderId="0" applyNumberFormat="0" applyFont="0" applyBorder="0" applyProtection="0"/>
    <xf numFmtId="0" fontId="58" fillId="0" borderId="0" applyNumberFormat="0" applyFont="0" applyBorder="0" applyProtection="0"/>
    <xf numFmtId="0" fontId="58" fillId="0" borderId="0" applyNumberFormat="0" applyFont="0" applyBorder="0" applyProtection="0"/>
    <xf numFmtId="0" fontId="58" fillId="0" borderId="0" applyNumberFormat="0" applyFont="0" applyBorder="0" applyProtection="0"/>
    <xf numFmtId="0" fontId="166" fillId="0" borderId="0" applyNumberFormat="0" applyBorder="0" applyProtection="0"/>
    <xf numFmtId="0" fontId="216" fillId="0" borderId="0" applyNumberFormat="0" applyBorder="0" applyProtection="0"/>
    <xf numFmtId="0" fontId="166" fillId="0" borderId="0" applyNumberFormat="0" applyBorder="0" applyProtection="0"/>
    <xf numFmtId="0" fontId="162" fillId="0" borderId="0" applyNumberFormat="0" applyBorder="0" applyProtection="0"/>
    <xf numFmtId="0" fontId="166" fillId="0" borderId="0" applyNumberFormat="0" applyBorder="0" applyProtection="0"/>
    <xf numFmtId="0" fontId="166" fillId="0" borderId="0" applyNumberFormat="0" applyBorder="0" applyProtection="0"/>
    <xf numFmtId="0" fontId="58" fillId="0" borderId="0" applyNumberFormat="0" applyFont="0" applyBorder="0" applyProtection="0"/>
    <xf numFmtId="0" fontId="166" fillId="0" borderId="0" applyNumberFormat="0" applyBorder="0" applyProtection="0"/>
    <xf numFmtId="0" fontId="166" fillId="0" borderId="0" applyNumberFormat="0" applyBorder="0" applyProtection="0"/>
    <xf numFmtId="0" fontId="221" fillId="0" borderId="0" applyNumberFormat="0" applyBorder="0" applyProtection="0"/>
    <xf numFmtId="0" fontId="221" fillId="0" borderId="0" applyNumberFormat="0" applyBorder="0" applyProtection="0"/>
    <xf numFmtId="0" fontId="167" fillId="0" borderId="0" applyNumberFormat="0" applyBorder="0" applyProtection="0"/>
    <xf numFmtId="0" fontId="166" fillId="0" borderId="0" applyNumberFormat="0" applyBorder="0" applyProtection="0"/>
    <xf numFmtId="0" fontId="166" fillId="0" borderId="0" applyNumberFormat="0" applyBorder="0" applyProtection="0"/>
    <xf numFmtId="0" fontId="166" fillId="0" borderId="0" applyNumberFormat="0" applyBorder="0" applyProtection="0"/>
    <xf numFmtId="0" fontId="166" fillId="0" borderId="0" applyNumberFormat="0" applyBorder="0" applyProtection="0"/>
    <xf numFmtId="0" fontId="166" fillId="0" borderId="0" applyNumberFormat="0" applyBorder="0" applyProtection="0"/>
    <xf numFmtId="0" fontId="58" fillId="0" borderId="0" applyNumberFormat="0" applyFont="0" applyBorder="0" applyProtection="0"/>
    <xf numFmtId="0" fontId="166" fillId="0" borderId="0" applyNumberFormat="0" applyBorder="0" applyProtection="0">
      <alignment wrapText="1"/>
    </xf>
    <xf numFmtId="0" fontId="166" fillId="0" borderId="0" applyNumberFormat="0" applyBorder="0" applyProtection="0">
      <alignment wrapText="1"/>
    </xf>
    <xf numFmtId="0" fontId="222" fillId="0" borderId="0" applyNumberFormat="0" applyBorder="0" applyProtection="0"/>
    <xf numFmtId="0" fontId="166" fillId="0" borderId="0" applyNumberFormat="0" applyBorder="0" applyProtection="0"/>
    <xf numFmtId="0" fontId="167" fillId="0" borderId="0" applyNumberFormat="0" applyBorder="0" applyProtection="0"/>
    <xf numFmtId="0" fontId="166" fillId="0" borderId="0" applyNumberFormat="0" applyBorder="0" applyProtection="0">
      <alignment wrapText="1"/>
    </xf>
    <xf numFmtId="0" fontId="166" fillId="0" borderId="0" applyNumberFormat="0" applyBorder="0" applyProtection="0">
      <alignment wrapText="1"/>
    </xf>
    <xf numFmtId="0" fontId="166" fillId="0" borderId="0" applyNumberFormat="0" applyBorder="0" applyProtection="0"/>
    <xf numFmtId="0" fontId="166" fillId="0" borderId="0" applyNumberFormat="0" applyBorder="0" applyProtection="0">
      <alignment wrapText="1"/>
    </xf>
    <xf numFmtId="0" fontId="166" fillId="0" borderId="0" applyNumberFormat="0" applyBorder="0" applyProtection="0"/>
    <xf numFmtId="0" fontId="58" fillId="0" borderId="0" applyNumberFormat="0" applyFont="0" applyBorder="0" applyProtection="0"/>
    <xf numFmtId="0" fontId="166" fillId="0" borderId="0" applyNumberFormat="0" applyBorder="0" applyProtection="0">
      <alignment wrapText="1"/>
    </xf>
    <xf numFmtId="0" fontId="166" fillId="0" borderId="0" applyNumberFormat="0" applyBorder="0" applyProtection="0">
      <alignment wrapText="1"/>
    </xf>
    <xf numFmtId="0" fontId="166" fillId="0" borderId="0" applyNumberFormat="0" applyBorder="0" applyProtection="0">
      <alignment wrapText="1"/>
    </xf>
    <xf numFmtId="0" fontId="58" fillId="0" borderId="0" applyNumberFormat="0" applyFont="0" applyBorder="0" applyProtection="0"/>
    <xf numFmtId="0" fontId="166" fillId="0" borderId="0" applyNumberFormat="0" applyBorder="0" applyProtection="0"/>
    <xf numFmtId="0" fontId="166" fillId="0" borderId="0" applyNumberFormat="0" applyBorder="0" applyProtection="0">
      <alignment wrapText="1"/>
    </xf>
    <xf numFmtId="0" fontId="58" fillId="0" borderId="0" applyNumberFormat="0" applyFont="0" applyBorder="0" applyProtection="0"/>
    <xf numFmtId="0" fontId="223" fillId="0" borderId="0" applyNumberFormat="0" applyBorder="0" applyProtection="0"/>
    <xf numFmtId="0" fontId="58" fillId="0" borderId="0" applyNumberFormat="0" applyFont="0" applyBorder="0" applyProtection="0"/>
    <xf numFmtId="0" fontId="58" fillId="0" borderId="0" applyNumberFormat="0" applyFont="0" applyBorder="0" applyProtection="0"/>
    <xf numFmtId="0" fontId="58" fillId="0" borderId="0" applyNumberFormat="0" applyFont="0" applyBorder="0" applyProtection="0"/>
    <xf numFmtId="0" fontId="166" fillId="0" borderId="0" applyNumberFormat="0" applyBorder="0" applyProtection="0"/>
    <xf numFmtId="0" fontId="166" fillId="0" borderId="0" applyNumberFormat="0" applyBorder="0" applyProtection="0"/>
    <xf numFmtId="0" fontId="58" fillId="0" borderId="0" applyNumberFormat="0" applyFont="0" applyBorder="0" applyProtection="0"/>
    <xf numFmtId="4" fontId="224" fillId="0" borderId="0" applyBorder="0" applyProtection="0">
      <alignment horizontal="right" vertical="center"/>
    </xf>
    <xf numFmtId="2" fontId="167" fillId="0" borderId="0" applyBorder="0" applyProtection="0"/>
    <xf numFmtId="0" fontId="166" fillId="76" borderId="96" applyNumberFormat="0" applyProtection="0"/>
    <xf numFmtId="0" fontId="166" fillId="76" borderId="96" applyNumberFormat="0" applyProtection="0"/>
    <xf numFmtId="0" fontId="225" fillId="0" borderId="0" applyNumberFormat="0" applyBorder="0" applyProtection="0">
      <alignment vertical="top"/>
    </xf>
    <xf numFmtId="0" fontId="166" fillId="76" borderId="96" applyNumberFormat="0" applyProtection="0"/>
    <xf numFmtId="0" fontId="225" fillId="0" borderId="0" applyNumberFormat="0" applyBorder="0" applyProtection="0">
      <alignment vertical="top"/>
    </xf>
    <xf numFmtId="191" fontId="226" fillId="0" borderId="0" applyBorder="0" applyProtection="0">
      <alignment horizontal="right"/>
    </xf>
    <xf numFmtId="178" fontId="167" fillId="0" borderId="0" applyBorder="0" applyProtection="0"/>
    <xf numFmtId="178" fontId="166" fillId="0" borderId="0" applyBorder="0" applyProtection="0"/>
    <xf numFmtId="178" fontId="58" fillId="0" borderId="0" applyFont="0" applyBorder="0" applyProtection="0"/>
    <xf numFmtId="178" fontId="166" fillId="0" borderId="0" applyBorder="0" applyProtection="0"/>
    <xf numFmtId="178" fontId="58" fillId="0" borderId="0" applyFont="0" applyBorder="0" applyProtection="0"/>
    <xf numFmtId="178" fontId="166" fillId="0" borderId="0" applyBorder="0" applyProtection="0"/>
    <xf numFmtId="178" fontId="166" fillId="0" borderId="0" applyBorder="0" applyProtection="0"/>
    <xf numFmtId="178" fontId="166" fillId="0" borderId="0" applyBorder="0" applyProtection="0"/>
    <xf numFmtId="178" fontId="166" fillId="0" borderId="0" applyBorder="0" applyProtection="0"/>
    <xf numFmtId="178" fontId="166" fillId="0" borderId="0" applyBorder="0" applyProtection="0"/>
    <xf numFmtId="178" fontId="166" fillId="0" borderId="0" applyBorder="0" applyProtection="0"/>
    <xf numFmtId="0" fontId="166" fillId="76" borderId="96" applyNumberFormat="0" applyProtection="0"/>
    <xf numFmtId="0" fontId="167" fillId="109" borderId="96" applyNumberFormat="0" applyProtection="0"/>
    <xf numFmtId="0" fontId="228" fillId="0" borderId="0" applyNumberFormat="0" applyBorder="0" applyProtection="0"/>
    <xf numFmtId="0" fontId="229" fillId="0" borderId="0" applyNumberFormat="0" applyBorder="0" applyProtection="0"/>
    <xf numFmtId="192" fontId="228" fillId="0" borderId="0" applyBorder="0" applyProtection="0"/>
    <xf numFmtId="192" fontId="229" fillId="0" borderId="0" applyBorder="0" applyProtection="0"/>
    <xf numFmtId="0" fontId="227" fillId="96" borderId="102" applyNumberFormat="0" applyProtection="0"/>
    <xf numFmtId="0" fontId="230" fillId="85" borderId="0" applyNumberFormat="0" applyBorder="0" applyProtection="0"/>
    <xf numFmtId="0" fontId="231" fillId="96" borderId="103" applyNumberFormat="0" applyProtection="0"/>
    <xf numFmtId="0" fontId="232" fillId="0" borderId="0" applyNumberFormat="0" applyBorder="0" applyProtection="0">
      <alignment vertical="top" wrapText="1"/>
    </xf>
    <xf numFmtId="0" fontId="233" fillId="0" borderId="0" applyNumberFormat="0" applyBorder="0" applyProtection="0"/>
    <xf numFmtId="0" fontId="205" fillId="0" borderId="99" applyNumberFormat="0" applyProtection="0"/>
    <xf numFmtId="0" fontId="206" fillId="0" borderId="100" applyNumberFormat="0" applyProtection="0"/>
    <xf numFmtId="0" fontId="194" fillId="0" borderId="101" applyNumberFormat="0" applyProtection="0"/>
    <xf numFmtId="0" fontId="166" fillId="0" borderId="0" applyNumberFormat="0" applyBorder="0" applyProtection="0">
      <alignment horizontal="left"/>
    </xf>
    <xf numFmtId="0" fontId="166" fillId="0" borderId="0" applyNumberFormat="0" applyBorder="0" applyProtection="0"/>
    <xf numFmtId="0" fontId="166" fillId="0" borderId="0" applyNumberFormat="0" applyBorder="0" applyProtection="0"/>
    <xf numFmtId="0" fontId="197" fillId="0" borderId="0" applyNumberFormat="0" applyBorder="0" applyProtection="0"/>
    <xf numFmtId="0" fontId="197" fillId="0" borderId="0" applyNumberFormat="0" applyBorder="0" applyProtection="0">
      <alignment horizontal="left"/>
    </xf>
    <xf numFmtId="0" fontId="166" fillId="0" borderId="0" applyNumberFormat="0" applyBorder="0" applyProtection="0"/>
    <xf numFmtId="165" fontId="234" fillId="106" borderId="104" applyProtection="0">
      <alignment vertical="center"/>
    </xf>
    <xf numFmtId="165" fontId="234" fillId="82" borderId="104" applyProtection="0">
      <alignment vertical="center"/>
    </xf>
    <xf numFmtId="165" fontId="234" fillId="80" borderId="104" applyProtection="0">
      <alignment vertical="center"/>
    </xf>
    <xf numFmtId="165" fontId="234" fillId="106" borderId="104" applyProtection="0">
      <alignment vertical="center"/>
    </xf>
    <xf numFmtId="165" fontId="234" fillId="106" borderId="104" applyProtection="0">
      <alignment vertical="center"/>
    </xf>
    <xf numFmtId="165" fontId="234" fillId="106" borderId="104" applyProtection="0">
      <alignment vertical="center"/>
    </xf>
    <xf numFmtId="4" fontId="234" fillId="106" borderId="104" applyProtection="0">
      <alignment vertical="center"/>
    </xf>
    <xf numFmtId="4" fontId="234" fillId="82" borderId="104" applyProtection="0">
      <alignment vertical="center"/>
    </xf>
    <xf numFmtId="4" fontId="234" fillId="80" borderId="104" applyProtection="0">
      <alignment vertical="center"/>
    </xf>
    <xf numFmtId="4" fontId="234" fillId="106" borderId="104" applyProtection="0">
      <alignment vertical="center"/>
    </xf>
    <xf numFmtId="4" fontId="234" fillId="106" borderId="104" applyProtection="0">
      <alignment vertical="center"/>
    </xf>
    <xf numFmtId="4" fontId="234" fillId="106" borderId="104" applyProtection="0">
      <alignment vertical="center"/>
    </xf>
    <xf numFmtId="174" fontId="234" fillId="106" borderId="104" applyProtection="0">
      <alignment vertical="center"/>
    </xf>
    <xf numFmtId="174" fontId="234" fillId="82" borderId="104" applyProtection="0">
      <alignment vertical="center"/>
    </xf>
    <xf numFmtId="174" fontId="234" fillId="80" borderId="104" applyProtection="0">
      <alignment vertical="center"/>
    </xf>
    <xf numFmtId="174" fontId="234" fillId="106" borderId="104" applyProtection="0">
      <alignment vertical="center"/>
    </xf>
    <xf numFmtId="174" fontId="234" fillId="106" borderId="104" applyProtection="0">
      <alignment vertical="center"/>
    </xf>
    <xf numFmtId="174" fontId="234" fillId="106" borderId="104" applyProtection="0">
      <alignment vertical="center"/>
    </xf>
    <xf numFmtId="193" fontId="234" fillId="106" borderId="104" applyProtection="0">
      <alignment vertical="center"/>
    </xf>
    <xf numFmtId="193" fontId="234" fillId="82" borderId="104" applyProtection="0">
      <alignment vertical="center"/>
    </xf>
    <xf numFmtId="193" fontId="234" fillId="80" borderId="104" applyProtection="0">
      <alignment vertical="center"/>
    </xf>
    <xf numFmtId="193" fontId="234" fillId="106" borderId="104" applyProtection="0">
      <alignment vertical="center"/>
    </xf>
    <xf numFmtId="193" fontId="234" fillId="106" borderId="104" applyProtection="0">
      <alignment vertical="center"/>
    </xf>
    <xf numFmtId="193" fontId="234" fillId="106" borderId="104" applyProtection="0">
      <alignment vertical="center"/>
    </xf>
    <xf numFmtId="3" fontId="234" fillId="106" borderId="104" applyProtection="0">
      <alignment vertical="center"/>
    </xf>
    <xf numFmtId="3" fontId="234" fillId="82" borderId="104" applyProtection="0">
      <alignment vertical="center"/>
    </xf>
    <xf numFmtId="3" fontId="234" fillId="80" borderId="104" applyProtection="0">
      <alignment vertical="center"/>
    </xf>
    <xf numFmtId="3" fontId="234" fillId="106" borderId="104" applyProtection="0">
      <alignment vertical="center"/>
    </xf>
    <xf numFmtId="3" fontId="234" fillId="106" borderId="104" applyProtection="0">
      <alignment vertical="center"/>
    </xf>
    <xf numFmtId="3" fontId="234" fillId="106" borderId="104" applyProtection="0">
      <alignment vertical="center"/>
    </xf>
    <xf numFmtId="0" fontId="235" fillId="106" borderId="104" applyNumberFormat="0" applyProtection="0">
      <alignment vertical="center"/>
    </xf>
    <xf numFmtId="194" fontId="235" fillId="82" borderId="104" applyProtection="0">
      <alignment vertical="center"/>
    </xf>
    <xf numFmtId="194" fontId="236" fillId="80" borderId="104" applyProtection="0">
      <alignment vertical="center"/>
    </xf>
    <xf numFmtId="194" fontId="235" fillId="106" borderId="104" applyProtection="0">
      <alignment vertical="center"/>
    </xf>
    <xf numFmtId="194" fontId="235" fillId="106" borderId="104" applyProtection="0">
      <alignment vertical="center"/>
    </xf>
    <xf numFmtId="194" fontId="236" fillId="106" borderId="104" applyProtection="0">
      <alignment vertical="center"/>
    </xf>
    <xf numFmtId="0" fontId="235" fillId="106" borderId="104" applyNumberFormat="0" applyProtection="0">
      <alignment vertical="center"/>
    </xf>
    <xf numFmtId="195" fontId="235" fillId="82" borderId="104" applyProtection="0">
      <alignment vertical="center"/>
    </xf>
    <xf numFmtId="195" fontId="236" fillId="80" borderId="104" applyProtection="0">
      <alignment vertical="center"/>
    </xf>
    <xf numFmtId="195" fontId="235" fillId="106" borderId="104" applyProtection="0">
      <alignment vertical="center"/>
    </xf>
    <xf numFmtId="195" fontId="235" fillId="106" borderId="104" applyProtection="0">
      <alignment vertical="center"/>
    </xf>
    <xf numFmtId="195" fontId="236" fillId="106" borderId="104" applyProtection="0">
      <alignment vertical="center"/>
    </xf>
    <xf numFmtId="0" fontId="235" fillId="106" borderId="104" applyNumberFormat="0" applyProtection="0">
      <alignment vertical="center"/>
    </xf>
    <xf numFmtId="196" fontId="235" fillId="82" borderId="104" applyProtection="0">
      <alignment vertical="center"/>
    </xf>
    <xf numFmtId="196" fontId="236" fillId="80" borderId="104" applyProtection="0">
      <alignment vertical="center"/>
    </xf>
    <xf numFmtId="196" fontId="235" fillId="106" borderId="104" applyProtection="0">
      <alignment vertical="center"/>
    </xf>
    <xf numFmtId="196" fontId="235" fillId="106" borderId="104" applyProtection="0">
      <alignment vertical="center"/>
    </xf>
    <xf numFmtId="196" fontId="236" fillId="106" borderId="104" applyProtection="0">
      <alignment vertical="center"/>
    </xf>
    <xf numFmtId="197" fontId="237" fillId="106" borderId="104" applyProtection="0">
      <alignment vertical="center"/>
    </xf>
    <xf numFmtId="197" fontId="237" fillId="82" borderId="104" applyProtection="0">
      <alignment vertical="center"/>
    </xf>
    <xf numFmtId="197" fontId="237" fillId="80" borderId="104" applyProtection="0">
      <alignment vertical="center"/>
    </xf>
    <xf numFmtId="197" fontId="237" fillId="106" borderId="104" applyProtection="0">
      <alignment vertical="center"/>
    </xf>
    <xf numFmtId="197" fontId="237" fillId="106" borderId="104" applyProtection="0">
      <alignment vertical="center"/>
    </xf>
    <xf numFmtId="197" fontId="237" fillId="106" borderId="104" applyProtection="0">
      <alignment vertical="center"/>
    </xf>
    <xf numFmtId="198" fontId="237" fillId="106" borderId="104" applyProtection="0">
      <alignment vertical="center"/>
    </xf>
    <xf numFmtId="198" fontId="237" fillId="82" borderId="104" applyProtection="0">
      <alignment vertical="center"/>
    </xf>
    <xf numFmtId="198" fontId="237" fillId="80" borderId="104" applyProtection="0">
      <alignment vertical="center"/>
    </xf>
    <xf numFmtId="198" fontId="237" fillId="106" borderId="104" applyProtection="0">
      <alignment vertical="center"/>
    </xf>
    <xf numFmtId="198" fontId="237" fillId="106" borderId="104" applyProtection="0">
      <alignment vertical="center"/>
    </xf>
    <xf numFmtId="198" fontId="237" fillId="106" borderId="104" applyProtection="0">
      <alignment vertical="center"/>
    </xf>
    <xf numFmtId="199" fontId="237" fillId="106" borderId="104" applyProtection="0">
      <alignment vertical="center"/>
    </xf>
    <xf numFmtId="199" fontId="237" fillId="82" borderId="104" applyProtection="0">
      <alignment vertical="center"/>
    </xf>
    <xf numFmtId="199" fontId="237" fillId="80" borderId="104" applyProtection="0">
      <alignment vertical="center"/>
    </xf>
    <xf numFmtId="199" fontId="237" fillId="106" borderId="104" applyProtection="0">
      <alignment vertical="center"/>
    </xf>
    <xf numFmtId="199" fontId="237" fillId="106" borderId="104" applyProtection="0">
      <alignment vertical="center"/>
    </xf>
    <xf numFmtId="199" fontId="237" fillId="106" borderId="104" applyProtection="0">
      <alignment vertical="center"/>
    </xf>
    <xf numFmtId="167" fontId="238" fillId="106" borderId="104" applyProtection="0">
      <alignment vertical="center"/>
    </xf>
    <xf numFmtId="167" fontId="239" fillId="82" borderId="104" applyProtection="0">
      <alignment vertical="center"/>
    </xf>
    <xf numFmtId="167" fontId="240" fillId="80" borderId="104" applyProtection="0">
      <alignment vertical="center"/>
    </xf>
    <xf numFmtId="167" fontId="238" fillId="106" borderId="104" applyProtection="0">
      <alignment vertical="center"/>
    </xf>
    <xf numFmtId="167" fontId="241" fillId="106" borderId="104" applyProtection="0">
      <alignment vertical="center"/>
    </xf>
    <xf numFmtId="167" fontId="240" fillId="106" borderId="104" applyProtection="0">
      <alignment vertical="center"/>
    </xf>
    <xf numFmtId="200" fontId="238" fillId="106" borderId="104" applyProtection="0">
      <alignment vertical="center"/>
    </xf>
    <xf numFmtId="200" fontId="239" fillId="82" borderId="104" applyProtection="0">
      <alignment vertical="center"/>
    </xf>
    <xf numFmtId="200" fontId="240" fillId="80" borderId="104" applyProtection="0">
      <alignment vertical="center"/>
    </xf>
    <xf numFmtId="200" fontId="238" fillId="106" borderId="104" applyProtection="0">
      <alignment vertical="center"/>
    </xf>
    <xf numFmtId="200" fontId="241" fillId="106" borderId="104" applyProtection="0">
      <alignment vertical="center"/>
    </xf>
    <xf numFmtId="200" fontId="240" fillId="106" borderId="104" applyProtection="0">
      <alignment vertical="center"/>
    </xf>
    <xf numFmtId="178" fontId="238" fillId="106" borderId="104" applyProtection="0">
      <alignment vertical="center"/>
    </xf>
    <xf numFmtId="178" fontId="239" fillId="82" borderId="104" applyProtection="0">
      <alignment vertical="center"/>
    </xf>
    <xf numFmtId="178" fontId="240" fillId="80" borderId="104" applyProtection="0">
      <alignment vertical="center"/>
    </xf>
    <xf numFmtId="178" fontId="238" fillId="106" borderId="104" applyProtection="0">
      <alignment vertical="center"/>
    </xf>
    <xf numFmtId="178" fontId="241" fillId="106" borderId="104" applyProtection="0">
      <alignment vertical="center"/>
    </xf>
    <xf numFmtId="178" fontId="240" fillId="106" borderId="104" applyProtection="0">
      <alignment vertical="center"/>
    </xf>
    <xf numFmtId="0" fontId="242" fillId="106" borderId="104" applyNumberFormat="0" applyProtection="0">
      <alignment vertical="center"/>
    </xf>
    <xf numFmtId="0" fontId="243" fillId="82" borderId="104" applyNumberFormat="0" applyProtection="0">
      <alignment vertical="center"/>
    </xf>
    <xf numFmtId="0" fontId="243" fillId="80" borderId="104" applyNumberFormat="0" applyProtection="0">
      <alignment vertical="center"/>
    </xf>
    <xf numFmtId="0" fontId="243" fillId="106" borderId="104" applyNumberFormat="0" applyProtection="0">
      <alignment vertical="center"/>
    </xf>
    <xf numFmtId="0" fontId="243" fillId="106" borderId="104" applyNumberFormat="0" applyProtection="0">
      <alignment vertical="center"/>
    </xf>
    <xf numFmtId="0" fontId="243" fillId="106" borderId="104" applyNumberFormat="0" applyProtection="0">
      <alignment vertical="center"/>
    </xf>
    <xf numFmtId="0" fontId="242" fillId="106" borderId="104" applyNumberFormat="0" applyProtection="0">
      <alignment horizontal="left" vertical="center"/>
    </xf>
    <xf numFmtId="0" fontId="242" fillId="82" borderId="104" applyNumberFormat="0" applyProtection="0">
      <alignment horizontal="left" vertical="center"/>
    </xf>
    <xf numFmtId="0" fontId="242" fillId="80" borderId="104" applyNumberFormat="0" applyProtection="0">
      <alignment horizontal="left" vertical="center"/>
    </xf>
    <xf numFmtId="0" fontId="242" fillId="106" borderId="104" applyNumberFormat="0" applyProtection="0">
      <alignment horizontal="left" vertical="center"/>
    </xf>
    <xf numFmtId="0" fontId="242" fillId="106" borderId="104" applyNumberFormat="0" applyProtection="0">
      <alignment horizontal="left" vertical="center"/>
    </xf>
    <xf numFmtId="0" fontId="242" fillId="106" borderId="104" applyNumberFormat="0" applyProtection="0">
      <alignment horizontal="left" vertical="center"/>
    </xf>
    <xf numFmtId="165" fontId="244" fillId="119" borderId="104" applyProtection="0">
      <alignment vertical="center"/>
    </xf>
    <xf numFmtId="165" fontId="244" fillId="90" borderId="104" applyProtection="0">
      <alignment vertical="center"/>
    </xf>
    <xf numFmtId="165" fontId="244" fillId="113" borderId="104" applyProtection="0">
      <alignment vertical="center"/>
    </xf>
    <xf numFmtId="165" fontId="244" fillId="120" borderId="104" applyProtection="0">
      <alignment vertical="center"/>
    </xf>
    <xf numFmtId="165" fontId="244" fillId="119" borderId="104" applyProtection="0">
      <alignment vertical="center"/>
    </xf>
    <xf numFmtId="4" fontId="244" fillId="119" borderId="104" applyProtection="0">
      <alignment vertical="center"/>
    </xf>
    <xf numFmtId="4" fontId="244" fillId="90" borderId="104" applyProtection="0">
      <alignment vertical="center"/>
    </xf>
    <xf numFmtId="4" fontId="244" fillId="113" borderId="104" applyProtection="0">
      <alignment vertical="center"/>
    </xf>
    <xf numFmtId="4" fontId="244" fillId="120" borderId="104" applyProtection="0">
      <alignment vertical="center"/>
    </xf>
    <xf numFmtId="4" fontId="244" fillId="119" borderId="104" applyProtection="0">
      <alignment vertical="center"/>
    </xf>
    <xf numFmtId="174" fontId="244" fillId="119" borderId="104" applyProtection="0">
      <alignment vertical="center"/>
    </xf>
    <xf numFmtId="174" fontId="244" fillId="90" borderId="104" applyProtection="0">
      <alignment vertical="center"/>
    </xf>
    <xf numFmtId="174" fontId="244" fillId="113" borderId="104" applyProtection="0">
      <alignment vertical="center"/>
    </xf>
    <xf numFmtId="174" fontId="244" fillId="120" borderId="104" applyProtection="0">
      <alignment vertical="center"/>
    </xf>
    <xf numFmtId="174" fontId="244" fillId="119" borderId="104" applyProtection="0">
      <alignment vertical="center"/>
    </xf>
    <xf numFmtId="193" fontId="244" fillId="119" borderId="104" applyProtection="0">
      <alignment vertical="center"/>
    </xf>
    <xf numFmtId="193" fontId="244" fillId="90" borderId="104" applyProtection="0">
      <alignment vertical="center"/>
    </xf>
    <xf numFmtId="193" fontId="244" fillId="113" borderId="104" applyProtection="0">
      <alignment vertical="center"/>
    </xf>
    <xf numFmtId="193" fontId="244" fillId="120" borderId="104" applyProtection="0">
      <alignment vertical="center"/>
    </xf>
    <xf numFmtId="193" fontId="244" fillId="119" borderId="104" applyProtection="0">
      <alignment vertical="center"/>
    </xf>
    <xf numFmtId="3" fontId="244" fillId="119" borderId="104" applyProtection="0">
      <alignment vertical="center"/>
    </xf>
    <xf numFmtId="3" fontId="244" fillId="90" borderId="104" applyProtection="0">
      <alignment vertical="center"/>
    </xf>
    <xf numFmtId="3" fontId="244" fillId="113" borderId="104" applyProtection="0">
      <alignment vertical="center"/>
    </xf>
    <xf numFmtId="3" fontId="244" fillId="120" borderId="104" applyProtection="0">
      <alignment vertical="center"/>
    </xf>
    <xf numFmtId="3" fontId="244" fillId="119" borderId="104" applyProtection="0">
      <alignment vertical="center"/>
    </xf>
    <xf numFmtId="0" fontId="245" fillId="119" borderId="104" applyNumberFormat="0" applyProtection="0">
      <alignment vertical="center"/>
    </xf>
    <xf numFmtId="194" fontId="245" fillId="90" borderId="104" applyProtection="0">
      <alignment vertical="center"/>
    </xf>
    <xf numFmtId="194" fontId="245" fillId="113" borderId="104" applyProtection="0">
      <alignment vertical="center"/>
    </xf>
    <xf numFmtId="194" fontId="245" fillId="120" borderId="104" applyProtection="0">
      <alignment vertical="center"/>
    </xf>
    <xf numFmtId="194" fontId="246" fillId="119" borderId="104" applyProtection="0">
      <alignment vertical="center"/>
    </xf>
    <xf numFmtId="0" fontId="245" fillId="119" borderId="104" applyNumberFormat="0" applyProtection="0">
      <alignment vertical="center"/>
    </xf>
    <xf numFmtId="195" fontId="245" fillId="90" borderId="104" applyProtection="0">
      <alignment vertical="center"/>
    </xf>
    <xf numFmtId="195" fontId="245" fillId="113" borderId="104" applyProtection="0">
      <alignment vertical="center"/>
    </xf>
    <xf numFmtId="195" fontId="245" fillId="120" borderId="104" applyProtection="0">
      <alignment vertical="center"/>
    </xf>
    <xf numFmtId="195" fontId="246" fillId="119" borderId="104" applyProtection="0">
      <alignment vertical="center"/>
    </xf>
    <xf numFmtId="0" fontId="245" fillId="119" borderId="104" applyNumberFormat="0" applyProtection="0">
      <alignment vertical="center"/>
    </xf>
    <xf numFmtId="196" fontId="245" fillId="90" borderId="104" applyProtection="0">
      <alignment vertical="center"/>
    </xf>
    <xf numFmtId="196" fontId="245" fillId="113" borderId="104" applyProtection="0">
      <alignment vertical="center"/>
    </xf>
    <xf numFmtId="196" fontId="245" fillId="120" borderId="104" applyProtection="0">
      <alignment vertical="center"/>
    </xf>
    <xf numFmtId="196" fontId="246" fillId="119" borderId="104" applyProtection="0">
      <alignment vertical="center"/>
    </xf>
    <xf numFmtId="197" fontId="247" fillId="119" borderId="104" applyProtection="0">
      <alignment vertical="center"/>
    </xf>
    <xf numFmtId="197" fontId="247" fillId="90" borderId="104" applyProtection="0">
      <alignment vertical="center"/>
    </xf>
    <xf numFmtId="197" fontId="247" fillId="113" borderId="104" applyProtection="0">
      <alignment vertical="center"/>
    </xf>
    <xf numFmtId="197" fontId="247" fillId="120" borderId="104" applyProtection="0">
      <alignment vertical="center"/>
    </xf>
    <xf numFmtId="197" fontId="247" fillId="119" borderId="104" applyProtection="0">
      <alignment vertical="center"/>
    </xf>
    <xf numFmtId="198" fontId="247" fillId="119" borderId="104" applyProtection="0">
      <alignment vertical="center"/>
    </xf>
    <xf numFmtId="198" fontId="247" fillId="90" borderId="104" applyProtection="0">
      <alignment vertical="center"/>
    </xf>
    <xf numFmtId="198" fontId="247" fillId="113" borderId="104" applyProtection="0">
      <alignment vertical="center"/>
    </xf>
    <xf numFmtId="198" fontId="247" fillId="120" borderId="104" applyProtection="0">
      <alignment vertical="center"/>
    </xf>
    <xf numFmtId="198" fontId="247" fillId="119" borderId="104" applyProtection="0">
      <alignment vertical="center"/>
    </xf>
    <xf numFmtId="199" fontId="247" fillId="119" borderId="104" applyProtection="0">
      <alignment vertical="center"/>
    </xf>
    <xf numFmtId="199" fontId="247" fillId="90" borderId="104" applyProtection="0">
      <alignment vertical="center"/>
    </xf>
    <xf numFmtId="199" fontId="247" fillId="113" borderId="104" applyProtection="0">
      <alignment vertical="center"/>
    </xf>
    <xf numFmtId="199" fontId="247" fillId="120" borderId="104" applyProtection="0">
      <alignment vertical="center"/>
    </xf>
    <xf numFmtId="199" fontId="247" fillId="119" borderId="104" applyProtection="0">
      <alignment vertical="center"/>
    </xf>
    <xf numFmtId="167" fontId="248" fillId="119" borderId="104" applyProtection="0">
      <alignment vertical="center"/>
    </xf>
    <xf numFmtId="167" fontId="249" fillId="90" borderId="104" applyProtection="0">
      <alignment vertical="center"/>
    </xf>
    <xf numFmtId="167" fontId="248" fillId="113" borderId="104" applyProtection="0">
      <alignment vertical="center"/>
    </xf>
    <xf numFmtId="167" fontId="250" fillId="120" borderId="104" applyProtection="0">
      <alignment vertical="center"/>
    </xf>
    <xf numFmtId="167" fontId="251" fillId="119" borderId="104" applyProtection="0">
      <alignment vertical="center"/>
    </xf>
    <xf numFmtId="200" fontId="248" fillId="119" borderId="104" applyProtection="0">
      <alignment vertical="center"/>
    </xf>
    <xf numFmtId="200" fontId="249" fillId="90" borderId="104" applyProtection="0">
      <alignment vertical="center"/>
    </xf>
    <xf numFmtId="200" fontId="248" fillId="113" borderId="104" applyProtection="0">
      <alignment vertical="center"/>
    </xf>
    <xf numFmtId="200" fontId="250" fillId="120" borderId="104" applyProtection="0">
      <alignment vertical="center"/>
    </xf>
    <xf numFmtId="200" fontId="251" fillId="119" borderId="104" applyProtection="0">
      <alignment vertical="center"/>
    </xf>
    <xf numFmtId="178" fontId="248" fillId="119" borderId="104" applyProtection="0">
      <alignment vertical="center"/>
    </xf>
    <xf numFmtId="178" fontId="249" fillId="90" borderId="104" applyProtection="0">
      <alignment vertical="center"/>
    </xf>
    <xf numFmtId="178" fontId="248" fillId="113" borderId="104" applyProtection="0">
      <alignment vertical="center"/>
    </xf>
    <xf numFmtId="178" fontId="250" fillId="120" borderId="104" applyProtection="0">
      <alignment vertical="center"/>
    </xf>
    <xf numFmtId="178" fontId="251" fillId="119" borderId="104" applyProtection="0">
      <alignment vertical="center"/>
    </xf>
    <xf numFmtId="0" fontId="252" fillId="119" borderId="104" applyNumberFormat="0" applyProtection="0">
      <alignment vertical="center"/>
    </xf>
    <xf numFmtId="0" fontId="253" fillId="90" borderId="104" applyNumberFormat="0" applyProtection="0">
      <alignment vertical="center"/>
    </xf>
    <xf numFmtId="0" fontId="253" fillId="113" borderId="104" applyNumberFormat="0" applyProtection="0">
      <alignment vertical="center"/>
    </xf>
    <xf numFmtId="0" fontId="253" fillId="120" borderId="104" applyNumberFormat="0" applyProtection="0">
      <alignment vertical="center"/>
    </xf>
    <xf numFmtId="0" fontId="253" fillId="119" borderId="104" applyNumberFormat="0" applyProtection="0">
      <alignment vertical="center"/>
    </xf>
    <xf numFmtId="0" fontId="252" fillId="119" borderId="104" applyNumberFormat="0" applyProtection="0">
      <alignment horizontal="left" vertical="center"/>
    </xf>
    <xf numFmtId="0" fontId="252" fillId="90" borderId="104" applyNumberFormat="0" applyProtection="0">
      <alignment horizontal="left" vertical="center"/>
    </xf>
    <xf numFmtId="0" fontId="252" fillId="113" borderId="104" applyNumberFormat="0" applyProtection="0">
      <alignment horizontal="left" vertical="center"/>
    </xf>
    <xf numFmtId="0" fontId="252" fillId="120" borderId="104" applyNumberFormat="0" applyProtection="0">
      <alignment horizontal="left" vertical="center"/>
    </xf>
    <xf numFmtId="0" fontId="252" fillId="119" borderId="104" applyNumberFormat="0" applyProtection="0">
      <alignment horizontal="left" vertical="center"/>
    </xf>
    <xf numFmtId="165" fontId="234" fillId="123" borderId="105" applyProtection="0">
      <alignment vertical="center"/>
    </xf>
    <xf numFmtId="165" fontId="234" fillId="114" borderId="105" applyProtection="0">
      <alignment vertical="center"/>
    </xf>
    <xf numFmtId="165" fontId="234" fillId="108" borderId="105" applyProtection="0">
      <alignment vertical="center"/>
    </xf>
    <xf numFmtId="165" fontId="234" fillId="80" borderId="105" applyProtection="0">
      <alignment vertical="center"/>
    </xf>
    <xf numFmtId="165" fontId="234" fillId="89" borderId="105" applyProtection="0">
      <alignment vertical="center"/>
    </xf>
    <xf numFmtId="165" fontId="234" fillId="123" borderId="105" applyProtection="0">
      <alignment vertical="center"/>
    </xf>
    <xf numFmtId="165" fontId="234" fillId="108" borderId="105" applyProtection="0">
      <alignment vertical="center"/>
    </xf>
    <xf numFmtId="165" fontId="234" fillId="80" borderId="105" applyProtection="0">
      <alignment vertical="center"/>
    </xf>
    <xf numFmtId="4" fontId="234" fillId="114" borderId="105" applyProtection="0">
      <alignment vertical="center"/>
    </xf>
    <xf numFmtId="4" fontId="234" fillId="108" borderId="105" applyProtection="0">
      <alignment vertical="center"/>
    </xf>
    <xf numFmtId="4" fontId="234" fillId="80" borderId="105" applyProtection="0">
      <alignment vertical="center"/>
    </xf>
    <xf numFmtId="4" fontId="234" fillId="89" borderId="105" applyProtection="0">
      <alignment vertical="center"/>
    </xf>
    <xf numFmtId="4" fontId="234" fillId="108" borderId="105" applyProtection="0">
      <alignment vertical="center"/>
    </xf>
    <xf numFmtId="4" fontId="234" fillId="80" borderId="105" applyProtection="0">
      <alignment vertical="center"/>
    </xf>
    <xf numFmtId="174" fontId="234" fillId="114" borderId="105" applyProtection="0">
      <alignment vertical="center"/>
    </xf>
    <xf numFmtId="174" fontId="234" fillId="108" borderId="105" applyProtection="0">
      <alignment vertical="center"/>
    </xf>
    <xf numFmtId="174" fontId="234" fillId="80" borderId="105" applyProtection="0">
      <alignment vertical="center"/>
    </xf>
    <xf numFmtId="174" fontId="234" fillId="89" borderId="105" applyProtection="0">
      <alignment vertical="center"/>
    </xf>
    <xf numFmtId="174" fontId="234" fillId="108" borderId="105" applyProtection="0">
      <alignment vertical="center"/>
    </xf>
    <xf numFmtId="174" fontId="234" fillId="80" borderId="105" applyProtection="0">
      <alignment vertical="center"/>
    </xf>
    <xf numFmtId="193" fontId="234" fillId="114" borderId="105" applyProtection="0">
      <alignment vertical="center"/>
    </xf>
    <xf numFmtId="193" fontId="234" fillId="108" borderId="105" applyProtection="0">
      <alignment vertical="center"/>
    </xf>
    <xf numFmtId="193" fontId="234" fillId="80" borderId="105" applyProtection="0">
      <alignment vertical="center"/>
    </xf>
    <xf numFmtId="193" fontId="234" fillId="89" borderId="105" applyProtection="0">
      <alignment vertical="center"/>
    </xf>
    <xf numFmtId="193" fontId="234" fillId="108" borderId="105" applyProtection="0">
      <alignment vertical="center"/>
    </xf>
    <xf numFmtId="193" fontId="234" fillId="80" borderId="105" applyProtection="0">
      <alignment vertical="center"/>
    </xf>
    <xf numFmtId="3" fontId="234" fillId="114" borderId="105" applyProtection="0">
      <alignment vertical="center"/>
    </xf>
    <xf numFmtId="3" fontId="234" fillId="108" borderId="105" applyProtection="0">
      <alignment vertical="center"/>
    </xf>
    <xf numFmtId="3" fontId="234" fillId="80" borderId="105" applyProtection="0">
      <alignment vertical="center"/>
    </xf>
    <xf numFmtId="3" fontId="234" fillId="89" borderId="105" applyProtection="0">
      <alignment vertical="center"/>
    </xf>
    <xf numFmtId="3" fontId="234" fillId="108" borderId="105" applyProtection="0">
      <alignment vertical="center"/>
    </xf>
    <xf numFmtId="3" fontId="234" fillId="80" borderId="105" applyProtection="0">
      <alignment vertical="center"/>
    </xf>
    <xf numFmtId="0" fontId="235" fillId="114" borderId="105" applyNumberFormat="0" applyProtection="0">
      <alignment vertical="center"/>
    </xf>
    <xf numFmtId="194" fontId="235" fillId="108" borderId="105" applyProtection="0">
      <alignment vertical="center"/>
    </xf>
    <xf numFmtId="194" fontId="236" fillId="80" borderId="105" applyProtection="0">
      <alignment vertical="center"/>
    </xf>
    <xf numFmtId="194" fontId="235" fillId="89" borderId="105" applyProtection="0">
      <alignment vertical="center"/>
    </xf>
    <xf numFmtId="194" fontId="235" fillId="108" borderId="105" applyProtection="0">
      <alignment vertical="center"/>
    </xf>
    <xf numFmtId="194" fontId="236" fillId="80" borderId="105" applyProtection="0">
      <alignment vertical="center"/>
    </xf>
    <xf numFmtId="0" fontId="235" fillId="114" borderId="105" applyNumberFormat="0" applyProtection="0">
      <alignment vertical="center"/>
    </xf>
    <xf numFmtId="195" fontId="235" fillId="108" borderId="105" applyProtection="0">
      <alignment vertical="center"/>
    </xf>
    <xf numFmtId="195" fontId="236" fillId="80" borderId="105" applyProtection="0">
      <alignment vertical="center"/>
    </xf>
    <xf numFmtId="195" fontId="235" fillId="89" borderId="105" applyProtection="0">
      <alignment vertical="center"/>
    </xf>
    <xf numFmtId="195" fontId="235" fillId="108" borderId="105" applyProtection="0">
      <alignment vertical="center"/>
    </xf>
    <xf numFmtId="195" fontId="236" fillId="80" borderId="105" applyProtection="0">
      <alignment vertical="center"/>
    </xf>
    <xf numFmtId="0" fontId="235" fillId="114" borderId="105" applyNumberFormat="0" applyProtection="0">
      <alignment vertical="center"/>
    </xf>
    <xf numFmtId="196" fontId="235" fillId="108" borderId="105" applyProtection="0">
      <alignment vertical="center"/>
    </xf>
    <xf numFmtId="196" fontId="236" fillId="80" borderId="105" applyProtection="0">
      <alignment vertical="center"/>
    </xf>
    <xf numFmtId="196" fontId="235" fillId="89" borderId="105" applyProtection="0">
      <alignment vertical="center"/>
    </xf>
    <xf numFmtId="196" fontId="235" fillId="108" borderId="105" applyProtection="0">
      <alignment vertical="center"/>
    </xf>
    <xf numFmtId="196" fontId="236" fillId="80" borderId="105" applyProtection="0">
      <alignment vertical="center"/>
    </xf>
    <xf numFmtId="197" fontId="237" fillId="114" borderId="105" applyProtection="0">
      <alignment vertical="center"/>
    </xf>
    <xf numFmtId="197" fontId="237" fillId="108" borderId="105" applyProtection="0">
      <alignment vertical="center"/>
    </xf>
    <xf numFmtId="197" fontId="237" fillId="80" borderId="105" applyProtection="0">
      <alignment vertical="center"/>
    </xf>
    <xf numFmtId="197" fontId="237" fillId="89" borderId="105" applyProtection="0">
      <alignment vertical="center"/>
    </xf>
    <xf numFmtId="197" fontId="237" fillId="108" borderId="105" applyProtection="0">
      <alignment vertical="center"/>
    </xf>
    <xf numFmtId="197" fontId="237" fillId="80" borderId="105" applyProtection="0">
      <alignment vertical="center"/>
    </xf>
    <xf numFmtId="198" fontId="237" fillId="114" borderId="105" applyProtection="0">
      <alignment vertical="center"/>
    </xf>
    <xf numFmtId="198" fontId="237" fillId="108" borderId="105" applyProtection="0">
      <alignment vertical="center"/>
    </xf>
    <xf numFmtId="198" fontId="237" fillId="80" borderId="105" applyProtection="0">
      <alignment vertical="center"/>
    </xf>
    <xf numFmtId="198" fontId="237" fillId="89" borderId="105" applyProtection="0">
      <alignment vertical="center"/>
    </xf>
    <xf numFmtId="198" fontId="237" fillId="108" borderId="105" applyProtection="0">
      <alignment vertical="center"/>
    </xf>
    <xf numFmtId="198" fontId="237" fillId="80" borderId="105" applyProtection="0">
      <alignment vertical="center"/>
    </xf>
    <xf numFmtId="199" fontId="237" fillId="114" borderId="105" applyProtection="0">
      <alignment vertical="center"/>
    </xf>
    <xf numFmtId="199" fontId="237" fillId="108" borderId="105" applyProtection="0">
      <alignment vertical="center"/>
    </xf>
    <xf numFmtId="199" fontId="237" fillId="80" borderId="105" applyProtection="0">
      <alignment vertical="center"/>
    </xf>
    <xf numFmtId="199" fontId="237" fillId="89" borderId="105" applyProtection="0">
      <alignment vertical="center"/>
    </xf>
    <xf numFmtId="199" fontId="237" fillId="108" borderId="105" applyProtection="0">
      <alignment vertical="center"/>
    </xf>
    <xf numFmtId="199" fontId="237" fillId="80" borderId="105" applyProtection="0">
      <alignment vertical="center"/>
    </xf>
    <xf numFmtId="167" fontId="238" fillId="114" borderId="105" applyProtection="0">
      <alignment vertical="center"/>
    </xf>
    <xf numFmtId="167" fontId="239" fillId="108" borderId="105" applyProtection="0">
      <alignment vertical="center"/>
    </xf>
    <xf numFmtId="167" fontId="240" fillId="80" borderId="105" applyProtection="0">
      <alignment vertical="center"/>
    </xf>
    <xf numFmtId="167" fontId="238" fillId="89" borderId="105" applyProtection="0">
      <alignment vertical="center"/>
    </xf>
    <xf numFmtId="167" fontId="241" fillId="108" borderId="105" applyProtection="0">
      <alignment vertical="center"/>
    </xf>
    <xf numFmtId="167" fontId="240" fillId="80" borderId="105" applyProtection="0">
      <alignment vertical="center"/>
    </xf>
    <xf numFmtId="200" fontId="238" fillId="114" borderId="105" applyProtection="0">
      <alignment vertical="center"/>
    </xf>
    <xf numFmtId="200" fontId="239" fillId="108" borderId="105" applyProtection="0">
      <alignment vertical="center"/>
    </xf>
    <xf numFmtId="200" fontId="240" fillId="80" borderId="105" applyProtection="0">
      <alignment vertical="center"/>
    </xf>
    <xf numFmtId="200" fontId="238" fillId="89" borderId="105" applyProtection="0">
      <alignment vertical="center"/>
    </xf>
    <xf numFmtId="200" fontId="241" fillId="108" borderId="105" applyProtection="0">
      <alignment vertical="center"/>
    </xf>
    <xf numFmtId="200" fontId="240" fillId="80" borderId="105" applyProtection="0">
      <alignment vertical="center"/>
    </xf>
    <xf numFmtId="178" fontId="238" fillId="114" borderId="105" applyProtection="0">
      <alignment vertical="center"/>
    </xf>
    <xf numFmtId="178" fontId="239" fillId="108" borderId="105" applyProtection="0">
      <alignment vertical="center"/>
    </xf>
    <xf numFmtId="178" fontId="240" fillId="80" borderId="105" applyProtection="0">
      <alignment vertical="center"/>
    </xf>
    <xf numFmtId="178" fontId="238" fillId="89" borderId="105" applyProtection="0">
      <alignment vertical="center"/>
    </xf>
    <xf numFmtId="178" fontId="241" fillId="108" borderId="105" applyProtection="0">
      <alignment vertical="center"/>
    </xf>
    <xf numFmtId="178" fontId="240" fillId="80" borderId="105" applyProtection="0">
      <alignment vertical="center"/>
    </xf>
    <xf numFmtId="0" fontId="242" fillId="114" borderId="105" applyNumberFormat="0" applyProtection="0">
      <alignment vertical="center"/>
    </xf>
    <xf numFmtId="0" fontId="243" fillId="108" borderId="105" applyNumberFormat="0" applyProtection="0">
      <alignment vertical="center"/>
    </xf>
    <xf numFmtId="0" fontId="243" fillId="80" borderId="105" applyNumberFormat="0" applyProtection="0">
      <alignment vertical="center"/>
    </xf>
    <xf numFmtId="0" fontId="243" fillId="89" borderId="105" applyNumberFormat="0" applyProtection="0">
      <alignment vertical="center"/>
    </xf>
    <xf numFmtId="0" fontId="243" fillId="108" borderId="105" applyNumberFormat="0" applyProtection="0">
      <alignment vertical="center"/>
    </xf>
    <xf numFmtId="0" fontId="243" fillId="80" borderId="105" applyNumberFormat="0" applyProtection="0">
      <alignment vertical="center"/>
    </xf>
    <xf numFmtId="0" fontId="242" fillId="114" borderId="105" applyNumberFormat="0" applyProtection="0">
      <alignment horizontal="left" vertical="center"/>
    </xf>
    <xf numFmtId="0" fontId="242" fillId="108" borderId="105" applyNumberFormat="0" applyProtection="0">
      <alignment horizontal="left" vertical="center"/>
    </xf>
    <xf numFmtId="0" fontId="242" fillId="80" borderId="105" applyNumberFormat="0" applyProtection="0">
      <alignment horizontal="left" vertical="center"/>
    </xf>
    <xf numFmtId="0" fontId="242" fillId="89" borderId="105" applyNumberFormat="0" applyProtection="0">
      <alignment horizontal="left" vertical="center"/>
    </xf>
    <xf numFmtId="0" fontId="242" fillId="108" borderId="105" applyNumberFormat="0" applyProtection="0">
      <alignment horizontal="left" vertical="center"/>
    </xf>
    <xf numFmtId="0" fontId="242" fillId="80" borderId="105" applyNumberFormat="0" applyProtection="0">
      <alignment horizontal="left" vertical="center"/>
    </xf>
    <xf numFmtId="165" fontId="244" fillId="124" borderId="105" applyProtection="0">
      <alignment vertical="center"/>
    </xf>
    <xf numFmtId="165" fontId="244" fillId="87" borderId="105" applyProtection="0">
      <alignment vertical="center"/>
    </xf>
    <xf numFmtId="165" fontId="244" fillId="87" borderId="105" applyProtection="0">
      <alignment vertical="center"/>
    </xf>
    <xf numFmtId="165" fontId="244" fillId="99" borderId="105" applyProtection="0">
      <alignment vertical="center"/>
    </xf>
    <xf numFmtId="165" fontId="244" fillId="87" borderId="105" applyProtection="0">
      <alignment vertical="center"/>
    </xf>
    <xf numFmtId="165" fontId="244" fillId="124" borderId="105" applyProtection="0">
      <alignment vertical="center"/>
    </xf>
    <xf numFmtId="165" fontId="244" fillId="113" borderId="105" applyProtection="0">
      <alignment vertical="center"/>
    </xf>
    <xf numFmtId="165" fontId="244" fillId="99" borderId="105" applyProtection="0">
      <alignment vertical="center"/>
    </xf>
    <xf numFmtId="4" fontId="244" fillId="87" borderId="105" applyProtection="0">
      <alignment vertical="center"/>
    </xf>
    <xf numFmtId="4" fontId="244" fillId="87" borderId="105" applyProtection="0">
      <alignment vertical="center"/>
    </xf>
    <xf numFmtId="4" fontId="244" fillId="99" borderId="105" applyProtection="0">
      <alignment vertical="center"/>
    </xf>
    <xf numFmtId="4" fontId="244" fillId="87" borderId="105" applyProtection="0">
      <alignment vertical="center"/>
    </xf>
    <xf numFmtId="4" fontId="244" fillId="113" borderId="105" applyProtection="0">
      <alignment vertical="center"/>
    </xf>
    <xf numFmtId="4" fontId="244" fillId="99" borderId="105" applyProtection="0">
      <alignment vertical="center"/>
    </xf>
    <xf numFmtId="174" fontId="244" fillId="87" borderId="105" applyProtection="0">
      <alignment vertical="center"/>
    </xf>
    <xf numFmtId="174" fontId="244" fillId="87" borderId="105" applyProtection="0">
      <alignment vertical="center"/>
    </xf>
    <xf numFmtId="174" fontId="244" fillId="99" borderId="105" applyProtection="0">
      <alignment vertical="center"/>
    </xf>
    <xf numFmtId="174" fontId="244" fillId="87" borderId="105" applyProtection="0">
      <alignment vertical="center"/>
    </xf>
    <xf numFmtId="174" fontId="244" fillId="113" borderId="105" applyProtection="0">
      <alignment vertical="center"/>
    </xf>
    <xf numFmtId="174" fontId="244" fillId="99" borderId="105" applyProtection="0">
      <alignment vertical="center"/>
    </xf>
    <xf numFmtId="193" fontId="244" fillId="87" borderId="105" applyProtection="0">
      <alignment vertical="center"/>
    </xf>
    <xf numFmtId="193" fontId="244" fillId="87" borderId="105" applyProtection="0">
      <alignment vertical="center"/>
    </xf>
    <xf numFmtId="193" fontId="244" fillId="99" borderId="105" applyProtection="0">
      <alignment vertical="center"/>
    </xf>
    <xf numFmtId="193" fontId="244" fillId="87" borderId="105" applyProtection="0">
      <alignment vertical="center"/>
    </xf>
    <xf numFmtId="193" fontId="244" fillId="113" borderId="105" applyProtection="0">
      <alignment vertical="center"/>
    </xf>
    <xf numFmtId="193" fontId="244" fillId="99" borderId="105" applyProtection="0">
      <alignment vertical="center"/>
    </xf>
    <xf numFmtId="3" fontId="244" fillId="87" borderId="105" applyProtection="0">
      <alignment vertical="center"/>
    </xf>
    <xf numFmtId="3" fontId="244" fillId="87" borderId="105" applyProtection="0">
      <alignment vertical="center"/>
    </xf>
    <xf numFmtId="3" fontId="244" fillId="99" borderId="105" applyProtection="0">
      <alignment vertical="center"/>
    </xf>
    <xf numFmtId="3" fontId="244" fillId="87" borderId="105" applyProtection="0">
      <alignment vertical="center"/>
    </xf>
    <xf numFmtId="3" fontId="244" fillId="113" borderId="105" applyProtection="0">
      <alignment vertical="center"/>
    </xf>
    <xf numFmtId="3" fontId="244" fillId="99" borderId="105" applyProtection="0">
      <alignment vertical="center"/>
    </xf>
    <xf numFmtId="0" fontId="245" fillId="87" borderId="105" applyNumberFormat="0" applyProtection="0">
      <alignment vertical="center"/>
    </xf>
    <xf numFmtId="194" fontId="245" fillId="87" borderId="105" applyProtection="0">
      <alignment vertical="center"/>
    </xf>
    <xf numFmtId="194" fontId="246" fillId="99" borderId="105" applyProtection="0">
      <alignment vertical="center"/>
    </xf>
    <xf numFmtId="194" fontId="245" fillId="87" borderId="105" applyProtection="0">
      <alignment vertical="center"/>
    </xf>
    <xf numFmtId="194" fontId="245" fillId="113" borderId="105" applyProtection="0">
      <alignment vertical="center"/>
    </xf>
    <xf numFmtId="194" fontId="246" fillId="99" borderId="105" applyProtection="0">
      <alignment vertical="center"/>
    </xf>
    <xf numFmtId="0" fontId="245" fillId="87" borderId="105" applyNumberFormat="0" applyProtection="0">
      <alignment vertical="center"/>
    </xf>
    <xf numFmtId="195" fontId="245" fillId="87" borderId="105" applyProtection="0">
      <alignment vertical="center"/>
    </xf>
    <xf numFmtId="195" fontId="246" fillId="99" borderId="105" applyProtection="0">
      <alignment vertical="center"/>
    </xf>
    <xf numFmtId="195" fontId="245" fillId="87" borderId="105" applyProtection="0">
      <alignment vertical="center"/>
    </xf>
    <xf numFmtId="195" fontId="245" fillId="113" borderId="105" applyProtection="0">
      <alignment vertical="center"/>
    </xf>
    <xf numFmtId="195" fontId="246" fillId="99" borderId="105" applyProtection="0">
      <alignment vertical="center"/>
    </xf>
    <xf numFmtId="0" fontId="245" fillId="87" borderId="105" applyNumberFormat="0" applyProtection="0">
      <alignment vertical="center"/>
    </xf>
    <xf numFmtId="196" fontId="245" fillId="87" borderId="105" applyProtection="0">
      <alignment vertical="center"/>
    </xf>
    <xf numFmtId="196" fontId="246" fillId="99" borderId="105" applyProtection="0">
      <alignment vertical="center"/>
    </xf>
    <xf numFmtId="196" fontId="245" fillId="87" borderId="105" applyProtection="0">
      <alignment vertical="center"/>
    </xf>
    <xf numFmtId="196" fontId="245" fillId="113" borderId="105" applyProtection="0">
      <alignment vertical="center"/>
    </xf>
    <xf numFmtId="196" fontId="246" fillId="99" borderId="105" applyProtection="0">
      <alignment vertical="center"/>
    </xf>
    <xf numFmtId="197" fontId="247" fillId="87" borderId="105" applyProtection="0">
      <alignment vertical="center"/>
    </xf>
    <xf numFmtId="197" fontId="247" fillId="87" borderId="105" applyProtection="0">
      <alignment vertical="center"/>
    </xf>
    <xf numFmtId="197" fontId="247" fillId="99" borderId="105" applyProtection="0">
      <alignment vertical="center"/>
    </xf>
    <xf numFmtId="197" fontId="247" fillId="87" borderId="105" applyProtection="0">
      <alignment vertical="center"/>
    </xf>
    <xf numFmtId="197" fontId="247" fillId="113" borderId="105" applyProtection="0">
      <alignment vertical="center"/>
    </xf>
    <xf numFmtId="197" fontId="247" fillId="99" borderId="105" applyProtection="0">
      <alignment vertical="center"/>
    </xf>
    <xf numFmtId="198" fontId="247" fillId="87" borderId="105" applyProtection="0">
      <alignment vertical="center"/>
    </xf>
    <xf numFmtId="198" fontId="247" fillId="87" borderId="105" applyProtection="0">
      <alignment vertical="center"/>
    </xf>
    <xf numFmtId="198" fontId="247" fillId="99" borderId="105" applyProtection="0">
      <alignment vertical="center"/>
    </xf>
    <xf numFmtId="198" fontId="247" fillId="87" borderId="105" applyProtection="0">
      <alignment vertical="center"/>
    </xf>
    <xf numFmtId="198" fontId="247" fillId="113" borderId="105" applyProtection="0">
      <alignment vertical="center"/>
    </xf>
    <xf numFmtId="198" fontId="247" fillId="99" borderId="105" applyProtection="0">
      <alignment vertical="center"/>
    </xf>
    <xf numFmtId="199" fontId="247" fillId="87" borderId="105" applyProtection="0">
      <alignment vertical="center"/>
    </xf>
    <xf numFmtId="199" fontId="247" fillId="87" borderId="105" applyProtection="0">
      <alignment vertical="center"/>
    </xf>
    <xf numFmtId="199" fontId="247" fillId="99" borderId="105" applyProtection="0">
      <alignment vertical="center"/>
    </xf>
    <xf numFmtId="199" fontId="247" fillId="87" borderId="105" applyProtection="0">
      <alignment vertical="center"/>
    </xf>
    <xf numFmtId="199" fontId="247" fillId="113" borderId="105" applyProtection="0">
      <alignment vertical="center"/>
    </xf>
    <xf numFmtId="199" fontId="247" fillId="99" borderId="105" applyProtection="0">
      <alignment vertical="center"/>
    </xf>
    <xf numFmtId="167" fontId="248" fillId="87" borderId="105" applyProtection="0">
      <alignment vertical="center"/>
    </xf>
    <xf numFmtId="167" fontId="249" fillId="87" borderId="105" applyProtection="0">
      <alignment vertical="center"/>
    </xf>
    <xf numFmtId="167" fontId="251" fillId="99" borderId="105" applyProtection="0">
      <alignment vertical="center"/>
    </xf>
    <xf numFmtId="167" fontId="248" fillId="87" borderId="105" applyProtection="0">
      <alignment vertical="center"/>
    </xf>
    <xf numFmtId="167" fontId="250" fillId="113" borderId="105" applyProtection="0">
      <alignment vertical="center"/>
    </xf>
    <xf numFmtId="167" fontId="251" fillId="99" borderId="105" applyProtection="0">
      <alignment vertical="center"/>
    </xf>
    <xf numFmtId="200" fontId="248" fillId="87" borderId="105" applyProtection="0">
      <alignment vertical="center"/>
    </xf>
    <xf numFmtId="200" fontId="249" fillId="87" borderId="105" applyProtection="0">
      <alignment vertical="center"/>
    </xf>
    <xf numFmtId="200" fontId="251" fillId="99" borderId="105" applyProtection="0">
      <alignment vertical="center"/>
    </xf>
    <xf numFmtId="200" fontId="248" fillId="87" borderId="105" applyProtection="0">
      <alignment vertical="center"/>
    </xf>
    <xf numFmtId="200" fontId="250" fillId="113" borderId="105" applyProtection="0">
      <alignment vertical="center"/>
    </xf>
    <xf numFmtId="200" fontId="251" fillId="99" borderId="105" applyProtection="0">
      <alignment vertical="center"/>
    </xf>
    <xf numFmtId="178" fontId="248" fillId="87" borderId="105" applyProtection="0">
      <alignment vertical="center"/>
    </xf>
    <xf numFmtId="178" fontId="249" fillId="87" borderId="105" applyProtection="0">
      <alignment vertical="center"/>
    </xf>
    <xf numFmtId="178" fontId="251" fillId="99" borderId="105" applyProtection="0">
      <alignment vertical="center"/>
    </xf>
    <xf numFmtId="178" fontId="248" fillId="87" borderId="105" applyProtection="0">
      <alignment vertical="center"/>
    </xf>
    <xf numFmtId="178" fontId="250" fillId="113" borderId="105" applyProtection="0">
      <alignment vertical="center"/>
    </xf>
    <xf numFmtId="178" fontId="251" fillId="99" borderId="105" applyProtection="0">
      <alignment vertical="center"/>
    </xf>
    <xf numFmtId="0" fontId="252" fillId="87" borderId="105" applyNumberFormat="0" applyProtection="0">
      <alignment vertical="center"/>
    </xf>
    <xf numFmtId="0" fontId="253" fillId="87" borderId="105" applyNumberFormat="0" applyProtection="0">
      <alignment vertical="center"/>
    </xf>
    <xf numFmtId="0" fontId="253" fillId="99" borderId="105" applyNumberFormat="0" applyProtection="0">
      <alignment vertical="center"/>
    </xf>
    <xf numFmtId="0" fontId="253" fillId="87" borderId="105" applyNumberFormat="0" applyProtection="0">
      <alignment vertical="center"/>
    </xf>
    <xf numFmtId="0" fontId="253" fillId="113" borderId="105" applyNumberFormat="0" applyProtection="0">
      <alignment vertical="center"/>
    </xf>
    <xf numFmtId="0" fontId="253" fillId="99" borderId="105" applyNumberFormat="0" applyProtection="0">
      <alignment vertical="center"/>
    </xf>
    <xf numFmtId="0" fontId="252" fillId="87" borderId="105" applyNumberFormat="0" applyProtection="0">
      <alignment horizontal="left" vertical="center"/>
    </xf>
    <xf numFmtId="0" fontId="252" fillId="87" borderId="105" applyNumberFormat="0" applyProtection="0">
      <alignment horizontal="left" vertical="center"/>
    </xf>
    <xf numFmtId="0" fontId="252" fillId="99" borderId="105" applyNumberFormat="0" applyProtection="0">
      <alignment horizontal="left" vertical="center"/>
    </xf>
    <xf numFmtId="0" fontId="252" fillId="87" borderId="105" applyNumberFormat="0" applyProtection="0">
      <alignment horizontal="left" vertical="center"/>
    </xf>
    <xf numFmtId="0" fontId="252" fillId="113" borderId="105" applyNumberFormat="0" applyProtection="0">
      <alignment horizontal="left" vertical="center"/>
    </xf>
    <xf numFmtId="0" fontId="252" fillId="99" borderId="105" applyNumberFormat="0" applyProtection="0">
      <alignment horizontal="left" vertical="center"/>
    </xf>
    <xf numFmtId="0" fontId="166" fillId="79" borderId="0" applyNumberFormat="0" applyBorder="0" applyProtection="0">
      <alignment horizontal="left" vertical="center"/>
    </xf>
    <xf numFmtId="0" fontId="166" fillId="103" borderId="0" applyNumberFormat="0" applyBorder="0" applyProtection="0">
      <alignment horizontal="left" vertical="center"/>
    </xf>
    <xf numFmtId="0" fontId="166" fillId="99" borderId="0" applyNumberFormat="0" applyBorder="0" applyProtection="0">
      <alignment horizontal="left" vertical="center"/>
    </xf>
    <xf numFmtId="0" fontId="166" fillId="79" borderId="0" applyNumberFormat="0" applyBorder="0" applyProtection="0">
      <alignment horizontal="left" vertical="center"/>
    </xf>
    <xf numFmtId="0" fontId="166" fillId="103" borderId="0" applyNumberFormat="0" applyBorder="0" applyProtection="0">
      <alignment horizontal="left" vertical="center"/>
    </xf>
    <xf numFmtId="49" fontId="166" fillId="125" borderId="75" applyProtection="0">
      <alignment vertical="center" wrapText="1"/>
    </xf>
    <xf numFmtId="49" fontId="166" fillId="88" borderId="75" applyProtection="0">
      <alignment vertical="center" wrapText="1"/>
    </xf>
    <xf numFmtId="49" fontId="166" fillId="88" borderId="75" applyProtection="0">
      <alignment vertical="center" wrapText="1"/>
    </xf>
    <xf numFmtId="49" fontId="166" fillId="106" borderId="75" applyProtection="0">
      <alignment vertical="center" wrapText="1"/>
    </xf>
    <xf numFmtId="49" fontId="166" fillId="88" borderId="75" applyProtection="0">
      <alignment vertical="center" wrapText="1"/>
    </xf>
    <xf numFmtId="49" fontId="166" fillId="125" borderId="75" applyProtection="0">
      <alignment vertical="center" wrapText="1"/>
    </xf>
    <xf numFmtId="49" fontId="166" fillId="88" borderId="75" applyProtection="0">
      <alignment vertical="center" wrapText="1"/>
    </xf>
    <xf numFmtId="49" fontId="166" fillId="82" borderId="75" applyProtection="0">
      <alignment vertical="center" wrapText="1"/>
    </xf>
    <xf numFmtId="0" fontId="166" fillId="81" borderId="75" applyNumberFormat="0" applyProtection="0">
      <alignment horizontal="left" vertical="center" wrapText="1"/>
    </xf>
    <xf numFmtId="0" fontId="166" fillId="81" borderId="75" applyNumberFormat="0" applyProtection="0">
      <alignment horizontal="left" vertical="center" wrapText="1"/>
    </xf>
    <xf numFmtId="0" fontId="166" fillId="81" borderId="75" applyNumberFormat="0" applyProtection="0">
      <alignment horizontal="left" vertical="center" wrapText="1"/>
    </xf>
    <xf numFmtId="0" fontId="166" fillId="81" borderId="75" applyNumberFormat="0" applyProtection="0">
      <alignment horizontal="left" vertical="center" wrapText="1"/>
    </xf>
    <xf numFmtId="0" fontId="197" fillId="81" borderId="75" applyNumberFormat="0" applyProtection="0">
      <alignment horizontal="left" vertical="center" wrapText="1"/>
    </xf>
    <xf numFmtId="0" fontId="197" fillId="81" borderId="75" applyNumberFormat="0" applyProtection="0">
      <alignment horizontal="left" vertical="center" wrapText="1"/>
    </xf>
    <xf numFmtId="0" fontId="197" fillId="81" borderId="75" applyNumberFormat="0" applyProtection="0">
      <alignment horizontal="left" vertical="center" wrapText="1"/>
    </xf>
    <xf numFmtId="0" fontId="197" fillId="81" borderId="75" applyNumberFormat="0" applyProtection="0">
      <alignment horizontal="left" vertical="center" wrapText="1"/>
    </xf>
    <xf numFmtId="0" fontId="166" fillId="106" borderId="59" applyNumberFormat="0" applyProtection="0">
      <alignment horizontal="left" vertical="center" wrapText="1"/>
    </xf>
    <xf numFmtId="0" fontId="166" fillId="126" borderId="75" applyNumberFormat="0" applyProtection="0">
      <alignment horizontal="left" vertical="center" wrapText="1"/>
    </xf>
    <xf numFmtId="0" fontId="166" fillId="82" borderId="75" applyNumberFormat="0" applyProtection="0">
      <alignment horizontal="left" vertical="center" wrapText="1"/>
    </xf>
    <xf numFmtId="0" fontId="166" fillId="126" borderId="75" applyNumberFormat="0" applyProtection="0">
      <alignment horizontal="left" vertical="center" wrapText="1"/>
    </xf>
    <xf numFmtId="0" fontId="166" fillId="104" borderId="75" applyNumberFormat="0" applyProtection="0">
      <alignment horizontal="left" vertical="center" wrapText="1"/>
    </xf>
    <xf numFmtId="0" fontId="254" fillId="99" borderId="75" applyNumberFormat="0" applyProtection="0">
      <alignment horizontal="left" vertical="center" wrapText="1"/>
    </xf>
    <xf numFmtId="0" fontId="254" fillId="99" borderId="75" applyNumberFormat="0" applyProtection="0">
      <alignment horizontal="left" vertical="center" wrapText="1"/>
    </xf>
    <xf numFmtId="0" fontId="254" fillId="98" borderId="75" applyNumberFormat="0" applyProtection="0">
      <alignment horizontal="left" vertical="center" wrapText="1"/>
    </xf>
    <xf numFmtId="0" fontId="254" fillId="127" borderId="75" applyNumberFormat="0" applyProtection="0">
      <alignment horizontal="left" vertical="center" wrapText="1"/>
    </xf>
    <xf numFmtId="0" fontId="254" fillId="92" borderId="75" applyNumberFormat="0" applyProtection="0">
      <alignment horizontal="left" vertical="center" wrapText="1"/>
    </xf>
    <xf numFmtId="49" fontId="255" fillId="119" borderId="106" applyProtection="0">
      <alignment vertical="center"/>
    </xf>
    <xf numFmtId="49" fontId="256" fillId="119" borderId="91" applyProtection="0">
      <alignment vertical="center"/>
    </xf>
    <xf numFmtId="49" fontId="257" fillId="119" borderId="91" applyProtection="0">
      <alignment vertical="center"/>
    </xf>
    <xf numFmtId="49" fontId="257" fillId="119" borderId="91" applyProtection="0">
      <alignment vertical="center"/>
    </xf>
    <xf numFmtId="49" fontId="256" fillId="119" borderId="91" applyProtection="0">
      <alignment vertical="center"/>
    </xf>
    <xf numFmtId="0" fontId="258" fillId="119" borderId="107" applyNumberFormat="0" applyProtection="0">
      <alignment horizontal="left" vertical="center" wrapText="1"/>
    </xf>
    <xf numFmtId="0" fontId="258" fillId="119" borderId="0" applyNumberFormat="0" applyBorder="0" applyProtection="0">
      <alignment horizontal="left" vertical="center" wrapText="1"/>
    </xf>
    <xf numFmtId="0" fontId="258" fillId="119" borderId="0" applyNumberFormat="0" applyBorder="0" applyProtection="0">
      <alignment horizontal="left" vertical="center" wrapText="1"/>
    </xf>
    <xf numFmtId="0" fontId="258" fillId="119" borderId="0" applyNumberFormat="0" applyBorder="0" applyProtection="0">
      <alignment horizontal="left" vertical="center" wrapText="1"/>
    </xf>
    <xf numFmtId="0" fontId="258" fillId="119" borderId="0" applyNumberFormat="0" applyBorder="0" applyProtection="0">
      <alignment horizontal="left" vertical="center" wrapText="1"/>
    </xf>
    <xf numFmtId="49" fontId="166" fillId="89" borderId="0" applyBorder="0" applyProtection="0">
      <alignment vertical="center" wrapText="1"/>
    </xf>
    <xf numFmtId="49" fontId="166" fillId="80" borderId="91" applyProtection="0">
      <alignment vertical="center" wrapText="1"/>
    </xf>
    <xf numFmtId="49" fontId="166" fillId="121" borderId="91" applyProtection="0">
      <alignment vertical="center" wrapText="1"/>
    </xf>
    <xf numFmtId="49" fontId="166" fillId="80" borderId="91" applyProtection="0">
      <alignment vertical="center" wrapText="1"/>
    </xf>
    <xf numFmtId="49" fontId="166" fillId="121" borderId="91" applyProtection="0">
      <alignment vertical="center" wrapText="1"/>
    </xf>
    <xf numFmtId="0" fontId="166" fillId="102" borderId="75" applyNumberFormat="0" applyProtection="0">
      <alignment horizontal="left" vertical="center" wrapText="1"/>
    </xf>
    <xf numFmtId="0" fontId="166" fillId="100" borderId="75" applyNumberFormat="0" applyProtection="0">
      <alignment horizontal="left" vertical="center" wrapText="1"/>
    </xf>
    <xf numFmtId="0" fontId="166" fillId="82" borderId="75" applyNumberFormat="0" applyProtection="0">
      <alignment horizontal="left" vertical="center" wrapText="1"/>
    </xf>
    <xf numFmtId="0" fontId="166" fillId="122" borderId="75" applyNumberFormat="0" applyProtection="0">
      <alignment horizontal="left" vertical="center" wrapText="1"/>
    </xf>
    <xf numFmtId="0" fontId="166" fillId="100" borderId="75" applyNumberFormat="0" applyProtection="0">
      <alignment horizontal="left" vertical="center" wrapText="1"/>
    </xf>
    <xf numFmtId="0" fontId="166" fillId="100" borderId="75" applyNumberFormat="0" applyProtection="0">
      <alignment horizontal="left" vertical="center" wrapText="1"/>
    </xf>
    <xf numFmtId="0" fontId="166" fillId="80" borderId="75" applyNumberFormat="0" applyProtection="0">
      <alignment horizontal="left" vertical="center" wrapText="1"/>
    </xf>
    <xf numFmtId="0" fontId="166" fillId="102" borderId="75" applyNumberFormat="0" applyProtection="0">
      <alignment horizontal="left" vertical="center" wrapText="1"/>
    </xf>
    <xf numFmtId="0" fontId="166" fillId="88" borderId="75" applyNumberFormat="0" applyProtection="0">
      <alignment horizontal="left" vertical="center" wrapText="1"/>
    </xf>
    <xf numFmtId="0" fontId="166" fillId="98" borderId="75" applyNumberFormat="0" applyProtection="0">
      <alignment horizontal="left" vertical="center" wrapText="1"/>
    </xf>
    <xf numFmtId="0" fontId="166" fillId="95" borderId="75" applyNumberFormat="0" applyProtection="0">
      <alignment horizontal="left" vertical="center" wrapText="1"/>
    </xf>
    <xf numFmtId="0" fontId="166" fillId="105" borderId="75" applyNumberFormat="0" applyProtection="0">
      <alignment horizontal="left" vertical="center" wrapText="1"/>
    </xf>
    <xf numFmtId="0" fontId="166" fillId="95" borderId="75" applyNumberFormat="0" applyProtection="0">
      <alignment horizontal="left" vertical="center" wrapText="1"/>
    </xf>
    <xf numFmtId="0" fontId="166" fillId="76" borderId="75" applyNumberFormat="0" applyProtection="0">
      <alignment horizontal="left" vertical="center" wrapText="1"/>
    </xf>
    <xf numFmtId="0" fontId="166" fillId="100" borderId="75" applyNumberFormat="0" applyProtection="0">
      <alignment horizontal="left" vertical="center" wrapText="1"/>
    </xf>
    <xf numFmtId="0" fontId="166" fillId="95" borderId="75" applyNumberFormat="0" applyProtection="0">
      <alignment horizontal="left" vertical="center" wrapText="1"/>
    </xf>
    <xf numFmtId="0" fontId="166" fillId="76" borderId="75" applyNumberFormat="0" applyProtection="0">
      <alignment horizontal="left" vertical="center" wrapText="1"/>
    </xf>
    <xf numFmtId="0" fontId="166" fillId="76" borderId="75" applyNumberFormat="0" applyProtection="0">
      <alignment horizontal="left" vertical="center" wrapText="1"/>
    </xf>
    <xf numFmtId="0" fontId="166" fillId="76" borderId="75" applyNumberFormat="0" applyProtection="0">
      <alignment horizontal="left" vertical="center" wrapText="1"/>
    </xf>
    <xf numFmtId="0" fontId="166" fillId="76" borderId="75" applyNumberFormat="0" applyProtection="0">
      <alignment horizontal="left" vertical="center" wrapText="1"/>
    </xf>
    <xf numFmtId="49" fontId="256" fillId="85" borderId="106" applyProtection="0">
      <alignment vertical="center"/>
    </xf>
    <xf numFmtId="49" fontId="259" fillId="85" borderId="91" applyProtection="0">
      <alignment vertical="center"/>
    </xf>
    <xf numFmtId="49" fontId="259" fillId="85" borderId="91" applyProtection="0">
      <alignment vertical="center"/>
    </xf>
    <xf numFmtId="49" fontId="259" fillId="85" borderId="91" applyProtection="0">
      <alignment vertical="center"/>
    </xf>
    <xf numFmtId="49" fontId="259" fillId="85" borderId="91" applyProtection="0">
      <alignment vertical="center"/>
    </xf>
    <xf numFmtId="0" fontId="258" fillId="85" borderId="107" applyNumberFormat="0" applyProtection="0">
      <alignment horizontal="left" vertical="center" wrapText="1"/>
    </xf>
    <xf numFmtId="0" fontId="258" fillId="85" borderId="0" applyNumberFormat="0" applyBorder="0" applyProtection="0">
      <alignment horizontal="left" vertical="center" wrapText="1"/>
    </xf>
    <xf numFmtId="0" fontId="258" fillId="85" borderId="0" applyNumberFormat="0" applyBorder="0" applyProtection="0">
      <alignment horizontal="left" vertical="center" wrapText="1"/>
    </xf>
    <xf numFmtId="0" fontId="258" fillId="85" borderId="0" applyNumberFormat="0" applyBorder="0" applyProtection="0">
      <alignment horizontal="left" vertical="center" wrapText="1"/>
    </xf>
    <xf numFmtId="0" fontId="258" fillId="85" borderId="0" applyNumberFormat="0" applyBorder="0" applyProtection="0">
      <alignment horizontal="left" vertical="center" wrapText="1"/>
    </xf>
    <xf numFmtId="49" fontId="255" fillId="90" borderId="106" applyProtection="0">
      <alignment vertical="center"/>
    </xf>
    <xf numFmtId="49" fontId="256" fillId="87" borderId="91" applyProtection="0">
      <alignment vertical="center"/>
    </xf>
    <xf numFmtId="49" fontId="257" fillId="92" borderId="91" applyProtection="0">
      <alignment vertical="center"/>
    </xf>
    <xf numFmtId="49" fontId="257" fillId="92" borderId="91" applyProtection="0">
      <alignment vertical="center"/>
    </xf>
    <xf numFmtId="49" fontId="256" fillId="87" borderId="91" applyProtection="0">
      <alignment vertical="center"/>
    </xf>
    <xf numFmtId="0" fontId="258" fillId="90" borderId="107" applyNumberFormat="0" applyProtection="0">
      <alignment horizontal="left" vertical="center" wrapText="1"/>
    </xf>
    <xf numFmtId="0" fontId="258" fillId="87" borderId="0" applyNumberFormat="0" applyBorder="0" applyProtection="0">
      <alignment horizontal="left" vertical="center" wrapText="1"/>
    </xf>
    <xf numFmtId="0" fontId="258" fillId="92" borderId="0" applyNumberFormat="0" applyBorder="0" applyProtection="0">
      <alignment horizontal="left" vertical="center" wrapText="1"/>
    </xf>
    <xf numFmtId="0" fontId="258" fillId="92" borderId="0" applyNumberFormat="0" applyBorder="0" applyProtection="0">
      <alignment horizontal="left" vertical="center" wrapText="1"/>
    </xf>
    <xf numFmtId="0" fontId="258" fillId="87" borderId="0" applyNumberFormat="0" applyBorder="0" applyProtection="0">
      <alignment horizontal="left" vertical="center" wrapText="1"/>
    </xf>
    <xf numFmtId="0" fontId="166" fillId="97" borderId="0" applyNumberFormat="0" applyBorder="0" applyProtection="0"/>
    <xf numFmtId="0" fontId="260" fillId="0" borderId="0" applyNumberFormat="0" applyBorder="0" applyProtection="0"/>
    <xf numFmtId="0" fontId="202" fillId="0" borderId="0" applyNumberFormat="0" applyBorder="0" applyProtection="0"/>
    <xf numFmtId="0" fontId="261" fillId="0" borderId="0" applyNumberFormat="0" applyBorder="0" applyProtection="0"/>
    <xf numFmtId="0" fontId="260" fillId="0" borderId="0" applyNumberFormat="0" applyBorder="0" applyProtection="0"/>
    <xf numFmtId="0" fontId="202" fillId="0" borderId="0" applyNumberFormat="0" applyBorder="0" applyProtection="0"/>
    <xf numFmtId="0" fontId="233" fillId="0" borderId="0" applyNumberFormat="0" applyBorder="0" applyProtection="0"/>
    <xf numFmtId="0" fontId="205" fillId="0" borderId="99" applyNumberFormat="0" applyProtection="0"/>
    <xf numFmtId="0" fontId="206" fillId="0" borderId="100" applyNumberFormat="0" applyProtection="0"/>
    <xf numFmtId="0" fontId="194" fillId="0" borderId="101" applyNumberFormat="0" applyProtection="0"/>
    <xf numFmtId="0" fontId="194" fillId="0" borderId="0" applyNumberFormat="0" applyBorder="0" applyProtection="0"/>
    <xf numFmtId="0" fontId="233" fillId="0" borderId="0" applyNumberFormat="0" applyBorder="0" applyProtection="0"/>
    <xf numFmtId="0" fontId="262" fillId="0" borderId="0" applyNumberFormat="0" applyBorder="0" applyProtection="0"/>
    <xf numFmtId="0" fontId="263" fillId="0" borderId="0" applyNumberFormat="0" applyBorder="0" applyProtection="0"/>
    <xf numFmtId="0" fontId="264" fillId="0" borderId="99" applyNumberFormat="0" applyProtection="0"/>
    <xf numFmtId="0" fontId="265" fillId="0" borderId="100" applyNumberFormat="0" applyProtection="0"/>
    <xf numFmtId="0" fontId="266" fillId="0" borderId="108" applyNumberFormat="0" applyProtection="0"/>
    <xf numFmtId="0" fontId="266" fillId="0" borderId="0" applyNumberFormat="0" applyBorder="0" applyProtection="0"/>
    <xf numFmtId="0" fontId="267" fillId="0" borderId="109" applyNumberFormat="0" applyProtection="0"/>
    <xf numFmtId="0" fontId="262" fillId="0" borderId="0" applyNumberFormat="0" applyBorder="0" applyProtection="0"/>
    <xf numFmtId="0" fontId="268" fillId="0" borderId="0" applyNumberFormat="0" applyBorder="0" applyProtection="0"/>
    <xf numFmtId="0" fontId="269" fillId="0" borderId="100" applyNumberFormat="0" applyProtection="0"/>
    <xf numFmtId="0" fontId="270" fillId="0" borderId="0" applyNumberFormat="0" applyBorder="0" applyProtection="0"/>
    <xf numFmtId="0" fontId="271" fillId="0" borderId="100" applyNumberFormat="0" applyProtection="0"/>
    <xf numFmtId="0" fontId="272" fillId="0" borderId="110" applyNumberFormat="0" applyProtection="0"/>
    <xf numFmtId="0" fontId="273" fillId="0" borderId="110" applyNumberFormat="0" applyProtection="0"/>
    <xf numFmtId="0" fontId="272" fillId="0" borderId="0" applyNumberFormat="0" applyBorder="0" applyProtection="0"/>
    <xf numFmtId="0" fontId="273" fillId="0" borderId="0" applyNumberFormat="0" applyBorder="0" applyProtection="0"/>
    <xf numFmtId="0" fontId="233" fillId="0" borderId="0" applyNumberFormat="0" applyBorder="0" applyProtection="0"/>
    <xf numFmtId="0" fontId="262" fillId="0" borderId="0" applyNumberFormat="0" applyBorder="0" applyProtection="0"/>
    <xf numFmtId="0" fontId="274" fillId="90" borderId="0" applyNumberFormat="0" applyBorder="0">
      <alignment horizontal="left" vertical="center"/>
      <protection locked="0"/>
    </xf>
    <xf numFmtId="0" fontId="166" fillId="75" borderId="0" applyNumberFormat="0" applyBorder="0">
      <alignment horizontal="center"/>
      <protection locked="0"/>
    </xf>
    <xf numFmtId="0" fontId="166" fillId="75" borderId="0" applyNumberFormat="0" applyBorder="0">
      <alignment horizontal="center"/>
      <protection locked="0"/>
    </xf>
    <xf numFmtId="0" fontId="166" fillId="75" borderId="0" applyNumberFormat="0" applyBorder="0">
      <alignment horizontal="center"/>
      <protection locked="0"/>
    </xf>
    <xf numFmtId="0" fontId="196" fillId="75" borderId="0" applyNumberFormat="0" applyBorder="0">
      <alignment horizontal="center"/>
      <protection locked="0"/>
    </xf>
    <xf numFmtId="0" fontId="196" fillId="75" borderId="0" applyNumberFormat="0" applyBorder="0">
      <alignment horizontal="center"/>
      <protection locked="0"/>
    </xf>
    <xf numFmtId="0" fontId="196" fillId="75" borderId="0" applyNumberFormat="0" applyBorder="0">
      <alignment horizontal="center"/>
      <protection locked="0"/>
    </xf>
    <xf numFmtId="0" fontId="275" fillId="75" borderId="0" applyNumberFormat="0" applyBorder="0">
      <alignment horizontal="left"/>
      <protection locked="0"/>
    </xf>
    <xf numFmtId="0" fontId="166" fillId="75" borderId="0" applyNumberFormat="0" applyBorder="0">
      <alignment horizontal="left"/>
      <protection locked="0"/>
    </xf>
    <xf numFmtId="0" fontId="166" fillId="75" borderId="0" applyNumberFormat="0" applyBorder="0">
      <alignment horizontal="left"/>
      <protection locked="0"/>
    </xf>
    <xf numFmtId="0" fontId="166" fillId="75" borderId="0" applyNumberFormat="0" applyBorder="0">
      <alignment horizontal="left"/>
      <protection locked="0"/>
    </xf>
    <xf numFmtId="0" fontId="166" fillId="75" borderId="0" applyNumberFormat="0" applyBorder="0">
      <alignment horizontal="left"/>
      <protection locked="0"/>
    </xf>
    <xf numFmtId="0" fontId="166" fillId="75" borderId="0" applyNumberFormat="0" applyBorder="0">
      <alignment horizontal="left"/>
      <protection locked="0"/>
    </xf>
    <xf numFmtId="0" fontId="276" fillId="75" borderId="0" applyNumberFormat="0" applyBorder="0">
      <alignment horizontal="left"/>
      <protection locked="0"/>
    </xf>
    <xf numFmtId="0" fontId="276" fillId="75" borderId="0" applyNumberFormat="0" applyBorder="0">
      <alignment horizontal="left"/>
      <protection locked="0"/>
    </xf>
    <xf numFmtId="0" fontId="276" fillId="75" borderId="0" applyNumberFormat="0" applyBorder="0">
      <alignment horizontal="left"/>
      <protection locked="0"/>
    </xf>
    <xf numFmtId="0" fontId="197" fillId="75" borderId="0" applyNumberFormat="0" applyBorder="0">
      <protection locked="0"/>
    </xf>
    <xf numFmtId="0" fontId="166" fillId="0" borderId="111" applyNumberFormat="0" applyProtection="0"/>
    <xf numFmtId="0" fontId="51" fillId="0" borderId="112" applyNumberFormat="0" applyProtection="0"/>
    <xf numFmtId="0" fontId="277" fillId="110" borderId="78" applyNumberFormat="0" applyProtection="0"/>
    <xf numFmtId="0" fontId="278" fillId="105" borderId="78" applyNumberFormat="0" applyProtection="0"/>
    <xf numFmtId="0" fontId="278" fillId="105" borderId="78" applyNumberFormat="0" applyProtection="0"/>
    <xf numFmtId="0" fontId="169" fillId="91" borderId="0" applyNumberFormat="0" applyBorder="0" applyProtection="0"/>
    <xf numFmtId="0" fontId="172" fillId="85" borderId="0" applyNumberFormat="0" applyBorder="0" applyProtection="0"/>
    <xf numFmtId="2" fontId="166" fillId="0" borderId="0" applyBorder="0" applyProtection="0"/>
    <xf numFmtId="2" fontId="166" fillId="0" borderId="0" applyBorder="0" applyProtection="0"/>
    <xf numFmtId="201" fontId="166" fillId="0" borderId="0" applyBorder="0" applyProtection="0"/>
    <xf numFmtId="202" fontId="166" fillId="0" borderId="0" applyBorder="0" applyProtection="0"/>
    <xf numFmtId="0" fontId="260" fillId="0" borderId="0" applyNumberFormat="0" applyBorder="0" applyProtection="0"/>
    <xf numFmtId="0" fontId="279" fillId="85" borderId="0"/>
    <xf numFmtId="0" fontId="279" fillId="85" borderId="0"/>
    <xf numFmtId="0" fontId="279" fillId="85" borderId="0"/>
    <xf numFmtId="0" fontId="279" fillId="85" borderId="0"/>
    <xf numFmtId="0" fontId="279" fillId="94" borderId="0"/>
    <xf numFmtId="0" fontId="279" fillId="94" borderId="0"/>
    <xf numFmtId="0" fontId="279" fillId="78" borderId="0"/>
    <xf numFmtId="0" fontId="279" fillId="78" borderId="0"/>
    <xf numFmtId="0" fontId="279" fillId="78" borderId="0"/>
    <xf numFmtId="0" fontId="279" fillId="78" borderId="0"/>
    <xf numFmtId="0" fontId="279" fillId="96" borderId="0"/>
    <xf numFmtId="0" fontId="279" fillId="88" borderId="0"/>
    <xf numFmtId="0" fontId="279" fillId="89" borderId="0"/>
    <xf numFmtId="0" fontId="167" fillId="83" borderId="0"/>
    <xf numFmtId="0" fontId="163" fillId="75" borderId="0"/>
    <xf numFmtId="0" fontId="163" fillId="89" borderId="0"/>
    <xf numFmtId="0" fontId="163" fillId="76" borderId="0"/>
    <xf numFmtId="0" fontId="163" fillId="75" borderId="0"/>
    <xf numFmtId="0" fontId="163" fillId="90" borderId="0"/>
    <xf numFmtId="0" fontId="163" fillId="89" borderId="0"/>
    <xf numFmtId="0" fontId="58" fillId="83" borderId="0"/>
    <xf numFmtId="0" fontId="58" fillId="91" borderId="0"/>
    <xf numFmtId="0" fontId="58" fillId="85" borderId="0"/>
    <xf numFmtId="0" fontId="58" fillId="86" borderId="0"/>
    <xf numFmtId="0" fontId="58" fillId="90" borderId="0"/>
    <xf numFmtId="0" fontId="58" fillId="89" borderId="0"/>
    <xf numFmtId="0" fontId="58" fillId="83" borderId="0"/>
    <xf numFmtId="0" fontId="58" fillId="91" borderId="0"/>
    <xf numFmtId="0" fontId="58" fillId="85" borderId="0"/>
    <xf numFmtId="0" fontId="58" fillId="86" borderId="0"/>
    <xf numFmtId="0" fontId="58" fillId="90" borderId="0"/>
    <xf numFmtId="0" fontId="58" fillId="89" borderId="0"/>
    <xf numFmtId="0" fontId="58" fillId="83" borderId="0"/>
    <xf numFmtId="0" fontId="58" fillId="91" borderId="0"/>
    <xf numFmtId="0" fontId="58" fillId="85" borderId="0"/>
    <xf numFmtId="0" fontId="58" fillId="86" borderId="0"/>
    <xf numFmtId="0" fontId="58" fillId="90" borderId="0"/>
    <xf numFmtId="0" fontId="58" fillId="89" borderId="0"/>
    <xf numFmtId="0" fontId="280" fillId="83" borderId="0"/>
    <xf numFmtId="0" fontId="280" fillId="84" borderId="0"/>
    <xf numFmtId="0" fontId="280" fillId="85" borderId="0"/>
    <xf numFmtId="0" fontId="280" fillId="86" borderId="0"/>
    <xf numFmtId="0" fontId="280" fillId="87" borderId="0"/>
    <xf numFmtId="0" fontId="280" fillId="88" borderId="0"/>
    <xf numFmtId="0" fontId="163" fillId="96" borderId="0"/>
    <xf numFmtId="0" fontId="163" fillId="93" borderId="0"/>
    <xf numFmtId="0" fontId="163" fillId="97" borderId="0"/>
    <xf numFmtId="0" fontId="163" fillId="96" borderId="0"/>
    <xf numFmtId="0" fontId="163" fillId="92" borderId="0"/>
    <xf numFmtId="0" fontId="163" fillId="89" borderId="0"/>
    <xf numFmtId="0" fontId="58" fillId="92" borderId="0"/>
    <xf numFmtId="0" fontId="58" fillId="93" borderId="0"/>
    <xf numFmtId="0" fontId="58" fillId="99" borderId="0"/>
    <xf numFmtId="0" fontId="58" fillId="86" borderId="0"/>
    <xf numFmtId="0" fontId="58" fillId="92" borderId="0"/>
    <xf numFmtId="0" fontId="58" fillId="98" borderId="0"/>
    <xf numFmtId="0" fontId="58" fillId="92" borderId="0"/>
    <xf numFmtId="0" fontId="58" fillId="93" borderId="0"/>
    <xf numFmtId="0" fontId="58" fillId="99" borderId="0"/>
    <xf numFmtId="0" fontId="58" fillId="86" borderId="0"/>
    <xf numFmtId="0" fontId="58" fillId="92" borderId="0"/>
    <xf numFmtId="0" fontId="58" fillId="98" borderId="0"/>
    <xf numFmtId="0" fontId="58" fillId="92" borderId="0"/>
    <xf numFmtId="0" fontId="58" fillId="93" borderId="0"/>
    <xf numFmtId="0" fontId="58" fillId="94" borderId="0"/>
    <xf numFmtId="0" fontId="58" fillId="86" borderId="0"/>
    <xf numFmtId="0" fontId="58" fillId="92" borderId="0"/>
    <xf numFmtId="0" fontId="58" fillId="98" borderId="0"/>
    <xf numFmtId="0" fontId="280" fillId="92" borderId="0"/>
    <xf numFmtId="0" fontId="280" fillId="93" borderId="0"/>
    <xf numFmtId="0" fontId="280" fillId="94" borderId="0"/>
    <xf numFmtId="0" fontId="280" fillId="86" borderId="0"/>
    <xf numFmtId="0" fontId="280" fillId="92" borderId="0"/>
    <xf numFmtId="0" fontId="280" fillId="95" borderId="0"/>
    <xf numFmtId="0" fontId="58" fillId="0" borderId="0">
      <alignment horizontal="left" vertical="center" indent="7"/>
    </xf>
    <xf numFmtId="0" fontId="165" fillId="81" borderId="0"/>
    <xf numFmtId="0" fontId="165" fillId="93" borderId="0"/>
    <xf numFmtId="0" fontId="165" fillId="97" borderId="0"/>
    <xf numFmtId="0" fontId="165" fillId="96" borderId="0"/>
    <xf numFmtId="0" fontId="165" fillId="81" borderId="0"/>
    <xf numFmtId="0" fontId="165" fillId="89" borderId="0"/>
    <xf numFmtId="0" fontId="157" fillId="101" borderId="0"/>
    <xf numFmtId="0" fontId="157" fillId="93" borderId="0"/>
    <xf numFmtId="0" fontId="157" fillId="99" borderId="0"/>
    <xf numFmtId="0" fontId="157" fillId="80" borderId="0"/>
    <xf numFmtId="0" fontId="157" fillId="81" borderId="0"/>
    <xf numFmtId="0" fontId="157" fillId="102" borderId="0"/>
    <xf numFmtId="0" fontId="157" fillId="101" borderId="0"/>
    <xf numFmtId="0" fontId="157" fillId="93" borderId="0"/>
    <xf numFmtId="0" fontId="157" fillId="99" borderId="0"/>
    <xf numFmtId="0" fontId="157" fillId="80" borderId="0"/>
    <xf numFmtId="0" fontId="157" fillId="81" borderId="0"/>
    <xf numFmtId="0" fontId="157" fillId="102" borderId="0"/>
    <xf numFmtId="0" fontId="157" fillId="101" borderId="0"/>
    <xf numFmtId="0" fontId="157" fillId="93" borderId="0"/>
    <xf numFmtId="0" fontId="157" fillId="94" borderId="0"/>
    <xf numFmtId="0" fontId="157" fillId="80" borderId="0"/>
    <xf numFmtId="0" fontId="157" fillId="81" borderId="0"/>
    <xf numFmtId="0" fontId="157" fillId="102" borderId="0"/>
    <xf numFmtId="0" fontId="281" fillId="99" borderId="0"/>
    <xf numFmtId="0" fontId="281" fillId="93" borderId="0"/>
    <xf numFmtId="0" fontId="281" fillId="94" borderId="0"/>
    <xf numFmtId="0" fontId="281" fillId="80" borderId="0"/>
    <xf numFmtId="0" fontId="281" fillId="81" borderId="0"/>
    <xf numFmtId="0" fontId="281" fillId="100" borderId="0"/>
    <xf numFmtId="0" fontId="281" fillId="77" borderId="0"/>
    <xf numFmtId="0" fontId="281" fillId="78" borderId="0"/>
    <xf numFmtId="0" fontId="281" fillId="103" borderId="0"/>
    <xf numFmtId="0" fontId="281" fillId="80" borderId="0"/>
    <xf numFmtId="0" fontId="281" fillId="81" borderId="0"/>
    <xf numFmtId="0" fontId="281" fillId="104" borderId="0"/>
    <xf numFmtId="0" fontId="282" fillId="0" borderId="0"/>
    <xf numFmtId="0" fontId="169" fillId="91" borderId="0"/>
    <xf numFmtId="4" fontId="170" fillId="0" borderId="0">
      <alignment horizontal="right" vertical="center"/>
    </xf>
    <xf numFmtId="0" fontId="171" fillId="85" borderId="0"/>
    <xf numFmtId="0" fontId="172" fillId="85" borderId="0"/>
    <xf numFmtId="0" fontId="173" fillId="96" borderId="76"/>
    <xf numFmtId="0" fontId="283" fillId="96" borderId="76"/>
    <xf numFmtId="0" fontId="173" fillId="96" borderId="76"/>
    <xf numFmtId="0" fontId="173" fillId="96" borderId="76"/>
    <xf numFmtId="0" fontId="154" fillId="105" borderId="113"/>
    <xf numFmtId="0" fontId="175" fillId="0" borderId="114"/>
    <xf numFmtId="0" fontId="175" fillId="0" borderId="114"/>
    <xf numFmtId="0" fontId="154" fillId="105" borderId="113"/>
    <xf numFmtId="0" fontId="284" fillId="0" borderId="114"/>
    <xf numFmtId="0" fontId="154" fillId="105" borderId="113"/>
    <xf numFmtId="0" fontId="177" fillId="96" borderId="76">
      <alignment horizontal="center" vertical="center"/>
    </xf>
    <xf numFmtId="0" fontId="177" fillId="96" borderId="76">
      <alignment horizontal="center" vertical="center"/>
    </xf>
    <xf numFmtId="0" fontId="177" fillId="96" borderId="76">
      <alignment horizontal="center" vertical="center"/>
    </xf>
    <xf numFmtId="0" fontId="177" fillId="96" borderId="76">
      <alignment horizontal="center" vertical="center"/>
    </xf>
    <xf numFmtId="0" fontId="177" fillId="96" borderId="76">
      <alignment horizontal="center" vertical="center"/>
    </xf>
    <xf numFmtId="49" fontId="178" fillId="82" borderId="0">
      <alignment horizontal="center" vertical="center" wrapText="1"/>
    </xf>
    <xf numFmtId="49" fontId="178" fillId="106" borderId="80">
      <alignment horizontal="center" vertical="center" wrapText="1"/>
    </xf>
    <xf numFmtId="49" fontId="178" fillId="82" borderId="80">
      <alignment horizontal="center" vertical="center" wrapText="1"/>
    </xf>
    <xf numFmtId="49" fontId="178" fillId="86" borderId="80">
      <alignment horizontal="center" vertical="center" wrapText="1"/>
    </xf>
    <xf numFmtId="49" fontId="178" fillId="82" borderId="80">
      <alignment horizontal="center" vertical="center" wrapText="1"/>
    </xf>
    <xf numFmtId="49" fontId="178" fillId="103" borderId="0">
      <alignment horizontal="center" vertical="center" wrapText="1"/>
    </xf>
    <xf numFmtId="49" fontId="178" fillId="107" borderId="81">
      <alignment horizontal="center" vertical="center" wrapText="1"/>
    </xf>
    <xf numFmtId="49" fontId="178" fillId="91" borderId="81">
      <alignment horizontal="center" vertical="center" wrapText="1"/>
    </xf>
    <xf numFmtId="49" fontId="178" fillId="104" borderId="81">
      <alignment horizontal="center" vertical="center" wrapText="1"/>
    </xf>
    <xf numFmtId="49" fontId="178" fillId="86" borderId="81">
      <alignment horizontal="center" vertical="center" wrapText="1"/>
    </xf>
    <xf numFmtId="49" fontId="178" fillId="108" borderId="0">
      <alignment horizontal="center" vertical="center" wrapText="1"/>
    </xf>
    <xf numFmtId="49" fontId="178" fillId="102" borderId="81">
      <alignment horizontal="center" vertical="center" wrapText="1"/>
    </xf>
    <xf numFmtId="49" fontId="178" fillId="106" borderId="81">
      <alignment horizontal="center" vertical="center" wrapText="1"/>
    </xf>
    <xf numFmtId="49" fontId="178" fillId="106" borderId="81">
      <alignment horizontal="center" vertical="center" wrapText="1"/>
    </xf>
    <xf numFmtId="49" fontId="178" fillId="82" borderId="81">
      <alignment horizontal="center" vertical="center" wrapText="1"/>
    </xf>
    <xf numFmtId="49" fontId="178" fillId="106" borderId="81">
      <alignment horizontal="center" vertical="center" wrapText="1"/>
    </xf>
    <xf numFmtId="49" fontId="178" fillId="108" borderId="0">
      <alignment horizontal="center" vertical="center" wrapText="1"/>
    </xf>
    <xf numFmtId="49" fontId="178" fillId="102" borderId="82">
      <alignment horizontal="center" vertical="center" wrapText="1"/>
    </xf>
    <xf numFmtId="49" fontId="178" fillId="106" borderId="82">
      <alignment horizontal="center" vertical="center" wrapText="1"/>
    </xf>
    <xf numFmtId="49" fontId="178" fillId="106" borderId="83">
      <alignment horizontal="center" vertical="center" wrapText="1"/>
    </xf>
    <xf numFmtId="49" fontId="178" fillId="82" borderId="84">
      <alignment horizontal="center" vertical="center" wrapText="1"/>
    </xf>
    <xf numFmtId="49" fontId="178" fillId="106" borderId="82">
      <alignment horizontal="center" vertical="center" wrapText="1"/>
    </xf>
    <xf numFmtId="49" fontId="178" fillId="103" borderId="0">
      <alignment horizontal="center" vertical="center" wrapText="1"/>
    </xf>
    <xf numFmtId="49" fontId="178" fillId="107" borderId="82">
      <alignment horizontal="center" vertical="center" wrapText="1"/>
    </xf>
    <xf numFmtId="49" fontId="178" fillId="91" borderId="83">
      <alignment horizontal="center" vertical="center" wrapText="1"/>
    </xf>
    <xf numFmtId="49" fontId="178" fillId="104" borderId="84">
      <alignment horizontal="center" vertical="center" wrapText="1"/>
    </xf>
    <xf numFmtId="49" fontId="178" fillId="86" borderId="82">
      <alignment horizontal="center" vertical="center" wrapText="1"/>
    </xf>
    <xf numFmtId="49" fontId="178" fillId="82" borderId="0">
      <alignment horizontal="center" vertical="center" wrapText="1"/>
    </xf>
    <xf numFmtId="49" fontId="178" fillId="106" borderId="85">
      <alignment horizontal="center" vertical="center" wrapText="1"/>
    </xf>
    <xf numFmtId="49" fontId="178" fillId="82" borderId="85">
      <alignment horizontal="center" vertical="center" wrapText="1"/>
    </xf>
    <xf numFmtId="49" fontId="178" fillId="86" borderId="86">
      <alignment horizontal="center" vertical="center" wrapText="1"/>
    </xf>
    <xf numFmtId="49" fontId="178" fillId="86" borderId="87">
      <alignment horizontal="center" vertical="center" wrapText="1"/>
    </xf>
    <xf numFmtId="49" fontId="178" fillId="82" borderId="85">
      <alignment horizontal="center" vertical="center" wrapText="1"/>
    </xf>
    <xf numFmtId="0" fontId="285" fillId="77" borderId="113">
      <alignment horizontal="left" vertical="center"/>
    </xf>
    <xf numFmtId="0" fontId="285" fillId="77" borderId="113">
      <alignment horizontal="left" vertical="center"/>
    </xf>
    <xf numFmtId="0" fontId="285" fillId="77" borderId="113">
      <alignment horizontal="left" vertical="center"/>
    </xf>
    <xf numFmtId="0" fontId="285" fillId="77" borderId="113">
      <alignment horizontal="left" vertical="center"/>
    </xf>
    <xf numFmtId="0" fontId="285" fillId="77" borderId="113">
      <alignment horizontal="left" vertical="center"/>
    </xf>
    <xf numFmtId="0" fontId="180" fillId="109" borderId="88">
      <alignment horizontal="center" vertical="center"/>
    </xf>
    <xf numFmtId="0" fontId="180" fillId="109" borderId="88">
      <alignment horizontal="center" vertical="center"/>
    </xf>
    <xf numFmtId="0" fontId="180" fillId="109" borderId="88">
      <alignment horizontal="center" vertical="center"/>
    </xf>
    <xf numFmtId="0" fontId="180" fillId="109" borderId="88">
      <alignment horizontal="center" vertical="center"/>
    </xf>
    <xf numFmtId="0" fontId="180" fillId="109" borderId="88">
      <alignment horizontal="center" vertical="center"/>
    </xf>
    <xf numFmtId="0" fontId="181" fillId="97" borderId="115">
      <alignment horizontal="left" vertical="top" wrapText="1"/>
    </xf>
    <xf numFmtId="0" fontId="181" fillId="97" borderId="115">
      <alignment horizontal="left" vertical="top" wrapText="1"/>
    </xf>
    <xf numFmtId="0" fontId="181" fillId="97" borderId="115">
      <alignment horizontal="left" vertical="top" wrapText="1"/>
    </xf>
    <xf numFmtId="49" fontId="178" fillId="110" borderId="113">
      <alignment vertical="center" wrapText="1"/>
    </xf>
    <xf numFmtId="49" fontId="178" fillId="110" borderId="116">
      <alignment vertical="center" wrapText="1"/>
    </xf>
    <xf numFmtId="49" fontId="178" fillId="110" borderId="116">
      <alignment vertical="center" wrapText="1"/>
    </xf>
    <xf numFmtId="49" fontId="178" fillId="110" borderId="116">
      <alignment vertical="center" wrapText="1"/>
    </xf>
    <xf numFmtId="49" fontId="178" fillId="105" borderId="116">
      <alignment vertical="center" wrapText="1"/>
    </xf>
    <xf numFmtId="49" fontId="178" fillId="111" borderId="113">
      <alignment wrapText="1"/>
    </xf>
    <xf numFmtId="49" fontId="178" fillId="111" borderId="116">
      <alignment wrapText="1"/>
    </xf>
    <xf numFmtId="49" fontId="178" fillId="111" borderId="116">
      <alignment wrapText="1"/>
    </xf>
    <xf numFmtId="49" fontId="178" fillId="112" borderId="113">
      <alignment wrapText="1"/>
    </xf>
    <xf numFmtId="49" fontId="178" fillId="112" borderId="113">
      <alignment wrapText="1"/>
    </xf>
    <xf numFmtId="49" fontId="178" fillId="113" borderId="113">
      <alignment wrapText="1"/>
    </xf>
    <xf numFmtId="49" fontId="178" fillId="108" borderId="113">
      <alignment wrapText="1"/>
    </xf>
    <xf numFmtId="49" fontId="178" fillId="113" borderId="113">
      <alignment vertical="center" wrapText="1"/>
    </xf>
    <xf numFmtId="49" fontId="178" fillId="114" borderId="116">
      <alignment vertical="center" wrapText="1"/>
    </xf>
    <xf numFmtId="49" fontId="178" fillId="108" borderId="116">
      <alignment vertical="center" wrapText="1"/>
    </xf>
    <xf numFmtId="49" fontId="178" fillId="108" borderId="116">
      <alignment vertical="center" wrapText="1"/>
    </xf>
    <xf numFmtId="49" fontId="178" fillId="115" borderId="116">
      <alignment vertical="center" wrapText="1"/>
    </xf>
    <xf numFmtId="49" fontId="178" fillId="80" borderId="116">
      <alignment vertical="center" wrapText="1"/>
    </xf>
    <xf numFmtId="49" fontId="178" fillId="112" borderId="113">
      <alignment wrapText="1"/>
    </xf>
    <xf numFmtId="49" fontId="178" fillId="89" borderId="116">
      <alignment wrapText="1"/>
    </xf>
    <xf numFmtId="49" fontId="178" fillId="114" borderId="116">
      <alignment wrapText="1"/>
    </xf>
    <xf numFmtId="49" fontId="178" fillId="89" borderId="116">
      <alignment wrapText="1"/>
    </xf>
    <xf numFmtId="49" fontId="178" fillId="90" borderId="116">
      <alignment wrapText="1"/>
    </xf>
    <xf numFmtId="49" fontId="178" fillId="116" borderId="113">
      <alignment vertical="center" wrapText="1"/>
    </xf>
    <xf numFmtId="49" fontId="178" fillId="117" borderId="116">
      <alignment vertical="center" wrapText="1"/>
    </xf>
    <xf numFmtId="49" fontId="178" fillId="103" borderId="116">
      <alignment vertical="center" wrapText="1"/>
    </xf>
    <xf numFmtId="49" fontId="178" fillId="110" borderId="116">
      <alignment vertical="center" wrapText="1"/>
    </xf>
    <xf numFmtId="49" fontId="178" fillId="110" borderId="113">
      <alignment vertical="center" wrapText="1"/>
    </xf>
    <xf numFmtId="49" fontId="178" fillId="115" borderId="116">
      <alignment vertical="center" wrapText="1"/>
    </xf>
    <xf numFmtId="49" fontId="178" fillId="99" borderId="116">
      <alignment vertical="center" wrapText="1"/>
    </xf>
    <xf numFmtId="49" fontId="178" fillId="95" borderId="116">
      <alignment vertical="center" wrapText="1"/>
    </xf>
    <xf numFmtId="49" fontId="178" fillId="118" borderId="116">
      <alignment vertical="center" wrapText="1"/>
    </xf>
    <xf numFmtId="49" fontId="178" fillId="99" borderId="116">
      <alignment vertical="center" wrapText="1"/>
    </xf>
    <xf numFmtId="49" fontId="178" fillId="87" borderId="0">
      <alignment vertical="center" wrapText="1"/>
    </xf>
    <xf numFmtId="49" fontId="178" fillId="114" borderId="91">
      <alignment vertical="center" wrapText="1"/>
    </xf>
    <xf numFmtId="49" fontId="178" fillId="87" borderId="91">
      <alignment vertical="center" wrapText="1"/>
    </xf>
    <xf numFmtId="49" fontId="178" fillId="87" borderId="91">
      <alignment vertical="center" wrapText="1"/>
    </xf>
    <xf numFmtId="49" fontId="178" fillId="87" borderId="91">
      <alignment vertical="center" wrapText="1"/>
    </xf>
    <xf numFmtId="49" fontId="178" fillId="87" borderId="91">
      <alignment vertical="center" wrapText="1"/>
    </xf>
    <xf numFmtId="49" fontId="182" fillId="84" borderId="0">
      <alignment vertical="center" wrapText="1"/>
    </xf>
    <xf numFmtId="49" fontId="183" fillId="84" borderId="0">
      <alignment vertical="center" wrapText="1" shrinkToFit="1"/>
    </xf>
    <xf numFmtId="49" fontId="184" fillId="84" borderId="0">
      <alignment vertical="center" wrapText="1" shrinkToFit="1"/>
    </xf>
    <xf numFmtId="49" fontId="182" fillId="84" borderId="0">
      <alignment vertical="center" wrapText="1" shrinkToFit="1"/>
    </xf>
    <xf numFmtId="49" fontId="185" fillId="84" borderId="0">
      <alignment vertical="center" wrapText="1" shrinkToFit="1"/>
    </xf>
    <xf numFmtId="49" fontId="184" fillId="84" borderId="0">
      <alignment vertical="center" wrapText="1" shrinkToFit="1"/>
    </xf>
    <xf numFmtId="49" fontId="186" fillId="84" borderId="0">
      <alignment vertical="center" wrapText="1"/>
    </xf>
    <xf numFmtId="49" fontId="186" fillId="84" borderId="0">
      <alignment vertical="center" wrapText="1"/>
    </xf>
    <xf numFmtId="49" fontId="186" fillId="84" borderId="0">
      <alignment vertical="center" wrapText="1"/>
    </xf>
    <xf numFmtId="49" fontId="186" fillId="84" borderId="0">
      <alignment vertical="center" wrapText="1"/>
    </xf>
    <xf numFmtId="49" fontId="178" fillId="88" borderId="0">
      <alignment vertical="center" wrapText="1"/>
    </xf>
    <xf numFmtId="49" fontId="178" fillId="88" borderId="0">
      <alignment vertical="center" wrapText="1"/>
    </xf>
    <xf numFmtId="49" fontId="178" fillId="106" borderId="0">
      <alignment vertical="center" wrapText="1"/>
    </xf>
    <xf numFmtId="49" fontId="178" fillId="88" borderId="0">
      <alignment vertical="center" wrapText="1"/>
    </xf>
    <xf numFmtId="49" fontId="178" fillId="88" borderId="0">
      <alignment vertical="center" wrapText="1"/>
    </xf>
    <xf numFmtId="49" fontId="178" fillId="82" borderId="0">
      <alignment vertical="center" wrapText="1"/>
    </xf>
    <xf numFmtId="49" fontId="186" fillId="119" borderId="0">
      <alignment vertical="center" wrapText="1"/>
    </xf>
    <xf numFmtId="49" fontId="186" fillId="119" borderId="0">
      <alignment vertical="center" wrapText="1" shrinkToFit="1"/>
    </xf>
    <xf numFmtId="49" fontId="186" fillId="120" borderId="0">
      <alignment vertical="center" wrapText="1" shrinkToFit="1"/>
    </xf>
    <xf numFmtId="49" fontId="186" fillId="119" borderId="0">
      <alignment vertical="center" wrapText="1" shrinkToFit="1"/>
    </xf>
    <xf numFmtId="49" fontId="178" fillId="120" borderId="0">
      <alignment vertical="center" wrapText="1"/>
    </xf>
    <xf numFmtId="49" fontId="178" fillId="101" borderId="0">
      <alignment vertical="center" wrapText="1"/>
    </xf>
    <xf numFmtId="49" fontId="178" fillId="80" borderId="0">
      <alignment vertical="center" wrapText="1"/>
    </xf>
    <xf numFmtId="49" fontId="178" fillId="101" borderId="0">
      <alignment vertical="center" wrapText="1"/>
    </xf>
    <xf numFmtId="49" fontId="178" fillId="94" borderId="0">
      <alignment vertical="center" wrapText="1"/>
    </xf>
    <xf numFmtId="49" fontId="187" fillId="80" borderId="117">
      <alignment vertical="center" wrapText="1"/>
    </xf>
    <xf numFmtId="49" fontId="187" fillId="115" borderId="117">
      <alignment vertical="center" wrapText="1"/>
    </xf>
    <xf numFmtId="49" fontId="187" fillId="115" borderId="117">
      <alignment vertical="center" wrapText="1"/>
    </xf>
    <xf numFmtId="49" fontId="187" fillId="91" borderId="117">
      <alignment vertical="center" wrapText="1"/>
    </xf>
    <xf numFmtId="49" fontId="187" fillId="98" borderId="117">
      <alignment vertical="center" wrapText="1"/>
    </xf>
    <xf numFmtId="0" fontId="188" fillId="89" borderId="118">
      <alignment horizontal="left" vertical="center" wrapText="1"/>
    </xf>
    <xf numFmtId="0" fontId="188" fillId="80" borderId="118">
      <alignment horizontal="left" vertical="center" wrapText="1"/>
    </xf>
    <xf numFmtId="0" fontId="188" fillId="121" borderId="118">
      <alignment horizontal="left" vertical="center" wrapText="1"/>
    </xf>
    <xf numFmtId="0" fontId="188" fillId="80" borderId="118">
      <alignment horizontal="left" vertical="center" wrapText="1"/>
    </xf>
    <xf numFmtId="0" fontId="188" fillId="121" borderId="118">
      <alignment horizontal="left" vertical="center" wrapText="1"/>
    </xf>
    <xf numFmtId="49" fontId="178" fillId="102" borderId="75">
      <alignment vertical="center" wrapText="1"/>
    </xf>
    <xf numFmtId="49" fontId="178" fillId="100" borderId="75">
      <alignment vertical="center" wrapText="1"/>
    </xf>
    <xf numFmtId="49" fontId="178" fillId="82" borderId="75">
      <alignment vertical="center" wrapText="1"/>
    </xf>
    <xf numFmtId="49" fontId="178" fillId="122" borderId="75">
      <alignment vertical="center" wrapText="1"/>
    </xf>
    <xf numFmtId="49" fontId="178" fillId="100" borderId="75">
      <alignment vertical="center" wrapText="1"/>
    </xf>
    <xf numFmtId="49" fontId="178" fillId="100" borderId="75">
      <alignment vertical="center" wrapText="1"/>
    </xf>
    <xf numFmtId="49" fontId="178" fillId="80" borderId="75">
      <alignment vertical="center" wrapText="1"/>
    </xf>
    <xf numFmtId="49" fontId="178" fillId="102" borderId="75">
      <alignment vertical="center" wrapText="1"/>
    </xf>
    <xf numFmtId="49" fontId="178" fillId="88" borderId="75">
      <alignment vertical="center" wrapText="1"/>
    </xf>
    <xf numFmtId="49" fontId="178" fillId="98" borderId="75">
      <alignment vertical="center" wrapText="1"/>
    </xf>
    <xf numFmtId="49" fontId="178" fillId="95" borderId="75">
      <alignment vertical="center" wrapText="1"/>
    </xf>
    <xf numFmtId="49" fontId="178" fillId="105" borderId="75">
      <alignment vertical="center" wrapText="1"/>
    </xf>
    <xf numFmtId="49" fontId="178" fillId="95" borderId="75">
      <alignment vertical="center" wrapText="1"/>
    </xf>
    <xf numFmtId="49" fontId="178" fillId="76" borderId="75">
      <alignment vertical="center" wrapText="1"/>
    </xf>
    <xf numFmtId="49" fontId="178" fillId="100" borderId="75">
      <alignment vertical="center" wrapText="1"/>
    </xf>
    <xf numFmtId="49" fontId="178" fillId="95" borderId="75">
      <alignment vertical="center" wrapText="1"/>
    </xf>
    <xf numFmtId="49" fontId="178" fillId="76" borderId="75">
      <alignment vertical="center" wrapText="1"/>
    </xf>
    <xf numFmtId="49" fontId="178" fillId="76" borderId="75">
      <alignment vertical="center" wrapText="1"/>
    </xf>
    <xf numFmtId="49" fontId="178" fillId="76" borderId="75">
      <alignment vertical="center" wrapText="1"/>
    </xf>
    <xf numFmtId="49" fontId="178" fillId="76" borderId="75">
      <alignment vertical="center" wrapText="1"/>
    </xf>
    <xf numFmtId="49" fontId="279" fillId="90" borderId="94">
      <alignment vertical="top" wrapText="1"/>
    </xf>
    <xf numFmtId="49" fontId="279" fillId="92" borderId="94">
      <alignment vertical="top" wrapText="1"/>
    </xf>
    <xf numFmtId="49" fontId="279" fillId="92" borderId="95">
      <alignment vertical="top" wrapText="1"/>
    </xf>
    <xf numFmtId="0" fontId="157" fillId="77" borderId="0"/>
    <xf numFmtId="0" fontId="157" fillId="78" borderId="0"/>
    <xf numFmtId="0" fontId="157" fillId="79" borderId="0"/>
    <xf numFmtId="0" fontId="157" fillId="80" borderId="0"/>
    <xf numFmtId="0" fontId="157" fillId="81" borderId="0"/>
    <xf numFmtId="0" fontId="157" fillId="82" borderId="0"/>
    <xf numFmtId="179" fontId="279" fillId="0" borderId="0"/>
    <xf numFmtId="0" fontId="279" fillId="109" borderId="96"/>
    <xf numFmtId="180" fontId="279" fillId="0" borderId="0"/>
    <xf numFmtId="180" fontId="279" fillId="0" borderId="0"/>
    <xf numFmtId="0" fontId="286" fillId="76" borderId="0">
      <alignment wrapText="1"/>
    </xf>
    <xf numFmtId="0" fontId="286" fillId="91" borderId="0"/>
    <xf numFmtId="165" fontId="288" fillId="0" borderId="97"/>
    <xf numFmtId="165" fontId="287" fillId="0" borderId="98"/>
    <xf numFmtId="165" fontId="289" fillId="0" borderId="97"/>
    <xf numFmtId="165" fontId="290" fillId="0" borderId="98"/>
    <xf numFmtId="0" fontId="194" fillId="0" borderId="0"/>
    <xf numFmtId="0" fontId="157" fillId="77" borderId="0"/>
    <xf numFmtId="0" fontId="157" fillId="78" borderId="0"/>
    <xf numFmtId="0" fontId="157" fillId="79" borderId="0"/>
    <xf numFmtId="0" fontId="157" fillId="80" borderId="0"/>
    <xf numFmtId="0" fontId="157" fillId="81" borderId="0"/>
    <xf numFmtId="0" fontId="157" fillId="82" borderId="0"/>
    <xf numFmtId="0" fontId="292" fillId="0" borderId="0"/>
    <xf numFmtId="0" fontId="292" fillId="0" borderId="0"/>
    <xf numFmtId="0" fontId="293" fillId="0" borderId="0"/>
    <xf numFmtId="0" fontId="293" fillId="0" borderId="0"/>
    <xf numFmtId="0" fontId="200" fillId="89" borderId="76"/>
    <xf numFmtId="0" fontId="294" fillId="88" borderId="76"/>
    <xf numFmtId="181" fontId="279" fillId="0" borderId="0"/>
    <xf numFmtId="203" fontId="58" fillId="0" borderId="0"/>
    <xf numFmtId="181" fontId="279" fillId="0" borderId="0"/>
    <xf numFmtId="181" fontId="279" fillId="0" borderId="0"/>
    <xf numFmtId="183" fontId="279" fillId="0" borderId="0"/>
    <xf numFmtId="204" fontId="279" fillId="0" borderId="0"/>
    <xf numFmtId="181" fontId="279" fillId="0" borderId="0"/>
    <xf numFmtId="204" fontId="279" fillId="0" borderId="0"/>
    <xf numFmtId="181" fontId="279" fillId="0" borderId="0"/>
    <xf numFmtId="181" fontId="279" fillId="0" borderId="0"/>
    <xf numFmtId="183" fontId="279" fillId="0" borderId="0"/>
    <xf numFmtId="181" fontId="279" fillId="0" borderId="0"/>
    <xf numFmtId="205" fontId="279" fillId="0" borderId="0"/>
    <xf numFmtId="203" fontId="167" fillId="0" borderId="0"/>
    <xf numFmtId="203" fontId="58" fillId="0" borderId="0"/>
    <xf numFmtId="203" fontId="58" fillId="0" borderId="0"/>
    <xf numFmtId="0" fontId="279" fillId="0" borderId="0"/>
    <xf numFmtId="0" fontId="201" fillId="0" borderId="0"/>
    <xf numFmtId="0" fontId="202" fillId="0" borderId="0"/>
    <xf numFmtId="2" fontId="167" fillId="0" borderId="0"/>
    <xf numFmtId="165" fontId="279" fillId="0" borderId="0"/>
    <xf numFmtId="165" fontId="279" fillId="0" borderId="0"/>
    <xf numFmtId="3" fontId="279" fillId="0" borderId="0"/>
    <xf numFmtId="3" fontId="279" fillId="0" borderId="0"/>
    <xf numFmtId="0" fontId="172" fillId="85" borderId="0"/>
    <xf numFmtId="0" fontId="203" fillId="0" borderId="0">
      <alignment horizontal="center"/>
    </xf>
    <xf numFmtId="0" fontId="204" fillId="0" borderId="0">
      <alignment horizontal="center"/>
    </xf>
    <xf numFmtId="0" fontId="205" fillId="0" borderId="99"/>
    <xf numFmtId="0" fontId="206" fillId="0" borderId="100"/>
    <xf numFmtId="0" fontId="194" fillId="0" borderId="101"/>
    <xf numFmtId="0" fontId="194" fillId="0" borderId="0"/>
    <xf numFmtId="0" fontId="203" fillId="0" borderId="0">
      <alignment horizontal="center" textRotation="90"/>
    </xf>
    <xf numFmtId="0" fontId="204" fillId="0" borderId="0">
      <alignment horizontal="center" textRotation="90"/>
    </xf>
    <xf numFmtId="0" fontId="169" fillId="91" borderId="0"/>
    <xf numFmtId="0" fontId="200" fillId="89" borderId="76"/>
    <xf numFmtId="0" fontId="295" fillId="84" borderId="0"/>
    <xf numFmtId="0" fontId="296" fillId="0" borderId="0"/>
    <xf numFmtId="0" fontId="297" fillId="0" borderId="0"/>
    <xf numFmtId="0" fontId="296" fillId="0" borderId="0"/>
    <xf numFmtId="0" fontId="210" fillId="0" borderId="0"/>
    <xf numFmtId="0" fontId="167" fillId="75" borderId="0">
      <alignment horizontal="right"/>
      <protection locked="0"/>
    </xf>
    <xf numFmtId="0" fontId="279" fillId="75" borderId="0">
      <alignment horizontal="right"/>
      <protection locked="0"/>
    </xf>
    <xf numFmtId="0" fontId="279" fillId="75" borderId="0">
      <alignment horizontal="right"/>
      <protection locked="0"/>
    </xf>
    <xf numFmtId="0" fontId="279" fillId="75" borderId="0">
      <alignment horizontal="right"/>
      <protection locked="0"/>
    </xf>
    <xf numFmtId="0" fontId="175" fillId="0" borderId="114"/>
    <xf numFmtId="0" fontId="298" fillId="75" borderId="0">
      <alignment horizontal="right"/>
      <protection locked="0"/>
    </xf>
    <xf numFmtId="0" fontId="298" fillId="75" borderId="0">
      <alignment horizontal="right"/>
      <protection locked="0"/>
    </xf>
    <xf numFmtId="0" fontId="298" fillId="75" borderId="0">
      <alignment horizontal="right"/>
      <protection locked="0"/>
    </xf>
    <xf numFmtId="0" fontId="299" fillId="75" borderId="0">
      <alignment horizontal="right"/>
      <protection locked="0"/>
    </xf>
    <xf numFmtId="0" fontId="299" fillId="75" borderId="0">
      <alignment horizontal="right"/>
      <protection locked="0"/>
    </xf>
    <xf numFmtId="0" fontId="299" fillId="75" borderId="0">
      <alignment horizontal="right"/>
      <protection locked="0"/>
    </xf>
    <xf numFmtId="0" fontId="300" fillId="75" borderId="0">
      <alignment horizontal="right"/>
      <protection locked="0"/>
    </xf>
    <xf numFmtId="0" fontId="300" fillId="75" borderId="0">
      <alignment horizontal="right"/>
      <protection locked="0"/>
    </xf>
    <xf numFmtId="0" fontId="300" fillId="75" borderId="0">
      <alignment horizontal="right"/>
      <protection locked="0"/>
    </xf>
    <xf numFmtId="0" fontId="215" fillId="97" borderId="0">
      <alignment horizontal="right" vertical="center"/>
      <protection locked="0"/>
    </xf>
    <xf numFmtId="0" fontId="215" fillId="75" borderId="0">
      <alignment horizontal="right" vertical="center"/>
      <protection locked="0"/>
    </xf>
    <xf numFmtId="187" fontId="216" fillId="0" borderId="0"/>
    <xf numFmtId="188" fontId="279" fillId="0" borderId="0"/>
    <xf numFmtId="188" fontId="279" fillId="0" borderId="0"/>
    <xf numFmtId="188" fontId="279" fillId="0" borderId="0"/>
    <xf numFmtId="188" fontId="279" fillId="0" borderId="0"/>
    <xf numFmtId="188" fontId="279" fillId="0" borderId="0"/>
    <xf numFmtId="188" fontId="279" fillId="0" borderId="0"/>
    <xf numFmtId="188" fontId="279" fillId="0" borderId="0"/>
    <xf numFmtId="187" fontId="216" fillId="0" borderId="0"/>
    <xf numFmtId="187" fontId="216" fillId="0" borderId="0"/>
    <xf numFmtId="187" fontId="216" fillId="0" borderId="0"/>
    <xf numFmtId="181" fontId="279" fillId="0" borderId="0"/>
    <xf numFmtId="181" fontId="279" fillId="0" borderId="0"/>
    <xf numFmtId="189" fontId="279" fillId="0" borderId="0"/>
    <xf numFmtId="189" fontId="279" fillId="0" borderId="0"/>
    <xf numFmtId="0" fontId="218" fillId="97" borderId="0"/>
    <xf numFmtId="0" fontId="218" fillId="97" borderId="0"/>
    <xf numFmtId="0" fontId="301" fillId="97" borderId="0"/>
    <xf numFmtId="190" fontId="302" fillId="0" borderId="0"/>
    <xf numFmtId="0" fontId="279" fillId="0" borderId="0"/>
    <xf numFmtId="0" fontId="279" fillId="0" borderId="0"/>
    <xf numFmtId="0" fontId="216" fillId="0" borderId="0"/>
    <xf numFmtId="0" fontId="279" fillId="0" borderId="0"/>
    <xf numFmtId="0" fontId="279" fillId="0" borderId="0"/>
    <xf numFmtId="0" fontId="58" fillId="0" borderId="0"/>
    <xf numFmtId="0" fontId="58" fillId="0" borderId="0"/>
    <xf numFmtId="0" fontId="58" fillId="0" borderId="0"/>
    <xf numFmtId="0" fontId="58" fillId="0" borderId="0"/>
    <xf numFmtId="0" fontId="58" fillId="0" borderId="0"/>
    <xf numFmtId="0" fontId="58" fillId="0" borderId="0"/>
    <xf numFmtId="0" fontId="279" fillId="0" borderId="0"/>
    <xf numFmtId="0" fontId="216" fillId="0" borderId="0"/>
    <xf numFmtId="0" fontId="279" fillId="0" borderId="0"/>
    <xf numFmtId="0" fontId="280" fillId="0" borderId="0"/>
    <xf numFmtId="0" fontId="279" fillId="0" borderId="0"/>
    <xf numFmtId="0" fontId="279" fillId="0" borderId="0"/>
    <xf numFmtId="0" fontId="58" fillId="0" borderId="0"/>
    <xf numFmtId="0" fontId="279" fillId="0" borderId="0"/>
    <xf numFmtId="0" fontId="221" fillId="0" borderId="0"/>
    <xf numFmtId="0" fontId="221" fillId="0" borderId="0"/>
    <xf numFmtId="0" fontId="167" fillId="0" borderId="0"/>
    <xf numFmtId="0" fontId="279" fillId="0" borderId="0"/>
    <xf numFmtId="0" fontId="279" fillId="0" borderId="0"/>
    <xf numFmtId="0" fontId="279" fillId="0" borderId="0"/>
    <xf numFmtId="0" fontId="279" fillId="0" borderId="0"/>
    <xf numFmtId="0" fontId="279" fillId="0" borderId="0"/>
    <xf numFmtId="0" fontId="279" fillId="0" borderId="0">
      <alignment wrapText="1"/>
    </xf>
    <xf numFmtId="0" fontId="279" fillId="0" borderId="0">
      <alignment wrapText="1"/>
    </xf>
    <xf numFmtId="0" fontId="222" fillId="0" borderId="0"/>
    <xf numFmtId="0" fontId="279" fillId="0" borderId="0"/>
    <xf numFmtId="0" fontId="167" fillId="0" borderId="0"/>
    <xf numFmtId="0" fontId="279" fillId="0" borderId="0">
      <alignment wrapText="1"/>
    </xf>
    <xf numFmtId="0" fontId="279" fillId="0" borderId="0"/>
    <xf numFmtId="0" fontId="279" fillId="0" borderId="0">
      <alignment wrapText="1"/>
    </xf>
    <xf numFmtId="0" fontId="279" fillId="0" borderId="0"/>
    <xf numFmtId="0" fontId="58" fillId="0" borderId="0"/>
    <xf numFmtId="0" fontId="279" fillId="0" borderId="0">
      <alignment wrapText="1"/>
    </xf>
    <xf numFmtId="0" fontId="279" fillId="0" borderId="0">
      <alignment wrapText="1"/>
    </xf>
    <xf numFmtId="0" fontId="58" fillId="0" borderId="0"/>
    <xf numFmtId="0" fontId="279" fillId="0" borderId="0"/>
    <xf numFmtId="0" fontId="58" fillId="0" borderId="0"/>
    <xf numFmtId="0" fontId="223" fillId="0" borderId="0"/>
    <xf numFmtId="0" fontId="58" fillId="0" borderId="0"/>
    <xf numFmtId="0" fontId="58" fillId="0" borderId="0"/>
    <xf numFmtId="0" fontId="279" fillId="0" borderId="0"/>
    <xf numFmtId="0" fontId="279" fillId="0" borderId="0"/>
    <xf numFmtId="0" fontId="58" fillId="0" borderId="0"/>
    <xf numFmtId="4" fontId="224" fillId="0" borderId="0">
      <alignment horizontal="right" vertical="center"/>
    </xf>
    <xf numFmtId="2" fontId="167" fillId="0" borderId="0"/>
    <xf numFmtId="0" fontId="279" fillId="76" borderId="96"/>
    <xf numFmtId="0" fontId="279" fillId="76" borderId="96"/>
    <xf numFmtId="0" fontId="303" fillId="0" borderId="0">
      <alignment vertical="top"/>
    </xf>
    <xf numFmtId="0" fontId="279" fillId="76" borderId="96"/>
    <xf numFmtId="0" fontId="303" fillId="0" borderId="0">
      <alignment vertical="top"/>
    </xf>
    <xf numFmtId="0" fontId="227" fillId="96" borderId="102"/>
    <xf numFmtId="178" fontId="167" fillId="0" borderId="0"/>
    <xf numFmtId="178" fontId="279" fillId="0" borderId="0"/>
    <xf numFmtId="178" fontId="58" fillId="0" borderId="0"/>
    <xf numFmtId="178" fontId="279" fillId="0" borderId="0"/>
    <xf numFmtId="178" fontId="58" fillId="0" borderId="0"/>
    <xf numFmtId="178" fontId="279" fillId="0" borderId="0"/>
    <xf numFmtId="178" fontId="279" fillId="0" borderId="0"/>
    <xf numFmtId="178" fontId="279" fillId="0" borderId="0"/>
    <xf numFmtId="178" fontId="279" fillId="0" borderId="0"/>
    <xf numFmtId="178" fontId="279" fillId="0" borderId="0"/>
    <xf numFmtId="178" fontId="279" fillId="0" borderId="0"/>
    <xf numFmtId="0" fontId="279" fillId="76" borderId="96"/>
    <xf numFmtId="0" fontId="167" fillId="109" borderId="96"/>
    <xf numFmtId="0" fontId="228" fillId="0" borderId="0"/>
    <xf numFmtId="0" fontId="229" fillId="0" borderId="0"/>
    <xf numFmtId="192" fontId="228" fillId="0" borderId="0"/>
    <xf numFmtId="192" fontId="229" fillId="0" borderId="0"/>
    <xf numFmtId="0" fontId="227" fillId="96" borderId="102"/>
    <xf numFmtId="0" fontId="304" fillId="85" borderId="0"/>
    <xf numFmtId="0" fontId="305" fillId="96" borderId="103"/>
    <xf numFmtId="0" fontId="306" fillId="0" borderId="0">
      <alignment vertical="top" wrapText="1"/>
    </xf>
    <xf numFmtId="0" fontId="279" fillId="0" borderId="0">
      <alignment horizontal="left"/>
    </xf>
    <xf numFmtId="0" fontId="279" fillId="0" borderId="0"/>
    <xf numFmtId="0" fontId="279" fillId="0" borderId="0"/>
    <xf numFmtId="0" fontId="291" fillId="0" borderId="0"/>
    <xf numFmtId="0" fontId="291" fillId="0" borderId="0">
      <alignment horizontal="left"/>
    </xf>
    <xf numFmtId="0" fontId="279" fillId="0" borderId="0"/>
    <xf numFmtId="165" fontId="234" fillId="106" borderId="104">
      <alignment vertical="center"/>
    </xf>
    <xf numFmtId="165" fontId="234" fillId="82" borderId="104">
      <alignment vertical="center"/>
    </xf>
    <xf numFmtId="165" fontId="234" fillId="80" borderId="104">
      <alignment vertical="center"/>
    </xf>
    <xf numFmtId="165" fontId="234" fillId="106" borderId="104">
      <alignment vertical="center"/>
    </xf>
    <xf numFmtId="165" fontId="234" fillId="106" borderId="104">
      <alignment vertical="center"/>
    </xf>
    <xf numFmtId="165" fontId="234" fillId="106" borderId="104">
      <alignment vertical="center"/>
    </xf>
    <xf numFmtId="4" fontId="234" fillId="106" borderId="104">
      <alignment vertical="center"/>
    </xf>
    <xf numFmtId="4" fontId="234" fillId="82" borderId="104">
      <alignment vertical="center"/>
    </xf>
    <xf numFmtId="4" fontId="234" fillId="80" borderId="104">
      <alignment vertical="center"/>
    </xf>
    <xf numFmtId="4" fontId="234" fillId="106" borderId="104">
      <alignment vertical="center"/>
    </xf>
    <xf numFmtId="4" fontId="234" fillId="106" borderId="104">
      <alignment vertical="center"/>
    </xf>
    <xf numFmtId="4" fontId="234" fillId="106" borderId="104">
      <alignment vertical="center"/>
    </xf>
    <xf numFmtId="174" fontId="234" fillId="106" borderId="104">
      <alignment vertical="center"/>
    </xf>
    <xf numFmtId="174" fontId="234" fillId="82" borderId="104">
      <alignment vertical="center"/>
    </xf>
    <xf numFmtId="174" fontId="234" fillId="80" borderId="104">
      <alignment vertical="center"/>
    </xf>
    <xf numFmtId="174" fontId="234" fillId="106" borderId="104">
      <alignment vertical="center"/>
    </xf>
    <xf numFmtId="174" fontId="234" fillId="106" borderId="104">
      <alignment vertical="center"/>
    </xf>
    <xf numFmtId="174" fontId="234" fillId="106" borderId="104">
      <alignment vertical="center"/>
    </xf>
    <xf numFmtId="193" fontId="234" fillId="106" borderId="104">
      <alignment vertical="center"/>
    </xf>
    <xf numFmtId="193" fontId="234" fillId="82" borderId="104">
      <alignment vertical="center"/>
    </xf>
    <xf numFmtId="193" fontId="234" fillId="80" borderId="104">
      <alignment vertical="center"/>
    </xf>
    <xf numFmtId="193" fontId="234" fillId="106" borderId="104">
      <alignment vertical="center"/>
    </xf>
    <xf numFmtId="193" fontId="234" fillId="106" borderId="104">
      <alignment vertical="center"/>
    </xf>
    <xf numFmtId="193" fontId="234" fillId="106" borderId="104">
      <alignment vertical="center"/>
    </xf>
    <xf numFmtId="3" fontId="234" fillId="106" borderId="104">
      <alignment vertical="center"/>
    </xf>
    <xf numFmtId="3" fontId="234" fillId="82" borderId="104">
      <alignment vertical="center"/>
    </xf>
    <xf numFmtId="3" fontId="234" fillId="80" borderId="104">
      <alignment vertical="center"/>
    </xf>
    <xf numFmtId="3" fontId="234" fillId="106" borderId="104">
      <alignment vertical="center"/>
    </xf>
    <xf numFmtId="3" fontId="234" fillId="106" borderId="104">
      <alignment vertical="center"/>
    </xf>
    <xf numFmtId="3" fontId="234" fillId="106" borderId="104">
      <alignment vertical="center"/>
    </xf>
    <xf numFmtId="0" fontId="235" fillId="106" borderId="104">
      <alignment vertical="center"/>
    </xf>
    <xf numFmtId="206" fontId="235" fillId="82" borderId="104">
      <alignment vertical="center"/>
    </xf>
    <xf numFmtId="206" fontId="236" fillId="80" borderId="104">
      <alignment vertical="center"/>
    </xf>
    <xf numFmtId="206" fontId="235" fillId="106" borderId="104">
      <alignment vertical="center"/>
    </xf>
    <xf numFmtId="206" fontId="235" fillId="106" borderId="104">
      <alignment vertical="center"/>
    </xf>
    <xf numFmtId="206" fontId="236" fillId="106" borderId="104">
      <alignment vertical="center"/>
    </xf>
    <xf numFmtId="0" fontId="235" fillId="106" borderId="104">
      <alignment vertical="center"/>
    </xf>
    <xf numFmtId="207" fontId="235" fillId="82" borderId="104">
      <alignment vertical="center"/>
    </xf>
    <xf numFmtId="207" fontId="236" fillId="80" borderId="104">
      <alignment vertical="center"/>
    </xf>
    <xf numFmtId="207" fontId="235" fillId="106" borderId="104">
      <alignment vertical="center"/>
    </xf>
    <xf numFmtId="207" fontId="235" fillId="106" borderId="104">
      <alignment vertical="center"/>
    </xf>
    <xf numFmtId="207" fontId="236" fillId="106" borderId="104">
      <alignment vertical="center"/>
    </xf>
    <xf numFmtId="0" fontId="235" fillId="106" borderId="104">
      <alignment vertical="center"/>
    </xf>
    <xf numFmtId="208" fontId="235" fillId="82" borderId="104">
      <alignment vertical="center"/>
    </xf>
    <xf numFmtId="208" fontId="236" fillId="80" borderId="104">
      <alignment vertical="center"/>
    </xf>
    <xf numFmtId="208" fontId="235" fillId="106" borderId="104">
      <alignment vertical="center"/>
    </xf>
    <xf numFmtId="208" fontId="235" fillId="106" borderId="104">
      <alignment vertical="center"/>
    </xf>
    <xf numFmtId="208" fontId="236" fillId="106" borderId="104">
      <alignment vertical="center"/>
    </xf>
    <xf numFmtId="197" fontId="237" fillId="106" borderId="104">
      <alignment vertical="center"/>
    </xf>
    <xf numFmtId="197" fontId="237" fillId="82" borderId="104">
      <alignment vertical="center"/>
    </xf>
    <xf numFmtId="197" fontId="237" fillId="80" borderId="104">
      <alignment vertical="center"/>
    </xf>
    <xf numFmtId="197" fontId="237" fillId="106" borderId="104">
      <alignment vertical="center"/>
    </xf>
    <xf numFmtId="197" fontId="237" fillId="106" borderId="104">
      <alignment vertical="center"/>
    </xf>
    <xf numFmtId="197" fontId="237" fillId="106" borderId="104">
      <alignment vertical="center"/>
    </xf>
    <xf numFmtId="198" fontId="237" fillId="106" borderId="104">
      <alignment vertical="center"/>
    </xf>
    <xf numFmtId="198" fontId="237" fillId="82" borderId="104">
      <alignment vertical="center"/>
    </xf>
    <xf numFmtId="198" fontId="237" fillId="80" borderId="104">
      <alignment vertical="center"/>
    </xf>
    <xf numFmtId="198" fontId="237" fillId="106" borderId="104">
      <alignment vertical="center"/>
    </xf>
    <xf numFmtId="198" fontId="237" fillId="106" borderId="104">
      <alignment vertical="center"/>
    </xf>
    <xf numFmtId="198" fontId="237" fillId="106" borderId="104">
      <alignment vertical="center"/>
    </xf>
    <xf numFmtId="199" fontId="237" fillId="106" borderId="104">
      <alignment vertical="center"/>
    </xf>
    <xf numFmtId="199" fontId="237" fillId="82" borderId="104">
      <alignment vertical="center"/>
    </xf>
    <xf numFmtId="199" fontId="237" fillId="80" borderId="104">
      <alignment vertical="center"/>
    </xf>
    <xf numFmtId="199" fontId="237" fillId="106" borderId="104">
      <alignment vertical="center"/>
    </xf>
    <xf numFmtId="199" fontId="237" fillId="106" borderId="104">
      <alignment vertical="center"/>
    </xf>
    <xf numFmtId="199" fontId="237" fillId="106" borderId="104">
      <alignment vertical="center"/>
    </xf>
    <xf numFmtId="167" fontId="238" fillId="106" borderId="104">
      <alignment vertical="center"/>
    </xf>
    <xf numFmtId="167" fontId="239" fillId="82" borderId="104">
      <alignment vertical="center"/>
    </xf>
    <xf numFmtId="167" fontId="240" fillId="80" borderId="104">
      <alignment vertical="center"/>
    </xf>
    <xf numFmtId="167" fontId="238" fillId="106" borderId="104">
      <alignment vertical="center"/>
    </xf>
    <xf numFmtId="167" fontId="241" fillId="106" borderId="104">
      <alignment vertical="center"/>
    </xf>
    <xf numFmtId="167" fontId="240" fillId="106" borderId="104">
      <alignment vertical="center"/>
    </xf>
    <xf numFmtId="200" fontId="238" fillId="106" borderId="104">
      <alignment vertical="center"/>
    </xf>
    <xf numFmtId="200" fontId="239" fillId="82" borderId="104">
      <alignment vertical="center"/>
    </xf>
    <xf numFmtId="200" fontId="240" fillId="80" borderId="104">
      <alignment vertical="center"/>
    </xf>
    <xf numFmtId="200" fontId="238" fillId="106" borderId="104">
      <alignment vertical="center"/>
    </xf>
    <xf numFmtId="200" fontId="241" fillId="106" borderId="104">
      <alignment vertical="center"/>
    </xf>
    <xf numFmtId="200" fontId="240" fillId="106" borderId="104">
      <alignment vertical="center"/>
    </xf>
    <xf numFmtId="178" fontId="238" fillId="106" borderId="104">
      <alignment vertical="center"/>
    </xf>
    <xf numFmtId="178" fontId="239" fillId="82" borderId="104">
      <alignment vertical="center"/>
    </xf>
    <xf numFmtId="178" fontId="240" fillId="80" borderId="104">
      <alignment vertical="center"/>
    </xf>
    <xf numFmtId="178" fontId="238" fillId="106" borderId="104">
      <alignment vertical="center"/>
    </xf>
    <xf numFmtId="178" fontId="241" fillId="106" borderId="104">
      <alignment vertical="center"/>
    </xf>
    <xf numFmtId="178" fontId="240" fillId="106" borderId="104">
      <alignment vertical="center"/>
    </xf>
    <xf numFmtId="0" fontId="242" fillId="106" borderId="104">
      <alignment vertical="center"/>
    </xf>
    <xf numFmtId="0" fontId="243" fillId="82" borderId="104">
      <alignment vertical="center"/>
    </xf>
    <xf numFmtId="0" fontId="243" fillId="80" borderId="104">
      <alignment vertical="center"/>
    </xf>
    <xf numFmtId="0" fontId="243" fillId="106" borderId="104">
      <alignment vertical="center"/>
    </xf>
    <xf numFmtId="0" fontId="243" fillId="106" borderId="104">
      <alignment vertical="center"/>
    </xf>
    <xf numFmtId="0" fontId="243" fillId="106" borderId="104">
      <alignment vertical="center"/>
    </xf>
    <xf numFmtId="0" fontId="242" fillId="106" borderId="104">
      <alignment horizontal="left" vertical="center"/>
    </xf>
    <xf numFmtId="0" fontId="242" fillId="82" borderId="104">
      <alignment horizontal="left" vertical="center"/>
    </xf>
    <xf numFmtId="0" fontId="242" fillId="80" borderId="104">
      <alignment horizontal="left" vertical="center"/>
    </xf>
    <xf numFmtId="0" fontId="242" fillId="106" borderId="104">
      <alignment horizontal="left" vertical="center"/>
    </xf>
    <xf numFmtId="0" fontId="242" fillId="106" borderId="104">
      <alignment horizontal="left" vertical="center"/>
    </xf>
    <xf numFmtId="0" fontId="242" fillId="106" borderId="104">
      <alignment horizontal="left" vertical="center"/>
    </xf>
    <xf numFmtId="165" fontId="244" fillId="119" borderId="104">
      <alignment vertical="center"/>
    </xf>
    <xf numFmtId="165" fontId="244" fillId="90" borderId="104">
      <alignment vertical="center"/>
    </xf>
    <xf numFmtId="165" fontId="244" fillId="113" borderId="104">
      <alignment vertical="center"/>
    </xf>
    <xf numFmtId="165" fontId="244" fillId="120" borderId="104">
      <alignment vertical="center"/>
    </xf>
    <xf numFmtId="165" fontId="244" fillId="119" borderId="104">
      <alignment vertical="center"/>
    </xf>
    <xf numFmtId="4" fontId="244" fillId="119" borderId="104">
      <alignment vertical="center"/>
    </xf>
    <xf numFmtId="4" fontId="244" fillId="90" borderId="104">
      <alignment vertical="center"/>
    </xf>
    <xf numFmtId="4" fontId="244" fillId="113" borderId="104">
      <alignment vertical="center"/>
    </xf>
    <xf numFmtId="4" fontId="244" fillId="120" borderId="104">
      <alignment vertical="center"/>
    </xf>
    <xf numFmtId="4" fontId="244" fillId="119" borderId="104">
      <alignment vertical="center"/>
    </xf>
    <xf numFmtId="174" fontId="244" fillId="119" borderId="104">
      <alignment vertical="center"/>
    </xf>
    <xf numFmtId="174" fontId="244" fillId="90" borderId="104">
      <alignment vertical="center"/>
    </xf>
    <xf numFmtId="174" fontId="244" fillId="113" borderId="104">
      <alignment vertical="center"/>
    </xf>
    <xf numFmtId="174" fontId="244" fillId="120" borderId="104">
      <alignment vertical="center"/>
    </xf>
    <xf numFmtId="174" fontId="244" fillId="119" borderId="104">
      <alignment vertical="center"/>
    </xf>
    <xf numFmtId="193" fontId="244" fillId="119" borderId="104">
      <alignment vertical="center"/>
    </xf>
    <xf numFmtId="193" fontId="244" fillId="90" borderId="104">
      <alignment vertical="center"/>
    </xf>
    <xf numFmtId="193" fontId="244" fillId="113" borderId="104">
      <alignment vertical="center"/>
    </xf>
    <xf numFmtId="193" fontId="244" fillId="120" borderId="104">
      <alignment vertical="center"/>
    </xf>
    <xf numFmtId="193" fontId="244" fillId="119" borderId="104">
      <alignment vertical="center"/>
    </xf>
    <xf numFmtId="3" fontId="244" fillId="119" borderId="104">
      <alignment vertical="center"/>
    </xf>
    <xf numFmtId="3" fontId="244" fillId="90" borderId="104">
      <alignment vertical="center"/>
    </xf>
    <xf numFmtId="3" fontId="244" fillId="113" borderId="104">
      <alignment vertical="center"/>
    </xf>
    <xf numFmtId="3" fontId="244" fillId="120" borderId="104">
      <alignment vertical="center"/>
    </xf>
    <xf numFmtId="3" fontId="244" fillId="119" borderId="104">
      <alignment vertical="center"/>
    </xf>
    <xf numFmtId="0" fontId="245" fillId="119" borderId="104">
      <alignment vertical="center"/>
    </xf>
    <xf numFmtId="206" fontId="245" fillId="90" borderId="104">
      <alignment vertical="center"/>
    </xf>
    <xf numFmtId="206" fontId="245" fillId="113" borderId="104">
      <alignment vertical="center"/>
    </xf>
    <xf numFmtId="206" fontId="245" fillId="120" borderId="104">
      <alignment vertical="center"/>
    </xf>
    <xf numFmtId="206" fontId="246" fillId="119" borderId="104">
      <alignment vertical="center"/>
    </xf>
    <xf numFmtId="0" fontId="245" fillId="119" borderId="104">
      <alignment vertical="center"/>
    </xf>
    <xf numFmtId="207" fontId="245" fillId="90" borderId="104">
      <alignment vertical="center"/>
    </xf>
    <xf numFmtId="207" fontId="245" fillId="113" borderId="104">
      <alignment vertical="center"/>
    </xf>
    <xf numFmtId="207" fontId="245" fillId="120" borderId="104">
      <alignment vertical="center"/>
    </xf>
    <xf numFmtId="207" fontId="246" fillId="119" borderId="104">
      <alignment vertical="center"/>
    </xf>
    <xf numFmtId="0" fontId="245" fillId="119" borderId="104">
      <alignment vertical="center"/>
    </xf>
    <xf numFmtId="208" fontId="245" fillId="90" borderId="104">
      <alignment vertical="center"/>
    </xf>
    <xf numFmtId="208" fontId="245" fillId="113" borderId="104">
      <alignment vertical="center"/>
    </xf>
    <xf numFmtId="208" fontId="245" fillId="120" borderId="104">
      <alignment vertical="center"/>
    </xf>
    <xf numFmtId="208" fontId="246" fillId="119" borderId="104">
      <alignment vertical="center"/>
    </xf>
    <xf numFmtId="197" fontId="247" fillId="119" borderId="104">
      <alignment vertical="center"/>
    </xf>
    <xf numFmtId="197" fontId="247" fillId="90" borderId="104">
      <alignment vertical="center"/>
    </xf>
    <xf numFmtId="197" fontId="247" fillId="113" borderId="104">
      <alignment vertical="center"/>
    </xf>
    <xf numFmtId="197" fontId="247" fillId="120" borderId="104">
      <alignment vertical="center"/>
    </xf>
    <xf numFmtId="197" fontId="247" fillId="119" borderId="104">
      <alignment vertical="center"/>
    </xf>
    <xf numFmtId="198" fontId="247" fillId="119" borderId="104">
      <alignment vertical="center"/>
    </xf>
    <xf numFmtId="198" fontId="247" fillId="90" borderId="104">
      <alignment vertical="center"/>
    </xf>
    <xf numFmtId="198" fontId="247" fillId="113" borderId="104">
      <alignment vertical="center"/>
    </xf>
    <xf numFmtId="198" fontId="247" fillId="120" borderId="104">
      <alignment vertical="center"/>
    </xf>
    <xf numFmtId="198" fontId="247" fillId="119" borderId="104">
      <alignment vertical="center"/>
    </xf>
    <xf numFmtId="199" fontId="247" fillId="119" borderId="104">
      <alignment vertical="center"/>
    </xf>
    <xf numFmtId="199" fontId="247" fillId="90" borderId="104">
      <alignment vertical="center"/>
    </xf>
    <xf numFmtId="199" fontId="247" fillId="113" borderId="104">
      <alignment vertical="center"/>
    </xf>
    <xf numFmtId="199" fontId="247" fillId="120" borderId="104">
      <alignment vertical="center"/>
    </xf>
    <xf numFmtId="199" fontId="247" fillId="119" borderId="104">
      <alignment vertical="center"/>
    </xf>
    <xf numFmtId="167" fontId="248" fillId="119" borderId="104">
      <alignment vertical="center"/>
    </xf>
    <xf numFmtId="167" fontId="249" fillId="90" borderId="104">
      <alignment vertical="center"/>
    </xf>
    <xf numFmtId="167" fontId="248" fillId="113" borderId="104">
      <alignment vertical="center"/>
    </xf>
    <xf numFmtId="167" fontId="250" fillId="120" borderId="104">
      <alignment vertical="center"/>
    </xf>
    <xf numFmtId="167" fontId="251" fillId="119" borderId="104">
      <alignment vertical="center"/>
    </xf>
    <xf numFmtId="200" fontId="248" fillId="119" borderId="104">
      <alignment vertical="center"/>
    </xf>
    <xf numFmtId="200" fontId="249" fillId="90" borderId="104">
      <alignment vertical="center"/>
    </xf>
    <xf numFmtId="200" fontId="248" fillId="113" borderId="104">
      <alignment vertical="center"/>
    </xf>
    <xf numFmtId="200" fontId="250" fillId="120" borderId="104">
      <alignment vertical="center"/>
    </xf>
    <xf numFmtId="200" fontId="251" fillId="119" borderId="104">
      <alignment vertical="center"/>
    </xf>
    <xf numFmtId="178" fontId="248" fillId="119" borderId="104">
      <alignment vertical="center"/>
    </xf>
    <xf numFmtId="178" fontId="249" fillId="90" borderId="104">
      <alignment vertical="center"/>
    </xf>
    <xf numFmtId="178" fontId="248" fillId="113" borderId="104">
      <alignment vertical="center"/>
    </xf>
    <xf numFmtId="178" fontId="250" fillId="120" borderId="104">
      <alignment vertical="center"/>
    </xf>
    <xf numFmtId="178" fontId="251" fillId="119" borderId="104">
      <alignment vertical="center"/>
    </xf>
    <xf numFmtId="0" fontId="252" fillId="119" borderId="104">
      <alignment vertical="center"/>
    </xf>
    <xf numFmtId="0" fontId="253" fillId="90" borderId="104">
      <alignment vertical="center"/>
    </xf>
    <xf numFmtId="0" fontId="253" fillId="113" borderId="104">
      <alignment vertical="center"/>
    </xf>
    <xf numFmtId="0" fontId="253" fillId="120" borderId="104">
      <alignment vertical="center"/>
    </xf>
    <xf numFmtId="0" fontId="253" fillId="119" borderId="104">
      <alignment vertical="center"/>
    </xf>
    <xf numFmtId="0" fontId="252" fillId="119" borderId="104">
      <alignment horizontal="left" vertical="center"/>
    </xf>
    <xf numFmtId="0" fontId="252" fillId="90" borderId="104">
      <alignment horizontal="left" vertical="center"/>
    </xf>
    <xf numFmtId="0" fontId="252" fillId="113" borderId="104">
      <alignment horizontal="left" vertical="center"/>
    </xf>
    <xf numFmtId="0" fontId="252" fillId="120" borderId="104">
      <alignment horizontal="left" vertical="center"/>
    </xf>
    <xf numFmtId="0" fontId="252" fillId="119" borderId="104">
      <alignment horizontal="left" vertical="center"/>
    </xf>
    <xf numFmtId="165" fontId="234" fillId="123" borderId="105">
      <alignment vertical="center"/>
    </xf>
    <xf numFmtId="165" fontId="234" fillId="114" borderId="105">
      <alignment vertical="center"/>
    </xf>
    <xf numFmtId="165" fontId="234" fillId="108" borderId="105">
      <alignment vertical="center"/>
    </xf>
    <xf numFmtId="165" fontId="234" fillId="80" borderId="105">
      <alignment vertical="center"/>
    </xf>
    <xf numFmtId="165" fontId="234" fillId="89" borderId="105">
      <alignment vertical="center"/>
    </xf>
    <xf numFmtId="165" fontId="234" fillId="123" borderId="105">
      <alignment vertical="center"/>
    </xf>
    <xf numFmtId="165" fontId="234" fillId="108" borderId="105">
      <alignment vertical="center"/>
    </xf>
    <xf numFmtId="165" fontId="234" fillId="80" borderId="105">
      <alignment vertical="center"/>
    </xf>
    <xf numFmtId="4" fontId="234" fillId="114" borderId="105">
      <alignment vertical="center"/>
    </xf>
    <xf numFmtId="4" fontId="234" fillId="108" borderId="105">
      <alignment vertical="center"/>
    </xf>
    <xf numFmtId="4" fontId="234" fillId="80" borderId="105">
      <alignment vertical="center"/>
    </xf>
    <xf numFmtId="4" fontId="234" fillId="89" borderId="105">
      <alignment vertical="center"/>
    </xf>
    <xf numFmtId="4" fontId="234" fillId="108" borderId="105">
      <alignment vertical="center"/>
    </xf>
    <xf numFmtId="4" fontId="234" fillId="80" borderId="105">
      <alignment vertical="center"/>
    </xf>
    <xf numFmtId="174" fontId="234" fillId="114" borderId="105">
      <alignment vertical="center"/>
    </xf>
    <xf numFmtId="174" fontId="234" fillId="108" borderId="105">
      <alignment vertical="center"/>
    </xf>
    <xf numFmtId="174" fontId="234" fillId="80" borderId="105">
      <alignment vertical="center"/>
    </xf>
    <xf numFmtId="174" fontId="234" fillId="89" borderId="105">
      <alignment vertical="center"/>
    </xf>
    <xf numFmtId="174" fontId="234" fillId="108" borderId="105">
      <alignment vertical="center"/>
    </xf>
    <xf numFmtId="174" fontId="234" fillId="80" borderId="105">
      <alignment vertical="center"/>
    </xf>
    <xf numFmtId="193" fontId="234" fillId="114" borderId="105">
      <alignment vertical="center"/>
    </xf>
    <xf numFmtId="193" fontId="234" fillId="108" borderId="105">
      <alignment vertical="center"/>
    </xf>
    <xf numFmtId="193" fontId="234" fillId="80" borderId="105">
      <alignment vertical="center"/>
    </xf>
    <xf numFmtId="193" fontId="234" fillId="89" borderId="105">
      <alignment vertical="center"/>
    </xf>
    <xf numFmtId="193" fontId="234" fillId="108" borderId="105">
      <alignment vertical="center"/>
    </xf>
    <xf numFmtId="193" fontId="234" fillId="80" borderId="105">
      <alignment vertical="center"/>
    </xf>
    <xf numFmtId="3" fontId="234" fillId="114" borderId="105">
      <alignment vertical="center"/>
    </xf>
    <xf numFmtId="3" fontId="234" fillId="108" borderId="105">
      <alignment vertical="center"/>
    </xf>
    <xf numFmtId="3" fontId="234" fillId="80" borderId="105">
      <alignment vertical="center"/>
    </xf>
    <xf numFmtId="3" fontId="234" fillId="89" borderId="105">
      <alignment vertical="center"/>
    </xf>
    <xf numFmtId="3" fontId="234" fillId="108" borderId="105">
      <alignment vertical="center"/>
    </xf>
    <xf numFmtId="3" fontId="234" fillId="80" borderId="105">
      <alignment vertical="center"/>
    </xf>
    <xf numFmtId="0" fontId="235" fillId="114" borderId="105">
      <alignment vertical="center"/>
    </xf>
    <xf numFmtId="206" fontId="235" fillId="108" borderId="105">
      <alignment vertical="center"/>
    </xf>
    <xf numFmtId="206" fontId="236" fillId="80" borderId="105">
      <alignment vertical="center"/>
    </xf>
    <xf numFmtId="206" fontId="235" fillId="89" borderId="105">
      <alignment vertical="center"/>
    </xf>
    <xf numFmtId="206" fontId="235" fillId="108" borderId="105">
      <alignment vertical="center"/>
    </xf>
    <xf numFmtId="206" fontId="236" fillId="80" borderId="105">
      <alignment vertical="center"/>
    </xf>
    <xf numFmtId="0" fontId="235" fillId="114" borderId="105">
      <alignment vertical="center"/>
    </xf>
    <xf numFmtId="207" fontId="235" fillId="108" borderId="105">
      <alignment vertical="center"/>
    </xf>
    <xf numFmtId="207" fontId="236" fillId="80" borderId="105">
      <alignment vertical="center"/>
    </xf>
    <xf numFmtId="207" fontId="235" fillId="89" borderId="105">
      <alignment vertical="center"/>
    </xf>
    <xf numFmtId="207" fontId="235" fillId="108" borderId="105">
      <alignment vertical="center"/>
    </xf>
    <xf numFmtId="207" fontId="236" fillId="80" borderId="105">
      <alignment vertical="center"/>
    </xf>
    <xf numFmtId="0" fontId="235" fillId="114" borderId="105">
      <alignment vertical="center"/>
    </xf>
    <xf numFmtId="208" fontId="235" fillId="108" borderId="105">
      <alignment vertical="center"/>
    </xf>
    <xf numFmtId="208" fontId="236" fillId="80" borderId="105">
      <alignment vertical="center"/>
    </xf>
    <xf numFmtId="208" fontId="235" fillId="89" borderId="105">
      <alignment vertical="center"/>
    </xf>
    <xf numFmtId="208" fontId="235" fillId="108" borderId="105">
      <alignment vertical="center"/>
    </xf>
    <xf numFmtId="208" fontId="236" fillId="80" borderId="105">
      <alignment vertical="center"/>
    </xf>
    <xf numFmtId="197" fontId="237" fillId="114" borderId="105">
      <alignment vertical="center"/>
    </xf>
    <xf numFmtId="197" fontId="237" fillId="108" borderId="105">
      <alignment vertical="center"/>
    </xf>
    <xf numFmtId="197" fontId="237" fillId="80" borderId="105">
      <alignment vertical="center"/>
    </xf>
    <xf numFmtId="197" fontId="237" fillId="89" borderId="105">
      <alignment vertical="center"/>
    </xf>
    <xf numFmtId="197" fontId="237" fillId="108" borderId="105">
      <alignment vertical="center"/>
    </xf>
    <xf numFmtId="197" fontId="237" fillId="80" borderId="105">
      <alignment vertical="center"/>
    </xf>
    <xf numFmtId="198" fontId="237" fillId="114" borderId="105">
      <alignment vertical="center"/>
    </xf>
    <xf numFmtId="198" fontId="237" fillId="108" borderId="105">
      <alignment vertical="center"/>
    </xf>
    <xf numFmtId="198" fontId="237" fillId="80" borderId="105">
      <alignment vertical="center"/>
    </xf>
    <xf numFmtId="198" fontId="237" fillId="89" borderId="105">
      <alignment vertical="center"/>
    </xf>
    <xf numFmtId="198" fontId="237" fillId="108" borderId="105">
      <alignment vertical="center"/>
    </xf>
    <xf numFmtId="198" fontId="237" fillId="80" borderId="105">
      <alignment vertical="center"/>
    </xf>
    <xf numFmtId="199" fontId="237" fillId="114" borderId="105">
      <alignment vertical="center"/>
    </xf>
    <xf numFmtId="199" fontId="237" fillId="108" borderId="105">
      <alignment vertical="center"/>
    </xf>
    <xf numFmtId="199" fontId="237" fillId="80" borderId="105">
      <alignment vertical="center"/>
    </xf>
    <xf numFmtId="199" fontId="237" fillId="89" borderId="105">
      <alignment vertical="center"/>
    </xf>
    <xf numFmtId="199" fontId="237" fillId="108" borderId="105">
      <alignment vertical="center"/>
    </xf>
    <xf numFmtId="199" fontId="237" fillId="80" borderId="105">
      <alignment vertical="center"/>
    </xf>
    <xf numFmtId="167" fontId="238" fillId="114" borderId="105">
      <alignment vertical="center"/>
    </xf>
    <xf numFmtId="167" fontId="239" fillId="108" borderId="105">
      <alignment vertical="center"/>
    </xf>
    <xf numFmtId="167" fontId="240" fillId="80" borderId="105">
      <alignment vertical="center"/>
    </xf>
    <xf numFmtId="167" fontId="238" fillId="89" borderId="105">
      <alignment vertical="center"/>
    </xf>
    <xf numFmtId="167" fontId="241" fillId="108" borderId="105">
      <alignment vertical="center"/>
    </xf>
    <xf numFmtId="167" fontId="240" fillId="80" borderId="105">
      <alignment vertical="center"/>
    </xf>
    <xf numFmtId="200" fontId="238" fillId="114" borderId="105">
      <alignment vertical="center"/>
    </xf>
    <xf numFmtId="200" fontId="239" fillId="108" borderId="105">
      <alignment vertical="center"/>
    </xf>
    <xf numFmtId="200" fontId="240" fillId="80" borderId="105">
      <alignment vertical="center"/>
    </xf>
    <xf numFmtId="200" fontId="238" fillId="89" borderId="105">
      <alignment vertical="center"/>
    </xf>
    <xf numFmtId="200" fontId="241" fillId="108" borderId="105">
      <alignment vertical="center"/>
    </xf>
    <xf numFmtId="200" fontId="240" fillId="80" borderId="105">
      <alignment vertical="center"/>
    </xf>
    <xf numFmtId="178" fontId="238" fillId="114" borderId="105">
      <alignment vertical="center"/>
    </xf>
    <xf numFmtId="178" fontId="239" fillId="108" borderId="105">
      <alignment vertical="center"/>
    </xf>
    <xf numFmtId="178" fontId="240" fillId="80" borderId="105">
      <alignment vertical="center"/>
    </xf>
    <xf numFmtId="178" fontId="238" fillId="89" borderId="105">
      <alignment vertical="center"/>
    </xf>
    <xf numFmtId="178" fontId="241" fillId="108" borderId="105">
      <alignment vertical="center"/>
    </xf>
    <xf numFmtId="178" fontId="240" fillId="80" borderId="105">
      <alignment vertical="center"/>
    </xf>
    <xf numFmtId="0" fontId="242" fillId="114" borderId="105">
      <alignment vertical="center"/>
    </xf>
    <xf numFmtId="0" fontId="243" fillId="108" borderId="105">
      <alignment vertical="center"/>
    </xf>
    <xf numFmtId="0" fontId="243" fillId="80" borderId="105">
      <alignment vertical="center"/>
    </xf>
    <xf numFmtId="0" fontId="243" fillId="89" borderId="105">
      <alignment vertical="center"/>
    </xf>
    <xf numFmtId="0" fontId="243" fillId="108" borderId="105">
      <alignment vertical="center"/>
    </xf>
    <xf numFmtId="0" fontId="243" fillId="80" borderId="105">
      <alignment vertical="center"/>
    </xf>
    <xf numFmtId="0" fontId="242" fillId="114" borderId="105">
      <alignment horizontal="left" vertical="center"/>
    </xf>
    <xf numFmtId="0" fontId="242" fillId="108" borderId="105">
      <alignment horizontal="left" vertical="center"/>
    </xf>
    <xf numFmtId="0" fontId="242" fillId="80" borderId="105">
      <alignment horizontal="left" vertical="center"/>
    </xf>
    <xf numFmtId="0" fontId="242" fillId="89" borderId="105">
      <alignment horizontal="left" vertical="center"/>
    </xf>
    <xf numFmtId="0" fontId="242" fillId="108" borderId="105">
      <alignment horizontal="left" vertical="center"/>
    </xf>
    <xf numFmtId="0" fontId="242" fillId="80" borderId="105">
      <alignment horizontal="left" vertical="center"/>
    </xf>
    <xf numFmtId="165" fontId="244" fillId="124" borderId="105">
      <alignment vertical="center"/>
    </xf>
    <xf numFmtId="165" fontId="244" fillId="87" borderId="105">
      <alignment vertical="center"/>
    </xf>
    <xf numFmtId="165" fontId="244" fillId="87" borderId="105">
      <alignment vertical="center"/>
    </xf>
    <xf numFmtId="165" fontId="244" fillId="99" borderId="105">
      <alignment vertical="center"/>
    </xf>
    <xf numFmtId="165" fontId="244" fillId="87" borderId="105">
      <alignment vertical="center"/>
    </xf>
    <xf numFmtId="165" fontId="244" fillId="124" borderId="105">
      <alignment vertical="center"/>
    </xf>
    <xf numFmtId="165" fontId="244" fillId="113" borderId="105">
      <alignment vertical="center"/>
    </xf>
    <xf numFmtId="165" fontId="244" fillId="99" borderId="105">
      <alignment vertical="center"/>
    </xf>
    <xf numFmtId="4" fontId="244" fillId="87" borderId="105">
      <alignment vertical="center"/>
    </xf>
    <xf numFmtId="4" fontId="244" fillId="87" borderId="105">
      <alignment vertical="center"/>
    </xf>
    <xf numFmtId="4" fontId="244" fillId="99" borderId="105">
      <alignment vertical="center"/>
    </xf>
    <xf numFmtId="4" fontId="244" fillId="87" borderId="105">
      <alignment vertical="center"/>
    </xf>
    <xf numFmtId="4" fontId="244" fillId="113" borderId="105">
      <alignment vertical="center"/>
    </xf>
    <xf numFmtId="4" fontId="244" fillId="99" borderId="105">
      <alignment vertical="center"/>
    </xf>
    <xf numFmtId="174" fontId="244" fillId="87" borderId="105">
      <alignment vertical="center"/>
    </xf>
    <xf numFmtId="174" fontId="244" fillId="87" borderId="105">
      <alignment vertical="center"/>
    </xf>
    <xf numFmtId="174" fontId="244" fillId="99" borderId="105">
      <alignment vertical="center"/>
    </xf>
    <xf numFmtId="174" fontId="244" fillId="87" borderId="105">
      <alignment vertical="center"/>
    </xf>
    <xf numFmtId="174" fontId="244" fillId="113" borderId="105">
      <alignment vertical="center"/>
    </xf>
    <xf numFmtId="174" fontId="244" fillId="99" borderId="105">
      <alignment vertical="center"/>
    </xf>
    <xf numFmtId="193" fontId="244" fillId="87" borderId="105">
      <alignment vertical="center"/>
    </xf>
    <xf numFmtId="193" fontId="244" fillId="87" borderId="105">
      <alignment vertical="center"/>
    </xf>
    <xf numFmtId="193" fontId="244" fillId="99" borderId="105">
      <alignment vertical="center"/>
    </xf>
    <xf numFmtId="193" fontId="244" fillId="87" borderId="105">
      <alignment vertical="center"/>
    </xf>
    <xf numFmtId="193" fontId="244" fillId="113" borderId="105">
      <alignment vertical="center"/>
    </xf>
    <xf numFmtId="193" fontId="244" fillId="99" borderId="105">
      <alignment vertical="center"/>
    </xf>
    <xf numFmtId="3" fontId="244" fillId="87" borderId="105">
      <alignment vertical="center"/>
    </xf>
    <xf numFmtId="3" fontId="244" fillId="87" borderId="105">
      <alignment vertical="center"/>
    </xf>
    <xf numFmtId="3" fontId="244" fillId="99" borderId="105">
      <alignment vertical="center"/>
    </xf>
    <xf numFmtId="3" fontId="244" fillId="87" borderId="105">
      <alignment vertical="center"/>
    </xf>
    <xf numFmtId="3" fontId="244" fillId="113" borderId="105">
      <alignment vertical="center"/>
    </xf>
    <xf numFmtId="3" fontId="244" fillId="99" borderId="105">
      <alignment vertical="center"/>
    </xf>
    <xf numFmtId="0" fontId="245" fillId="87" borderId="105">
      <alignment vertical="center"/>
    </xf>
    <xf numFmtId="206" fontId="245" fillId="87" borderId="105">
      <alignment vertical="center"/>
    </xf>
    <xf numFmtId="206" fontId="246" fillId="99" borderId="105">
      <alignment vertical="center"/>
    </xf>
    <xf numFmtId="206" fontId="245" fillId="87" borderId="105">
      <alignment vertical="center"/>
    </xf>
    <xf numFmtId="206" fontId="245" fillId="113" borderId="105">
      <alignment vertical="center"/>
    </xf>
    <xf numFmtId="206" fontId="246" fillId="99" borderId="105">
      <alignment vertical="center"/>
    </xf>
    <xf numFmtId="0" fontId="245" fillId="87" borderId="105">
      <alignment vertical="center"/>
    </xf>
    <xf numFmtId="207" fontId="245" fillId="87" borderId="105">
      <alignment vertical="center"/>
    </xf>
    <xf numFmtId="207" fontId="246" fillId="99" borderId="105">
      <alignment vertical="center"/>
    </xf>
    <xf numFmtId="207" fontId="245" fillId="87" borderId="105">
      <alignment vertical="center"/>
    </xf>
    <xf numFmtId="207" fontId="245" fillId="113" borderId="105">
      <alignment vertical="center"/>
    </xf>
    <xf numFmtId="207" fontId="246" fillId="99" borderId="105">
      <alignment vertical="center"/>
    </xf>
    <xf numFmtId="0" fontId="245" fillId="87" borderId="105">
      <alignment vertical="center"/>
    </xf>
    <xf numFmtId="208" fontId="245" fillId="87" borderId="105">
      <alignment vertical="center"/>
    </xf>
    <xf numFmtId="208" fontId="246" fillId="99" borderId="105">
      <alignment vertical="center"/>
    </xf>
    <xf numFmtId="208" fontId="245" fillId="87" borderId="105">
      <alignment vertical="center"/>
    </xf>
    <xf numFmtId="208" fontId="245" fillId="113" borderId="105">
      <alignment vertical="center"/>
    </xf>
    <xf numFmtId="208" fontId="246" fillId="99" borderId="105">
      <alignment vertical="center"/>
    </xf>
    <xf numFmtId="197" fontId="247" fillId="87" borderId="105">
      <alignment vertical="center"/>
    </xf>
    <xf numFmtId="197" fontId="247" fillId="87" borderId="105">
      <alignment vertical="center"/>
    </xf>
    <xf numFmtId="197" fontId="247" fillId="99" borderId="105">
      <alignment vertical="center"/>
    </xf>
    <xf numFmtId="197" fontId="247" fillId="87" borderId="105">
      <alignment vertical="center"/>
    </xf>
    <xf numFmtId="197" fontId="247" fillId="113" borderId="105">
      <alignment vertical="center"/>
    </xf>
    <xf numFmtId="197" fontId="247" fillId="99" borderId="105">
      <alignment vertical="center"/>
    </xf>
    <xf numFmtId="198" fontId="247" fillId="87" borderId="105">
      <alignment vertical="center"/>
    </xf>
    <xf numFmtId="198" fontId="247" fillId="87" borderId="105">
      <alignment vertical="center"/>
    </xf>
    <xf numFmtId="198" fontId="247" fillId="99" borderId="105">
      <alignment vertical="center"/>
    </xf>
    <xf numFmtId="198" fontId="247" fillId="87" borderId="105">
      <alignment vertical="center"/>
    </xf>
    <xf numFmtId="198" fontId="247" fillId="113" borderId="105">
      <alignment vertical="center"/>
    </xf>
    <xf numFmtId="198" fontId="247" fillId="99" borderId="105">
      <alignment vertical="center"/>
    </xf>
    <xf numFmtId="199" fontId="247" fillId="87" borderId="105">
      <alignment vertical="center"/>
    </xf>
    <xf numFmtId="199" fontId="247" fillId="87" borderId="105">
      <alignment vertical="center"/>
    </xf>
    <xf numFmtId="199" fontId="247" fillId="99" borderId="105">
      <alignment vertical="center"/>
    </xf>
    <xf numFmtId="199" fontId="247" fillId="87" borderId="105">
      <alignment vertical="center"/>
    </xf>
    <xf numFmtId="199" fontId="247" fillId="113" borderId="105">
      <alignment vertical="center"/>
    </xf>
    <xf numFmtId="199" fontId="247" fillId="99" borderId="105">
      <alignment vertical="center"/>
    </xf>
    <xf numFmtId="167" fontId="248" fillId="87" borderId="105">
      <alignment vertical="center"/>
    </xf>
    <xf numFmtId="167" fontId="249" fillId="87" borderId="105">
      <alignment vertical="center"/>
    </xf>
    <xf numFmtId="167" fontId="251" fillId="99" borderId="105">
      <alignment vertical="center"/>
    </xf>
    <xf numFmtId="167" fontId="248" fillId="87" borderId="105">
      <alignment vertical="center"/>
    </xf>
    <xf numFmtId="167" fontId="250" fillId="113" borderId="105">
      <alignment vertical="center"/>
    </xf>
    <xf numFmtId="167" fontId="251" fillId="99" borderId="105">
      <alignment vertical="center"/>
    </xf>
    <xf numFmtId="200" fontId="248" fillId="87" borderId="105">
      <alignment vertical="center"/>
    </xf>
    <xf numFmtId="200" fontId="249" fillId="87" borderId="105">
      <alignment vertical="center"/>
    </xf>
    <xf numFmtId="200" fontId="251" fillId="99" borderId="105">
      <alignment vertical="center"/>
    </xf>
    <xf numFmtId="200" fontId="248" fillId="87" borderId="105">
      <alignment vertical="center"/>
    </xf>
    <xf numFmtId="200" fontId="250" fillId="113" borderId="105">
      <alignment vertical="center"/>
    </xf>
    <xf numFmtId="200" fontId="251" fillId="99" borderId="105">
      <alignment vertical="center"/>
    </xf>
    <xf numFmtId="178" fontId="248" fillId="87" borderId="105">
      <alignment vertical="center"/>
    </xf>
    <xf numFmtId="178" fontId="249" fillId="87" borderId="105">
      <alignment vertical="center"/>
    </xf>
    <xf numFmtId="178" fontId="251" fillId="99" borderId="105">
      <alignment vertical="center"/>
    </xf>
    <xf numFmtId="178" fontId="248" fillId="87" borderId="105">
      <alignment vertical="center"/>
    </xf>
    <xf numFmtId="178" fontId="250" fillId="113" borderId="105">
      <alignment vertical="center"/>
    </xf>
    <xf numFmtId="178" fontId="251" fillId="99" borderId="105">
      <alignment vertical="center"/>
    </xf>
    <xf numFmtId="0" fontId="252" fillId="87" borderId="105">
      <alignment vertical="center"/>
    </xf>
    <xf numFmtId="0" fontId="253" fillId="87" borderId="105">
      <alignment vertical="center"/>
    </xf>
    <xf numFmtId="0" fontId="253" fillId="99" borderId="105">
      <alignment vertical="center"/>
    </xf>
    <xf numFmtId="0" fontId="253" fillId="87" borderId="105">
      <alignment vertical="center"/>
    </xf>
    <xf numFmtId="0" fontId="253" fillId="113" borderId="105">
      <alignment vertical="center"/>
    </xf>
    <xf numFmtId="0" fontId="253" fillId="99" borderId="105">
      <alignment vertical="center"/>
    </xf>
    <xf numFmtId="0" fontId="252" fillId="87" borderId="105">
      <alignment horizontal="left" vertical="center"/>
    </xf>
    <xf numFmtId="0" fontId="252" fillId="87" borderId="105">
      <alignment horizontal="left" vertical="center"/>
    </xf>
    <xf numFmtId="0" fontId="252" fillId="99" borderId="105">
      <alignment horizontal="left" vertical="center"/>
    </xf>
    <xf numFmtId="0" fontId="252" fillId="87" borderId="105">
      <alignment horizontal="left" vertical="center"/>
    </xf>
    <xf numFmtId="0" fontId="252" fillId="113" borderId="105">
      <alignment horizontal="left" vertical="center"/>
    </xf>
    <xf numFmtId="0" fontId="252" fillId="99" borderId="105">
      <alignment horizontal="left" vertical="center"/>
    </xf>
    <xf numFmtId="0" fontId="279" fillId="79" borderId="0">
      <alignment horizontal="left" vertical="center"/>
    </xf>
    <xf numFmtId="0" fontId="279" fillId="103" borderId="0">
      <alignment horizontal="left" vertical="center"/>
    </xf>
    <xf numFmtId="0" fontId="279" fillId="99" borderId="0">
      <alignment horizontal="left" vertical="center"/>
    </xf>
    <xf numFmtId="0" fontId="279" fillId="79" borderId="0">
      <alignment horizontal="left" vertical="center"/>
    </xf>
    <xf numFmtId="0" fontId="279" fillId="103" borderId="0">
      <alignment horizontal="left" vertical="center"/>
    </xf>
    <xf numFmtId="49" fontId="279" fillId="125" borderId="75">
      <alignment vertical="center" wrapText="1"/>
    </xf>
    <xf numFmtId="49" fontId="279" fillId="88" borderId="75">
      <alignment vertical="center" wrapText="1"/>
    </xf>
    <xf numFmtId="49" fontId="279" fillId="88" borderId="75">
      <alignment vertical="center" wrapText="1"/>
    </xf>
    <xf numFmtId="49" fontId="279" fillId="106" borderId="75">
      <alignment vertical="center" wrapText="1"/>
    </xf>
    <xf numFmtId="49" fontId="279" fillId="88" borderId="75">
      <alignment vertical="center" wrapText="1"/>
    </xf>
    <xf numFmtId="49" fontId="279" fillId="125" borderId="75">
      <alignment vertical="center" wrapText="1"/>
    </xf>
    <xf numFmtId="49" fontId="279" fillId="88" borderId="75">
      <alignment vertical="center" wrapText="1"/>
    </xf>
    <xf numFmtId="49" fontId="279" fillId="82" borderId="75">
      <alignment vertical="center" wrapText="1"/>
    </xf>
    <xf numFmtId="0" fontId="279" fillId="81" borderId="75">
      <alignment horizontal="left" vertical="center" wrapText="1"/>
    </xf>
    <xf numFmtId="0" fontId="279" fillId="81" borderId="75">
      <alignment horizontal="left" vertical="center" wrapText="1"/>
    </xf>
    <xf numFmtId="0" fontId="279" fillId="81" borderId="75">
      <alignment horizontal="left" vertical="center" wrapText="1"/>
    </xf>
    <xf numFmtId="0" fontId="279" fillId="81" borderId="75">
      <alignment horizontal="left" vertical="center" wrapText="1"/>
    </xf>
    <xf numFmtId="0" fontId="291" fillId="81" borderId="75">
      <alignment horizontal="left" vertical="center" wrapText="1"/>
    </xf>
    <xf numFmtId="0" fontId="291" fillId="81" borderId="75">
      <alignment horizontal="left" vertical="center" wrapText="1"/>
    </xf>
    <xf numFmtId="0" fontId="291" fillId="81" borderId="75">
      <alignment horizontal="left" vertical="center" wrapText="1"/>
    </xf>
    <xf numFmtId="0" fontId="291" fillId="81" borderId="75">
      <alignment horizontal="left" vertical="center" wrapText="1"/>
    </xf>
    <xf numFmtId="0" fontId="279" fillId="106" borderId="59">
      <alignment horizontal="left" vertical="center" wrapText="1"/>
    </xf>
    <xf numFmtId="0" fontId="279" fillId="126" borderId="75">
      <alignment horizontal="left" vertical="center" wrapText="1"/>
    </xf>
    <xf numFmtId="0" fontId="279" fillId="82" borderId="75">
      <alignment horizontal="left" vertical="center" wrapText="1"/>
    </xf>
    <xf numFmtId="0" fontId="279" fillId="126" borderId="75">
      <alignment horizontal="left" vertical="center" wrapText="1"/>
    </xf>
    <xf numFmtId="0" fontId="279" fillId="104" borderId="75">
      <alignment horizontal="left" vertical="center" wrapText="1"/>
    </xf>
    <xf numFmtId="0" fontId="307" fillId="99" borderId="75">
      <alignment horizontal="left" vertical="center" wrapText="1"/>
    </xf>
    <xf numFmtId="0" fontId="307" fillId="99" borderId="75">
      <alignment horizontal="left" vertical="center" wrapText="1"/>
    </xf>
    <xf numFmtId="0" fontId="307" fillId="98" borderId="75">
      <alignment horizontal="left" vertical="center" wrapText="1"/>
    </xf>
    <xf numFmtId="0" fontId="307" fillId="127" borderId="75">
      <alignment horizontal="left" vertical="center" wrapText="1"/>
    </xf>
    <xf numFmtId="0" fontId="307" fillId="92" borderId="75">
      <alignment horizontal="left" vertical="center" wrapText="1"/>
    </xf>
    <xf numFmtId="49" fontId="308" fillId="119" borderId="106">
      <alignment vertical="center"/>
    </xf>
    <xf numFmtId="49" fontId="309" fillId="119" borderId="91">
      <alignment vertical="center"/>
    </xf>
    <xf numFmtId="49" fontId="310" fillId="119" borderId="91">
      <alignment vertical="center"/>
    </xf>
    <xf numFmtId="49" fontId="310" fillId="119" borderId="91">
      <alignment vertical="center"/>
    </xf>
    <xf numFmtId="49" fontId="309" fillId="119" borderId="91">
      <alignment vertical="center"/>
    </xf>
    <xf numFmtId="0" fontId="311" fillId="119" borderId="107">
      <alignment horizontal="left" vertical="center" wrapText="1"/>
    </xf>
    <xf numFmtId="0" fontId="311" fillId="119" borderId="0">
      <alignment horizontal="left" vertical="center" wrapText="1"/>
    </xf>
    <xf numFmtId="0" fontId="311" fillId="119" borderId="0">
      <alignment horizontal="left" vertical="center" wrapText="1"/>
    </xf>
    <xf numFmtId="0" fontId="311" fillId="119" borderId="0">
      <alignment horizontal="left" vertical="center" wrapText="1"/>
    </xf>
    <xf numFmtId="0" fontId="311" fillId="119" borderId="0">
      <alignment horizontal="left" vertical="center" wrapText="1"/>
    </xf>
    <xf numFmtId="49" fontId="279" fillId="89" borderId="0">
      <alignment vertical="center" wrapText="1"/>
    </xf>
    <xf numFmtId="49" fontId="279" fillId="80" borderId="91">
      <alignment vertical="center" wrapText="1"/>
    </xf>
    <xf numFmtId="49" fontId="279" fillId="121" borderId="91">
      <alignment vertical="center" wrapText="1"/>
    </xf>
    <xf numFmtId="49" fontId="279" fillId="80" borderId="91">
      <alignment vertical="center" wrapText="1"/>
    </xf>
    <xf numFmtId="49" fontId="279" fillId="121" borderId="91">
      <alignment vertical="center" wrapText="1"/>
    </xf>
    <xf numFmtId="0" fontId="279" fillId="102" borderId="75">
      <alignment horizontal="left" vertical="center" wrapText="1"/>
    </xf>
    <xf numFmtId="0" fontId="279" fillId="100" borderId="75">
      <alignment horizontal="left" vertical="center" wrapText="1"/>
    </xf>
    <xf numFmtId="0" fontId="279" fillId="82" borderId="75">
      <alignment horizontal="left" vertical="center" wrapText="1"/>
    </xf>
    <xf numFmtId="0" fontId="279" fillId="122" borderId="75">
      <alignment horizontal="left" vertical="center" wrapText="1"/>
    </xf>
    <xf numFmtId="0" fontId="279" fillId="100" borderId="75">
      <alignment horizontal="left" vertical="center" wrapText="1"/>
    </xf>
    <xf numFmtId="0" fontId="279" fillId="100" borderId="75">
      <alignment horizontal="left" vertical="center" wrapText="1"/>
    </xf>
    <xf numFmtId="0" fontId="279" fillId="80" borderId="75">
      <alignment horizontal="left" vertical="center" wrapText="1"/>
    </xf>
    <xf numFmtId="0" fontId="279" fillId="102" borderId="75">
      <alignment horizontal="left" vertical="center" wrapText="1"/>
    </xf>
    <xf numFmtId="0" fontId="279" fillId="88" borderId="75">
      <alignment horizontal="left" vertical="center" wrapText="1"/>
    </xf>
    <xf numFmtId="0" fontId="279" fillId="98" borderId="75">
      <alignment horizontal="left" vertical="center" wrapText="1"/>
    </xf>
    <xf numFmtId="0" fontId="279" fillId="95" borderId="75">
      <alignment horizontal="left" vertical="center" wrapText="1"/>
    </xf>
    <xf numFmtId="0" fontId="279" fillId="105" borderId="75">
      <alignment horizontal="left" vertical="center" wrapText="1"/>
    </xf>
    <xf numFmtId="0" fontId="279" fillId="95" borderId="75">
      <alignment horizontal="left" vertical="center" wrapText="1"/>
    </xf>
    <xf numFmtId="0" fontId="279" fillId="76" borderId="75">
      <alignment horizontal="left" vertical="center" wrapText="1"/>
    </xf>
    <xf numFmtId="0" fontId="279" fillId="100" borderId="75">
      <alignment horizontal="left" vertical="center" wrapText="1"/>
    </xf>
    <xf numFmtId="0" fontId="279" fillId="95" borderId="75">
      <alignment horizontal="left" vertical="center" wrapText="1"/>
    </xf>
    <xf numFmtId="0" fontId="279" fillId="76" borderId="75">
      <alignment horizontal="left" vertical="center" wrapText="1"/>
    </xf>
    <xf numFmtId="0" fontId="279" fillId="76" borderId="75">
      <alignment horizontal="left" vertical="center" wrapText="1"/>
    </xf>
    <xf numFmtId="0" fontId="279" fillId="76" borderId="75">
      <alignment horizontal="left" vertical="center" wrapText="1"/>
    </xf>
    <xf numFmtId="0" fontId="279" fillId="76" borderId="75">
      <alignment horizontal="left" vertical="center" wrapText="1"/>
    </xf>
    <xf numFmtId="49" fontId="309" fillId="85" borderId="106">
      <alignment vertical="center"/>
    </xf>
    <xf numFmtId="49" fontId="312" fillId="85" borderId="91">
      <alignment vertical="center"/>
    </xf>
    <xf numFmtId="49" fontId="312" fillId="85" borderId="91">
      <alignment vertical="center"/>
    </xf>
    <xf numFmtId="49" fontId="312" fillId="85" borderId="91">
      <alignment vertical="center"/>
    </xf>
    <xf numFmtId="49" fontId="312" fillId="85" borderId="91">
      <alignment vertical="center"/>
    </xf>
    <xf numFmtId="0" fontId="311" fillId="85" borderId="107">
      <alignment horizontal="left" vertical="center" wrapText="1"/>
    </xf>
    <xf numFmtId="0" fontId="311" fillId="85" borderId="0">
      <alignment horizontal="left" vertical="center" wrapText="1"/>
    </xf>
    <xf numFmtId="0" fontId="311" fillId="85" borderId="0">
      <alignment horizontal="left" vertical="center" wrapText="1"/>
    </xf>
    <xf numFmtId="0" fontId="311" fillId="85" borderId="0">
      <alignment horizontal="left" vertical="center" wrapText="1"/>
    </xf>
    <xf numFmtId="0" fontId="311" fillId="85" borderId="0">
      <alignment horizontal="left" vertical="center" wrapText="1"/>
    </xf>
    <xf numFmtId="49" fontId="308" fillId="90" borderId="106">
      <alignment vertical="center"/>
    </xf>
    <xf numFmtId="49" fontId="309" fillId="87" borderId="91">
      <alignment vertical="center"/>
    </xf>
    <xf numFmtId="49" fontId="310" fillId="92" borderId="91">
      <alignment vertical="center"/>
    </xf>
    <xf numFmtId="49" fontId="310" fillId="92" borderId="91">
      <alignment vertical="center"/>
    </xf>
    <xf numFmtId="49" fontId="309" fillId="87" borderId="91">
      <alignment vertical="center"/>
    </xf>
    <xf numFmtId="0" fontId="311" fillId="90" borderId="107">
      <alignment horizontal="left" vertical="center" wrapText="1"/>
    </xf>
    <xf numFmtId="0" fontId="311" fillId="87" borderId="0">
      <alignment horizontal="left" vertical="center" wrapText="1"/>
    </xf>
    <xf numFmtId="0" fontId="311" fillId="92" borderId="0">
      <alignment horizontal="left" vertical="center" wrapText="1"/>
    </xf>
    <xf numFmtId="0" fontId="311" fillId="92" borderId="0">
      <alignment horizontal="left" vertical="center" wrapText="1"/>
    </xf>
    <xf numFmtId="0" fontId="311" fillId="87" borderId="0">
      <alignment horizontal="left" vertical="center" wrapText="1"/>
    </xf>
    <xf numFmtId="0" fontId="279" fillId="97" borderId="0"/>
    <xf numFmtId="0" fontId="260" fillId="0" borderId="0"/>
    <xf numFmtId="0" fontId="202" fillId="0" borderId="0"/>
    <xf numFmtId="0" fontId="313" fillId="0" borderId="0"/>
    <xf numFmtId="0" fontId="260" fillId="0" borderId="0"/>
    <xf numFmtId="0" fontId="202" fillId="0" borderId="0"/>
    <xf numFmtId="0" fontId="233" fillId="0" borderId="0"/>
    <xf numFmtId="0" fontId="233" fillId="0" borderId="0"/>
    <xf numFmtId="0" fontId="205" fillId="0" borderId="99"/>
    <xf numFmtId="0" fontId="206" fillId="0" borderId="100"/>
    <xf numFmtId="0" fontId="194" fillId="0" borderId="101"/>
    <xf numFmtId="0" fontId="194" fillId="0" borderId="0"/>
    <xf numFmtId="0" fontId="267" fillId="0" borderId="109"/>
    <xf numFmtId="0" fontId="262" fillId="0" borderId="0"/>
    <xf numFmtId="0" fontId="268" fillId="0" borderId="0"/>
    <xf numFmtId="0" fontId="269" fillId="0" borderId="100"/>
    <xf numFmtId="0" fontId="270" fillId="0" borderId="0"/>
    <xf numFmtId="0" fontId="271" fillId="0" borderId="100"/>
    <xf numFmtId="0" fontId="272" fillId="0" borderId="110"/>
    <xf numFmtId="0" fontId="273" fillId="0" borderId="110"/>
    <xf numFmtId="0" fontId="272" fillId="0" borderId="0"/>
    <xf numFmtId="0" fontId="273" fillId="0" borderId="0"/>
    <xf numFmtId="0" fontId="233" fillId="0" borderId="0"/>
    <xf numFmtId="0" fontId="262" fillId="0" borderId="0"/>
    <xf numFmtId="0" fontId="274" fillId="90" borderId="0">
      <alignment horizontal="left" vertical="center"/>
      <protection locked="0"/>
    </xf>
    <xf numFmtId="0" fontId="279" fillId="75" borderId="0">
      <alignment horizontal="center"/>
      <protection locked="0"/>
    </xf>
    <xf numFmtId="0" fontId="279" fillId="75" borderId="0">
      <alignment horizontal="center"/>
      <protection locked="0"/>
    </xf>
    <xf numFmtId="0" fontId="279" fillId="75" borderId="0">
      <alignment horizontal="center"/>
      <protection locked="0"/>
    </xf>
    <xf numFmtId="0" fontId="293" fillId="75" borderId="0">
      <alignment horizontal="center"/>
      <protection locked="0"/>
    </xf>
    <xf numFmtId="0" fontId="293" fillId="75" borderId="0">
      <alignment horizontal="center"/>
      <protection locked="0"/>
    </xf>
    <xf numFmtId="0" fontId="293" fillId="75" borderId="0">
      <alignment horizontal="center"/>
      <protection locked="0"/>
    </xf>
    <xf numFmtId="0" fontId="275" fillId="75" borderId="0">
      <alignment horizontal="left"/>
      <protection locked="0"/>
    </xf>
    <xf numFmtId="0" fontId="279" fillId="75" borderId="0">
      <alignment horizontal="left"/>
      <protection locked="0"/>
    </xf>
    <xf numFmtId="0" fontId="279" fillId="75" borderId="0">
      <alignment horizontal="left"/>
      <protection locked="0"/>
    </xf>
    <xf numFmtId="0" fontId="279" fillId="75" borderId="0">
      <alignment horizontal="left"/>
      <protection locked="0"/>
    </xf>
    <xf numFmtId="0" fontId="279" fillId="75" borderId="0">
      <alignment horizontal="left"/>
      <protection locked="0"/>
    </xf>
    <xf numFmtId="0" fontId="314" fillId="75" borderId="0">
      <alignment horizontal="left"/>
      <protection locked="0"/>
    </xf>
    <xf numFmtId="0" fontId="314" fillId="75" borderId="0">
      <alignment horizontal="left"/>
      <protection locked="0"/>
    </xf>
    <xf numFmtId="0" fontId="314" fillId="75" borderId="0">
      <alignment horizontal="left"/>
      <protection locked="0"/>
    </xf>
    <xf numFmtId="0" fontId="262" fillId="0" borderId="0"/>
    <xf numFmtId="0" fontId="263" fillId="0" borderId="0"/>
    <xf numFmtId="0" fontId="315" fillId="0" borderId="99"/>
    <xf numFmtId="0" fontId="316" fillId="0" borderId="100"/>
    <xf numFmtId="0" fontId="317" fillId="0" borderId="108"/>
    <xf numFmtId="0" fontId="317" fillId="0" borderId="0"/>
    <xf numFmtId="0" fontId="233" fillId="0" borderId="0"/>
    <xf numFmtId="0" fontId="205" fillId="0" borderId="99"/>
    <xf numFmtId="0" fontId="206" fillId="0" borderId="100"/>
    <xf numFmtId="0" fontId="194" fillId="0" borderId="101"/>
    <xf numFmtId="0" fontId="291" fillId="75" borderId="0">
      <protection locked="0"/>
    </xf>
    <xf numFmtId="0" fontId="279" fillId="0" borderId="119"/>
    <xf numFmtId="0" fontId="51" fillId="0" borderId="120"/>
    <xf numFmtId="0" fontId="169" fillId="91" borderId="0"/>
    <xf numFmtId="0" fontId="172" fillId="85" borderId="0"/>
    <xf numFmtId="0" fontId="318" fillId="110" borderId="113"/>
    <xf numFmtId="0" fontId="278" fillId="105" borderId="113"/>
    <xf numFmtId="0" fontId="278" fillId="105" borderId="113"/>
    <xf numFmtId="2" fontId="279" fillId="0" borderId="0"/>
    <xf numFmtId="2" fontId="279" fillId="0" borderId="0"/>
    <xf numFmtId="0" fontId="260" fillId="0" borderId="0"/>
    <xf numFmtId="0" fontId="203" fillId="0" borderId="0">
      <alignment horizontal="center"/>
    </xf>
    <xf numFmtId="0" fontId="203" fillId="0" borderId="0">
      <alignment horizontal="center" textRotation="90"/>
    </xf>
    <xf numFmtId="0" fontId="228" fillId="0" borderId="0"/>
    <xf numFmtId="192" fontId="228" fillId="0" borderId="0"/>
    <xf numFmtId="0" fontId="319" fillId="0" borderId="0"/>
    <xf numFmtId="9" fontId="319" fillId="0" borderId="0" applyFont="0" applyFill="0" applyBorder="0" applyAlignment="0" applyProtection="0"/>
    <xf numFmtId="0" fontId="162" fillId="83" borderId="0" applyNumberFormat="0" applyBorder="0" applyProtection="0"/>
    <xf numFmtId="0" fontId="162" fillId="84" borderId="0" applyNumberFormat="0" applyBorder="0" applyProtection="0"/>
    <xf numFmtId="0" fontId="162" fillId="85" borderId="0" applyNumberFormat="0" applyBorder="0" applyProtection="0"/>
    <xf numFmtId="0" fontId="162" fillId="86" borderId="0" applyNumberFormat="0" applyBorder="0" applyProtection="0"/>
    <xf numFmtId="0" fontId="162" fillId="87" borderId="0" applyNumberFormat="0" applyBorder="0" applyProtection="0"/>
    <xf numFmtId="0" fontId="162" fillId="88" borderId="0" applyNumberFormat="0" applyBorder="0" applyProtection="0"/>
    <xf numFmtId="0" fontId="162" fillId="92" borderId="0" applyNumberFormat="0" applyBorder="0" applyProtection="0"/>
    <xf numFmtId="0" fontId="162" fillId="93" borderId="0" applyNumberFormat="0" applyBorder="0" applyProtection="0"/>
    <xf numFmtId="0" fontId="162" fillId="94" borderId="0" applyNumberFormat="0" applyBorder="0" applyProtection="0"/>
    <xf numFmtId="0" fontId="162" fillId="86" borderId="0" applyNumberFormat="0" applyBorder="0" applyProtection="0"/>
    <xf numFmtId="0" fontId="162" fillId="92" borderId="0" applyNumberFormat="0" applyBorder="0" applyProtection="0"/>
    <xf numFmtId="0" fontId="162" fillId="95" borderId="0" applyNumberFormat="0" applyBorder="0" applyProtection="0"/>
    <xf numFmtId="0" fontId="164" fillId="99" borderId="0" applyNumberFormat="0" applyBorder="0" applyProtection="0"/>
    <xf numFmtId="0" fontId="164" fillId="93" borderId="0" applyNumberFormat="0" applyBorder="0" applyProtection="0"/>
    <xf numFmtId="0" fontId="164" fillId="94" borderId="0" applyNumberFormat="0" applyBorder="0" applyProtection="0"/>
    <xf numFmtId="0" fontId="164" fillId="80" borderId="0" applyNumberFormat="0" applyBorder="0" applyProtection="0"/>
    <xf numFmtId="0" fontId="164" fillId="81" borderId="0" applyNumberFormat="0" applyBorder="0" applyProtection="0"/>
    <xf numFmtId="0" fontId="164" fillId="100" borderId="0" applyNumberFormat="0" applyBorder="0" applyProtection="0"/>
    <xf numFmtId="0" fontId="264" fillId="0" borderId="99" applyNumberFormat="0" applyProtection="0"/>
    <xf numFmtId="0" fontId="265" fillId="0" borderId="100" applyNumberFormat="0" applyProtection="0"/>
    <xf numFmtId="0" fontId="266" fillId="0" borderId="108" applyNumberFormat="0" applyProtection="0"/>
    <xf numFmtId="0" fontId="266" fillId="0" borderId="0" applyNumberFormat="0" applyBorder="0" applyProtection="0"/>
    <xf numFmtId="0" fontId="315" fillId="0" borderId="99"/>
    <xf numFmtId="0" fontId="316" fillId="0" borderId="100"/>
    <xf numFmtId="0" fontId="317" fillId="0" borderId="108"/>
    <xf numFmtId="0" fontId="317" fillId="0" borderId="0"/>
    <xf numFmtId="0" fontId="319" fillId="0" borderId="0"/>
    <xf numFmtId="0" fontId="329" fillId="109" borderId="76"/>
    <xf numFmtId="0" fontId="156" fillId="0" borderId="0"/>
    <xf numFmtId="0" fontId="320" fillId="128" borderId="0"/>
    <xf numFmtId="0" fontId="320" fillId="129" borderId="0"/>
    <xf numFmtId="0" fontId="156" fillId="74" borderId="0"/>
    <xf numFmtId="0" fontId="321" fillId="130" borderId="0"/>
    <xf numFmtId="0" fontId="155" fillId="131" borderId="0"/>
    <xf numFmtId="209" fontId="58" fillId="0" borderId="0"/>
    <xf numFmtId="0" fontId="322" fillId="0" borderId="0"/>
    <xf numFmtId="0" fontId="323" fillId="85" borderId="0"/>
    <xf numFmtId="0" fontId="324" fillId="0" borderId="0">
      <alignment horizontal="center"/>
    </xf>
    <xf numFmtId="0" fontId="325" fillId="0" borderId="0"/>
    <xf numFmtId="0" fontId="326" fillId="0" borderId="0"/>
    <xf numFmtId="0" fontId="163" fillId="0" borderId="0"/>
    <xf numFmtId="0" fontId="324" fillId="0" borderId="0">
      <alignment horizontal="center" textRotation="90"/>
    </xf>
    <xf numFmtId="0" fontId="327" fillId="109" borderId="0"/>
    <xf numFmtId="0" fontId="328" fillId="0" borderId="0"/>
    <xf numFmtId="0" fontId="330" fillId="0" borderId="0"/>
    <xf numFmtId="192" fontId="330" fillId="0" borderId="0"/>
    <xf numFmtId="0" fontId="58" fillId="0" borderId="0"/>
    <xf numFmtId="0" fontId="58" fillId="0" borderId="0"/>
    <xf numFmtId="0" fontId="321" fillId="0" borderId="0"/>
    <xf numFmtId="0" fontId="1" fillId="0" borderId="0"/>
    <xf numFmtId="9" fontId="1" fillId="0" borderId="0" applyFont="0" applyFill="0" applyBorder="0" applyAlignment="0" applyProtection="0"/>
    <xf numFmtId="0" fontId="88" fillId="0" borderId="0"/>
    <xf numFmtId="0" fontId="331" fillId="0" borderId="0"/>
    <xf numFmtId="0" fontId="88" fillId="0" borderId="0"/>
    <xf numFmtId="0" fontId="88" fillId="0" borderId="0"/>
    <xf numFmtId="210" fontId="88" fillId="0" borderId="0" applyFont="0" applyFill="0" applyBorder="0" applyAlignment="0" applyProtection="0"/>
    <xf numFmtId="0" fontId="1" fillId="0" borderId="0"/>
    <xf numFmtId="211" fontId="88" fillId="0" borderId="0"/>
    <xf numFmtId="211" fontId="88" fillId="0" borderId="0"/>
    <xf numFmtId="211" fontId="88" fillId="0" borderId="0"/>
    <xf numFmtId="211" fontId="88" fillId="0" borderId="0"/>
    <xf numFmtId="211" fontId="88" fillId="0" borderId="0"/>
    <xf numFmtId="211" fontId="88" fillId="0" borderId="0"/>
    <xf numFmtId="211" fontId="88" fillId="0" borderId="0"/>
    <xf numFmtId="211" fontId="88" fillId="0" borderId="0"/>
    <xf numFmtId="9" fontId="88" fillId="0" borderId="0" applyFont="0" applyFill="0" applyBorder="0" applyAlignment="0" applyProtection="0"/>
    <xf numFmtId="0" fontId="1" fillId="0" borderId="0"/>
    <xf numFmtId="0" fontId="5" fillId="0" borderId="0" applyNumberFormat="0" applyFill="0" applyBorder="0" applyAlignment="0" applyProtection="0"/>
    <xf numFmtId="0" fontId="88" fillId="0" borderId="16"/>
    <xf numFmtId="9" fontId="88" fillId="0" borderId="0" applyFont="0" applyFill="0" applyBorder="0" applyAlignment="0" applyProtection="0"/>
    <xf numFmtId="211" fontId="88" fillId="0" borderId="0"/>
    <xf numFmtId="9" fontId="332" fillId="0" borderId="0" applyFont="0" applyFill="0" applyBorder="0" applyAlignment="0" applyProtection="0"/>
    <xf numFmtId="9" fontId="332" fillId="0" borderId="0" applyFont="0" applyFill="0" applyBorder="0" applyAlignment="0" applyProtection="0"/>
    <xf numFmtId="0" fontId="1" fillId="0" borderId="0"/>
    <xf numFmtId="0" fontId="1" fillId="0" borderId="0"/>
    <xf numFmtId="0" fontId="1" fillId="0" borderId="0"/>
    <xf numFmtId="186" fontId="58" fillId="0" borderId="0" applyFont="0" applyFill="0" applyBorder="0" applyAlignment="0" applyProtection="0"/>
    <xf numFmtId="0" fontId="58" fillId="0" borderId="0"/>
    <xf numFmtId="186" fontId="58" fillId="0" borderId="0" applyFont="0" applyFill="0" applyBorder="0" applyAlignment="0" applyProtection="0"/>
    <xf numFmtId="0" fontId="152" fillId="0" borderId="0" applyNumberFormat="0" applyFill="0" applyBorder="0" applyAlignment="0" applyProtection="0"/>
    <xf numFmtId="0" fontId="153" fillId="28" borderId="0" applyNumberFormat="0" applyBorder="0" applyAlignment="0" applyProtection="0"/>
    <xf numFmtId="43"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4" fillId="0" borderId="0" applyFont="0" applyFill="0" applyBorder="0" applyAlignment="0" applyProtection="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0" fontId="104" fillId="0" borderId="0"/>
    <xf numFmtId="43" fontId="1" fillId="0" borderId="0" applyFont="0" applyFill="0" applyBorder="0" applyAlignment="0" applyProtection="0"/>
    <xf numFmtId="165" fontId="89" fillId="57" borderId="37">
      <alignment vertical="center"/>
    </xf>
    <xf numFmtId="165" fontId="90" fillId="58" borderId="37">
      <alignment vertical="center"/>
    </xf>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4" fillId="0" borderId="0" applyFont="0" applyFill="0" applyBorder="0" applyAlignment="0" applyProtection="0"/>
    <xf numFmtId="43"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4" fontId="8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4" fillId="0" borderId="0" applyFont="0" applyFill="0" applyBorder="0" applyAlignment="0" applyProtection="0"/>
    <xf numFmtId="0" fontId="333" fillId="0" borderId="0"/>
    <xf numFmtId="0" fontId="333" fillId="0" borderId="0"/>
    <xf numFmtId="0" fontId="333" fillId="0" borderId="0"/>
    <xf numFmtId="43" fontId="1" fillId="0" borderId="0" applyFont="0" applyFill="0" applyBorder="0" applyAlignment="0" applyProtection="0"/>
    <xf numFmtId="0" fontId="334" fillId="0" borderId="0"/>
    <xf numFmtId="176" fontId="158" fillId="0" borderId="0" applyBorder="0" applyProtection="0"/>
    <xf numFmtId="9" fontId="58" fillId="0" borderId="0"/>
    <xf numFmtId="0" fontId="152" fillId="0" borderId="0" applyNumberFormat="0" applyFill="0" applyBorder="0" applyAlignment="0" applyProtection="0"/>
    <xf numFmtId="0" fontId="153" fillId="28"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174" fontId="89" fillId="200" borderId="198">
      <alignment vertical="center"/>
    </xf>
    <xf numFmtId="217" fontId="388" fillId="200" borderId="198">
      <alignment vertical="center"/>
    </xf>
    <xf numFmtId="4" fontId="90" fillId="191" borderId="231">
      <alignment vertical="center"/>
    </xf>
    <xf numFmtId="165" fontId="89" fillId="200" borderId="198">
      <alignment vertical="center"/>
    </xf>
    <xf numFmtId="193" fontId="89" fillId="200" borderId="198">
      <alignment vertical="center"/>
    </xf>
    <xf numFmtId="0" fontId="332" fillId="132" borderId="0" applyNumberFormat="0" applyBorder="0" applyAlignment="0" applyProtection="0"/>
    <xf numFmtId="0" fontId="332" fillId="133" borderId="0" applyNumberFormat="0" applyBorder="0" applyAlignment="0" applyProtection="0"/>
    <xf numFmtId="0" fontId="332" fillId="134" borderId="0" applyNumberFormat="0" applyBorder="0" applyAlignment="0" applyProtection="0"/>
    <xf numFmtId="0" fontId="332" fillId="135" borderId="0" applyNumberFormat="0" applyBorder="0" applyAlignment="0" applyProtection="0"/>
    <xf numFmtId="0" fontId="332" fillId="136" borderId="0" applyNumberFormat="0" applyBorder="0" applyAlignment="0" applyProtection="0"/>
    <xf numFmtId="0" fontId="332" fillId="137" borderId="0" applyNumberFormat="0" applyBorder="0" applyAlignment="0" applyProtection="0"/>
    <xf numFmtId="0" fontId="332" fillId="138" borderId="0" applyNumberFormat="0" applyBorder="0" applyAlignment="0" applyProtection="0"/>
    <xf numFmtId="0" fontId="332" fillId="139" borderId="0" applyNumberFormat="0" applyBorder="0" applyAlignment="0" applyProtection="0"/>
    <xf numFmtId="0" fontId="332" fillId="140" borderId="0" applyNumberFormat="0" applyBorder="0" applyAlignment="0" applyProtection="0"/>
    <xf numFmtId="0" fontId="332" fillId="135" borderId="0" applyNumberFormat="0" applyBorder="0" applyAlignment="0" applyProtection="0"/>
    <xf numFmtId="0" fontId="332" fillId="138" borderId="0" applyNumberFormat="0" applyBorder="0" applyAlignment="0" applyProtection="0"/>
    <xf numFmtId="0" fontId="332" fillId="141" borderId="0" applyNumberFormat="0" applyBorder="0" applyAlignment="0" applyProtection="0"/>
    <xf numFmtId="0" fontId="335" fillId="142" borderId="0" applyNumberFormat="0" applyBorder="0" applyAlignment="0" applyProtection="0"/>
    <xf numFmtId="0" fontId="335" fillId="139" borderId="0" applyNumberFormat="0" applyBorder="0" applyAlignment="0" applyProtection="0"/>
    <xf numFmtId="0" fontId="335" fillId="140" borderId="0" applyNumberFormat="0" applyBorder="0" applyAlignment="0" applyProtection="0"/>
    <xf numFmtId="0" fontId="335" fillId="143" borderId="0" applyNumberFormat="0" applyBorder="0" applyAlignment="0" applyProtection="0"/>
    <xf numFmtId="0" fontId="335" fillId="144" borderId="0" applyNumberFormat="0" applyBorder="0" applyAlignment="0" applyProtection="0"/>
    <xf numFmtId="0" fontId="335" fillId="145" borderId="0" applyNumberFormat="0" applyBorder="0" applyAlignment="0" applyProtection="0"/>
    <xf numFmtId="0" fontId="335" fillId="146" borderId="0" applyNumberFormat="0" applyBorder="0" applyAlignment="0" applyProtection="0"/>
    <xf numFmtId="0" fontId="335" fillId="147" borderId="0" applyNumberFormat="0" applyBorder="0" applyAlignment="0" applyProtection="0"/>
    <xf numFmtId="0" fontId="335" fillId="148" borderId="0" applyNumberFormat="0" applyBorder="0" applyAlignment="0" applyProtection="0"/>
    <xf numFmtId="0" fontId="335" fillId="143" borderId="0" applyNumberFormat="0" applyBorder="0" applyAlignment="0" applyProtection="0"/>
    <xf numFmtId="0" fontId="335" fillId="144" borderId="0" applyNumberFormat="0" applyBorder="0" applyAlignment="0" applyProtection="0"/>
    <xf numFmtId="0" fontId="335" fillId="149" borderId="0" applyNumberFormat="0" applyBorder="0" applyAlignment="0" applyProtection="0"/>
    <xf numFmtId="0" fontId="336" fillId="0" borderId="0" applyNumberFormat="0" applyFill="0" applyBorder="0" applyAlignment="0" applyProtection="0"/>
    <xf numFmtId="0" fontId="337" fillId="150" borderId="121" applyNumberFormat="0" applyAlignment="0" applyProtection="0"/>
    <xf numFmtId="0" fontId="338" fillId="0" borderId="122" applyNumberFormat="0" applyFill="0" applyAlignment="0" applyProtection="0"/>
    <xf numFmtId="0" fontId="339" fillId="137" borderId="121" applyNumberFormat="0" applyAlignment="0" applyProtection="0"/>
    <xf numFmtId="212" fontId="88" fillId="0" borderId="0" applyFont="0" applyFill="0" applyBorder="0" applyAlignment="0" applyProtection="0"/>
    <xf numFmtId="0" fontId="340" fillId="133" borderId="0" applyNumberFormat="0" applyBorder="0" applyAlignment="0" applyProtection="0"/>
    <xf numFmtId="0" fontId="88" fillId="0" borderId="0"/>
    <xf numFmtId="0" fontId="341" fillId="151" borderId="0" applyNumberFormat="0" applyBorder="0" applyAlignment="0" applyProtection="0"/>
    <xf numFmtId="0" fontId="342" fillId="134" borderId="0" applyNumberFormat="0" applyBorder="0" applyAlignment="0" applyProtection="0"/>
    <xf numFmtId="0" fontId="343" fillId="150" borderId="123" applyNumberFormat="0" applyAlignment="0" applyProtection="0"/>
    <xf numFmtId="0" fontId="344" fillId="0" borderId="0" applyNumberFormat="0" applyFill="0" applyBorder="0" applyAlignment="0" applyProtection="0"/>
    <xf numFmtId="0" fontId="345" fillId="0" borderId="0" applyNumberFormat="0" applyFill="0" applyBorder="0" applyAlignment="0" applyProtection="0"/>
    <xf numFmtId="0" fontId="346" fillId="0" borderId="124" applyNumberFormat="0" applyFill="0" applyAlignment="0" applyProtection="0"/>
    <xf numFmtId="0" fontId="347" fillId="0" borderId="125" applyNumberFormat="0" applyFill="0" applyAlignment="0" applyProtection="0"/>
    <xf numFmtId="0" fontId="348" fillId="0" borderId="126" applyNumberFormat="0" applyFill="0" applyAlignment="0" applyProtection="0"/>
    <xf numFmtId="0" fontId="348" fillId="0" borderId="0" applyNumberFormat="0" applyFill="0" applyBorder="0" applyAlignment="0" applyProtection="0"/>
    <xf numFmtId="0" fontId="349" fillId="0" borderId="127" applyNumberFormat="0" applyFill="0" applyAlignment="0" applyProtection="0"/>
    <xf numFmtId="0" fontId="350" fillId="152" borderId="128" applyNumberFormat="0" applyAlignment="0" applyProtection="0"/>
    <xf numFmtId="0" fontId="351" fillId="0" borderId="0" applyNumberFormat="0" applyFill="0" applyBorder="0" applyAlignment="0" applyProtection="0"/>
    <xf numFmtId="218" fontId="388" fillId="200" borderId="198">
      <alignment vertical="center"/>
    </xf>
    <xf numFmtId="0" fontId="352" fillId="0" borderId="0"/>
    <xf numFmtId="9" fontId="352" fillId="0" borderId="0" applyFont="0" applyFill="0" applyBorder="0" applyAlignment="0" applyProtection="0"/>
    <xf numFmtId="0" fontId="353" fillId="0" borderId="0" applyNumberFormat="0" applyFill="0" applyBorder="0" applyAlignment="0" applyProtection="0"/>
    <xf numFmtId="197" fontId="389" fillId="200" borderId="198">
      <alignment vertical="center"/>
    </xf>
    <xf numFmtId="0" fontId="88" fillId="153" borderId="0" applyNumberFormat="0" applyBorder="0" applyAlignment="0" applyProtection="0"/>
    <xf numFmtId="0" fontId="91" fillId="0" borderId="0" applyNumberFormat="0" applyFill="0" applyBorder="0" applyAlignment="0" applyProtection="0">
      <alignment vertical="top"/>
      <protection locked="0"/>
    </xf>
    <xf numFmtId="167" fontId="390" fillId="200" borderId="198">
      <alignment vertical="center"/>
    </xf>
    <xf numFmtId="219" fontId="390" fillId="200" borderId="198">
      <alignment vertical="center"/>
    </xf>
    <xf numFmtId="176" fontId="390" fillId="200" borderId="198">
      <alignment vertical="center"/>
    </xf>
    <xf numFmtId="0" fontId="88" fillId="154" borderId="0" applyNumberFormat="0" applyBorder="0" applyAlignment="0" applyProtection="0"/>
    <xf numFmtId="0" fontId="88" fillId="154" borderId="0" applyNumberFormat="0" applyBorder="0" applyAlignment="0" applyProtection="0"/>
    <xf numFmtId="0" fontId="88" fillId="154" borderId="0" applyNumberFormat="0" applyBorder="0" applyAlignment="0" applyProtection="0"/>
    <xf numFmtId="0" fontId="88" fillId="155" borderId="0" applyNumberFormat="0" applyBorder="0" applyAlignment="0" applyProtection="0"/>
    <xf numFmtId="0" fontId="88" fillId="155" borderId="0" applyNumberFormat="0" applyBorder="0" applyAlignment="0" applyProtection="0"/>
    <xf numFmtId="0" fontId="88" fillId="153" borderId="0" applyNumberFormat="0" applyBorder="0" applyAlignment="0" applyProtection="0"/>
    <xf numFmtId="0" fontId="88" fillId="153" borderId="0" applyNumberFormat="0" applyBorder="0" applyAlignment="0" applyProtection="0"/>
    <xf numFmtId="0" fontId="88" fillId="156" borderId="0" applyNumberFormat="0" applyBorder="0" applyAlignment="0" applyProtection="0"/>
    <xf numFmtId="0" fontId="88" fillId="157" borderId="0" applyNumberFormat="0" applyBorder="0" applyAlignment="0" applyProtection="0"/>
    <xf numFmtId="0" fontId="354" fillId="158" borderId="0" applyNumberFormat="0" applyBorder="0" applyAlignment="0" applyProtection="0"/>
    <xf numFmtId="0" fontId="354" fillId="159" borderId="0" applyNumberFormat="0" applyBorder="0" applyAlignment="0" applyProtection="0"/>
    <xf numFmtId="0" fontId="354" fillId="154" borderId="0" applyNumberFormat="0" applyBorder="0" applyAlignment="0" applyProtection="0"/>
    <xf numFmtId="0" fontId="354" fillId="160" borderId="0" applyNumberFormat="0" applyBorder="0" applyAlignment="0" applyProtection="0"/>
    <xf numFmtId="0" fontId="354" fillId="161" borderId="0" applyNumberFormat="0" applyBorder="0" applyAlignment="0" applyProtection="0"/>
    <xf numFmtId="0" fontId="354" fillId="157" borderId="0" applyNumberFormat="0" applyBorder="0" applyAlignment="0" applyProtection="0"/>
    <xf numFmtId="0" fontId="354" fillId="162" borderId="0" applyNumberFormat="0" applyBorder="0" applyAlignment="0" applyProtection="0"/>
    <xf numFmtId="0" fontId="354" fillId="163" borderId="0" applyNumberFormat="0" applyBorder="0" applyAlignment="0" applyProtection="0"/>
    <xf numFmtId="0" fontId="354" fillId="155" borderId="0" applyNumberFormat="0" applyBorder="0" applyAlignment="0" applyProtection="0"/>
    <xf numFmtId="0" fontId="354" fillId="160" borderId="0" applyNumberFormat="0" applyBorder="0" applyAlignment="0" applyProtection="0"/>
    <xf numFmtId="0" fontId="354" fillId="162" borderId="0" applyNumberFormat="0" applyBorder="0" applyAlignment="0" applyProtection="0"/>
    <xf numFmtId="0" fontId="354" fillId="164" borderId="0" applyNumberFormat="0" applyBorder="0" applyAlignment="0" applyProtection="0"/>
    <xf numFmtId="0" fontId="355" fillId="165" borderId="0" applyNumberFormat="0" applyBorder="0" applyAlignment="0" applyProtection="0"/>
    <xf numFmtId="0" fontId="355" fillId="163" borderId="0" applyNumberFormat="0" applyBorder="0" applyAlignment="0" applyProtection="0"/>
    <xf numFmtId="0" fontId="355" fillId="155" borderId="0" applyNumberFormat="0" applyBorder="0" applyAlignment="0" applyProtection="0"/>
    <xf numFmtId="0" fontId="355" fillId="166" borderId="0" applyNumberFormat="0" applyBorder="0" applyAlignment="0" applyProtection="0"/>
    <xf numFmtId="0" fontId="355" fillId="167" borderId="0" applyNumberFormat="0" applyBorder="0" applyAlignment="0" applyProtection="0"/>
    <xf numFmtId="0" fontId="355" fillId="168" borderId="0" applyNumberFormat="0" applyBorder="0" applyAlignment="0" applyProtection="0"/>
    <xf numFmtId="0" fontId="355" fillId="169" borderId="0" applyNumberFormat="0" applyBorder="0" applyAlignment="0" applyProtection="0"/>
    <xf numFmtId="0" fontId="355" fillId="153" borderId="0" applyNumberFormat="0" applyBorder="0" applyAlignment="0" applyProtection="0"/>
    <xf numFmtId="0" fontId="355" fillId="170" borderId="0" applyNumberFormat="0" applyBorder="0" applyAlignment="0" applyProtection="0"/>
    <xf numFmtId="0" fontId="355" fillId="166" borderId="0" applyNumberFormat="0" applyBorder="0" applyAlignment="0" applyProtection="0"/>
    <xf numFmtId="0" fontId="355" fillId="167" borderId="0" applyNumberFormat="0" applyBorder="0" applyAlignment="0" applyProtection="0"/>
    <xf numFmtId="0" fontId="355" fillId="171" borderId="0" applyNumberFormat="0" applyBorder="0" applyAlignment="0" applyProtection="0"/>
    <xf numFmtId="0" fontId="356" fillId="0" borderId="0" applyNumberFormat="0" applyFill="0" applyBorder="0" applyAlignment="0" applyProtection="0"/>
    <xf numFmtId="0" fontId="357" fillId="172" borderId="121" applyNumberFormat="0" applyAlignment="0" applyProtection="0"/>
    <xf numFmtId="0" fontId="358" fillId="0" borderId="122" applyNumberFormat="0" applyFill="0" applyAlignment="0" applyProtection="0"/>
    <xf numFmtId="0" fontId="359" fillId="172" borderId="129">
      <alignment horizontal="center" vertical="center"/>
    </xf>
    <xf numFmtId="0" fontId="359" fillId="172" borderId="129">
      <alignment horizontal="center" vertical="center"/>
    </xf>
    <xf numFmtId="0" fontId="359" fillId="172" borderId="129">
      <alignment horizontal="center" vertical="center"/>
    </xf>
    <xf numFmtId="49" fontId="360" fillId="160" borderId="130">
      <alignment horizontal="center" vertical="center" wrapText="1"/>
    </xf>
    <xf numFmtId="49" fontId="360" fillId="173" borderId="130">
      <alignment horizontal="center" vertical="center" wrapText="1"/>
    </xf>
    <xf numFmtId="49" fontId="360" fillId="171" borderId="131">
      <alignment horizontal="center" vertical="center" wrapText="1"/>
    </xf>
    <xf numFmtId="49" fontId="360" fillId="174" borderId="131">
      <alignment horizontal="center" vertical="center" wrapText="1"/>
    </xf>
    <xf numFmtId="49" fontId="360" fillId="175" borderId="131">
      <alignment horizontal="center" vertical="center" wrapText="1"/>
    </xf>
    <xf numFmtId="49" fontId="360" fillId="176" borderId="131">
      <alignment horizontal="center" vertical="center" wrapText="1"/>
    </xf>
    <xf numFmtId="49" fontId="360" fillId="177" borderId="131">
      <alignment horizontal="center" vertical="center" wrapText="1"/>
    </xf>
    <xf numFmtId="49" fontId="360" fillId="173" borderId="131">
      <alignment horizontal="center" vertical="center" wrapText="1"/>
    </xf>
    <xf numFmtId="49" fontId="360" fillId="176" borderId="132">
      <alignment horizontal="center" vertical="center" wrapText="1"/>
    </xf>
    <xf numFmtId="49" fontId="360" fillId="177" borderId="133">
      <alignment horizontal="center" vertical="center" wrapText="1"/>
    </xf>
    <xf numFmtId="49" fontId="360" fillId="173" borderId="134">
      <alignment horizontal="center" vertical="center" wrapText="1"/>
    </xf>
    <xf numFmtId="49" fontId="360" fillId="171" borderId="132">
      <alignment horizontal="center" vertical="center" wrapText="1"/>
    </xf>
    <xf numFmtId="49" fontId="360" fillId="174" borderId="133">
      <alignment horizontal="center" vertical="center" wrapText="1"/>
    </xf>
    <xf numFmtId="49" fontId="360" fillId="175" borderId="134">
      <alignment horizontal="center" vertical="center" wrapText="1"/>
    </xf>
    <xf numFmtId="49" fontId="360" fillId="160" borderId="135">
      <alignment horizontal="center" vertical="center" wrapText="1"/>
    </xf>
    <xf numFmtId="49" fontId="360" fillId="173" borderId="136">
      <alignment horizontal="center" vertical="center" wrapText="1"/>
    </xf>
    <xf numFmtId="49" fontId="360" fillId="160" borderId="137">
      <alignment horizontal="center" vertical="center" wrapText="1"/>
    </xf>
    <xf numFmtId="0" fontId="361" fillId="169" borderId="138">
      <alignment horizontal="left" vertical="center"/>
    </xf>
    <xf numFmtId="0" fontId="361" fillId="169" borderId="139">
      <alignment horizontal="left" vertical="center"/>
    </xf>
    <xf numFmtId="0" fontId="361" fillId="169" borderId="138">
      <alignment horizontal="left" vertical="center"/>
    </xf>
    <xf numFmtId="0" fontId="362" fillId="178" borderId="140">
      <alignment horizontal="center" vertical="center"/>
    </xf>
    <xf numFmtId="0" fontId="362" fillId="178" borderId="140">
      <alignment horizontal="center" vertical="center"/>
    </xf>
    <xf numFmtId="0" fontId="363" fillId="179" borderId="141">
      <alignment horizontal="left" vertical="top" wrapText="1"/>
    </xf>
    <xf numFmtId="0" fontId="363" fillId="179" borderId="141">
      <alignment horizontal="left" vertical="top" wrapText="1"/>
    </xf>
    <xf numFmtId="0" fontId="363" fillId="179" borderId="141">
      <alignment horizontal="left" vertical="top" wrapText="1"/>
    </xf>
    <xf numFmtId="49" fontId="360" fillId="180" borderId="142">
      <alignment vertical="center" wrapText="1"/>
    </xf>
    <xf numFmtId="49" fontId="360" fillId="180" borderId="142">
      <alignment vertical="center" wrapText="1"/>
    </xf>
    <xf numFmtId="49" fontId="360" fillId="180" borderId="142">
      <alignment vertical="center" wrapText="1"/>
    </xf>
    <xf numFmtId="49" fontId="360" fillId="181" borderId="142">
      <alignment wrapText="1"/>
    </xf>
    <xf numFmtId="49" fontId="360" fillId="181" borderId="142">
      <alignment wrapText="1"/>
    </xf>
    <xf numFmtId="49" fontId="360" fillId="182" borderId="143">
      <alignment wrapText="1"/>
    </xf>
    <xf numFmtId="49" fontId="360" fillId="182" borderId="143">
      <alignment wrapText="1"/>
    </xf>
    <xf numFmtId="49" fontId="360" fillId="183" borderId="142">
      <alignment vertical="center" wrapText="1"/>
    </xf>
    <xf numFmtId="49" fontId="360" fillId="184" borderId="142">
      <alignment vertical="center" wrapText="1"/>
    </xf>
    <xf numFmtId="49" fontId="360" fillId="185" borderId="142">
      <alignment vertical="center" wrapText="1"/>
    </xf>
    <xf numFmtId="49" fontId="360" fillId="186" borderId="142">
      <alignment wrapText="1"/>
    </xf>
    <xf numFmtId="49" fontId="360" fillId="186" borderId="142">
      <alignment wrapText="1"/>
    </xf>
    <xf numFmtId="49" fontId="360" fillId="184" borderId="142">
      <alignment wrapText="1"/>
    </xf>
    <xf numFmtId="49" fontId="360" fillId="170" borderId="142">
      <alignment vertical="center" wrapText="1"/>
    </xf>
    <xf numFmtId="49" fontId="360" fillId="187" borderId="142">
      <alignment vertical="center" wrapText="1"/>
    </xf>
    <xf numFmtId="49" fontId="360" fillId="188" borderId="142">
      <alignment vertical="center" wrapText="1"/>
    </xf>
    <xf numFmtId="49" fontId="360" fillId="183" borderId="142">
      <alignment vertical="center" wrapText="1"/>
    </xf>
    <xf numFmtId="49" fontId="360" fillId="164" borderId="142">
      <alignment vertical="center" wrapText="1"/>
    </xf>
    <xf numFmtId="49" fontId="360" fillId="161" borderId="144">
      <alignment vertical="center" wrapText="1"/>
    </xf>
    <xf numFmtId="49" fontId="360" fillId="184" borderId="144">
      <alignment vertical="center" wrapText="1"/>
    </xf>
    <xf numFmtId="49" fontId="360" fillId="189" borderId="144">
      <alignment vertical="center" wrapText="1"/>
    </xf>
    <xf numFmtId="49" fontId="364" fillId="159" borderId="145">
      <alignment vertical="center" wrapText="1" shrinkToFit="1"/>
    </xf>
    <xf numFmtId="49" fontId="365" fillId="159" borderId="145">
      <alignment vertical="center" wrapText="1" shrinkToFit="1"/>
    </xf>
    <xf numFmtId="49" fontId="366" fillId="159" borderId="145">
      <alignment vertical="center" wrapText="1" shrinkToFit="1"/>
    </xf>
    <xf numFmtId="49" fontId="367" fillId="159" borderId="145">
      <alignment vertical="center" wrapText="1"/>
    </xf>
    <xf numFmtId="49" fontId="367" fillId="159" borderId="145">
      <alignment vertical="center" wrapText="1"/>
    </xf>
    <xf numFmtId="49" fontId="360" fillId="157" borderId="145">
      <alignment vertical="center" wrapText="1"/>
    </xf>
    <xf numFmtId="49" fontId="360" fillId="157" borderId="145">
      <alignment vertical="center" wrapText="1"/>
    </xf>
    <xf numFmtId="49" fontId="360" fillId="157" borderId="145">
      <alignment vertical="center" wrapText="1"/>
    </xf>
    <xf numFmtId="49" fontId="367" fillId="190" borderId="145">
      <alignment vertical="center" wrapText="1" shrinkToFit="1"/>
    </xf>
    <xf numFmtId="49" fontId="367" fillId="190" borderId="145">
      <alignment vertical="center" wrapText="1" shrinkToFit="1"/>
    </xf>
    <xf numFmtId="49" fontId="367" fillId="191" borderId="145">
      <alignment vertical="center" wrapText="1" shrinkToFit="1"/>
    </xf>
    <xf numFmtId="49" fontId="360" fillId="192" borderId="145">
      <alignment vertical="center" wrapText="1"/>
    </xf>
    <xf numFmtId="49" fontId="360" fillId="192" borderId="145">
      <alignment vertical="center" wrapText="1"/>
    </xf>
    <xf numFmtId="49" fontId="360" fillId="193" borderId="145">
      <alignment vertical="center" wrapText="1"/>
    </xf>
    <xf numFmtId="49" fontId="368" fillId="175" borderId="146">
      <alignment vertical="center" wrapText="1"/>
    </xf>
    <xf numFmtId="49" fontId="368" fillId="183" borderId="146">
      <alignment vertical="center" wrapText="1"/>
    </xf>
    <xf numFmtId="49" fontId="368" fillId="183" borderId="146">
      <alignment vertical="center" wrapText="1"/>
    </xf>
    <xf numFmtId="0" fontId="369" fillId="166" borderId="147">
      <alignment horizontal="left" vertical="center" wrapText="1"/>
    </xf>
    <xf numFmtId="0" fontId="369" fillId="166" borderId="147">
      <alignment horizontal="left" vertical="center" wrapText="1"/>
    </xf>
    <xf numFmtId="49" fontId="360" fillId="194" borderId="148">
      <alignment vertical="center" wrapText="1"/>
    </xf>
    <xf numFmtId="49" fontId="360" fillId="168" borderId="148">
      <alignment vertical="center" wrapText="1"/>
    </xf>
    <xf numFmtId="49" fontId="360" fillId="195" borderId="148">
      <alignment vertical="center" wrapText="1"/>
    </xf>
    <xf numFmtId="49" fontId="360" fillId="168" borderId="148">
      <alignment vertical="center" wrapText="1"/>
    </xf>
    <xf numFmtId="49" fontId="360" fillId="193" borderId="148">
      <alignment vertical="center" wrapText="1"/>
    </xf>
    <xf numFmtId="49" fontId="360" fillId="177" borderId="148">
      <alignment vertical="center" wrapText="1"/>
    </xf>
    <xf numFmtId="49" fontId="360" fillId="196" borderId="148">
      <alignment vertical="center" wrapText="1"/>
    </xf>
    <xf numFmtId="49" fontId="360" fillId="164" borderId="148">
      <alignment vertical="center" wrapText="1"/>
    </xf>
    <xf numFmtId="49" fontId="360" fillId="164" borderId="148">
      <alignment vertical="center" wrapText="1"/>
    </xf>
    <xf numFmtId="49" fontId="360" fillId="197" borderId="148">
      <alignment vertical="center" wrapText="1"/>
    </xf>
    <xf numFmtId="49" fontId="360" fillId="168" borderId="148">
      <alignment vertical="center" wrapText="1"/>
    </xf>
    <xf numFmtId="49" fontId="360" fillId="198" borderId="148">
      <alignment vertical="center" wrapText="1"/>
    </xf>
    <xf numFmtId="49" fontId="360" fillId="198" borderId="148">
      <alignment vertical="center" wrapText="1"/>
    </xf>
    <xf numFmtId="49" fontId="360" fillId="197" borderId="148">
      <alignment vertical="center" wrapText="1"/>
    </xf>
    <xf numFmtId="49" fontId="88" fillId="162" borderId="149">
      <alignment vertical="top" wrapText="1"/>
    </xf>
    <xf numFmtId="49" fontId="88" fillId="162" borderId="150">
      <alignment vertical="top" wrapText="1"/>
    </xf>
    <xf numFmtId="0" fontId="88" fillId="178" borderId="151" applyNumberFormat="0" applyAlignment="0" applyProtection="0"/>
    <xf numFmtId="213" fontId="88" fillId="0" borderId="0" applyFill="0" applyBorder="0" applyAlignment="0" applyProtection="0"/>
    <xf numFmtId="213" fontId="88" fillId="0" borderId="0" applyFill="0" applyBorder="0" applyAlignment="0" applyProtection="0"/>
    <xf numFmtId="165" fontId="370" fillId="0" borderId="152"/>
    <xf numFmtId="165" fontId="371" fillId="0" borderId="153"/>
    <xf numFmtId="165" fontId="372" fillId="0" borderId="152"/>
    <xf numFmtId="165" fontId="373" fillId="0" borderId="153"/>
    <xf numFmtId="0" fontId="374" fillId="0" borderId="0" applyNumberFormat="0" applyFill="0" applyBorder="0" applyAlignment="0" applyProtection="0"/>
    <xf numFmtId="0" fontId="374" fillId="0" borderId="0" applyNumberFormat="0" applyFill="0" applyBorder="0" applyAlignment="0" applyProtection="0"/>
    <xf numFmtId="0" fontId="375" fillId="0" borderId="0" applyNumberFormat="0" applyFill="0" applyBorder="0" applyAlignment="0" applyProtection="0"/>
    <xf numFmtId="0" fontId="375" fillId="0" borderId="0" applyNumberFormat="0" applyFill="0" applyBorder="0" applyAlignment="0" applyProtection="0"/>
    <xf numFmtId="0" fontId="377" fillId="157" borderId="121" applyNumberFormat="0" applyAlignment="0" applyProtection="0"/>
    <xf numFmtId="214" fontId="88" fillId="0" borderId="0" applyFill="0" applyBorder="0" applyAlignment="0" applyProtection="0"/>
    <xf numFmtId="214" fontId="88" fillId="0" borderId="0" applyFill="0" applyBorder="0" applyAlignment="0" applyProtection="0"/>
    <xf numFmtId="0" fontId="88" fillId="0" borderId="0"/>
    <xf numFmtId="165" fontId="88" fillId="0" borderId="0" applyFill="0" applyBorder="0" applyAlignment="0" applyProtection="0"/>
    <xf numFmtId="165" fontId="88" fillId="0" borderId="0" applyFill="0" applyBorder="0" applyAlignment="0" applyProtection="0"/>
    <xf numFmtId="3" fontId="88" fillId="0" borderId="0" applyFill="0" applyBorder="0" applyAlignment="0" applyProtection="0"/>
    <xf numFmtId="3" fontId="88" fillId="0" borderId="0" applyFill="0" applyBorder="0" applyAlignment="0" applyProtection="0"/>
    <xf numFmtId="0" fontId="378" fillId="159" borderId="0" applyNumberFormat="0" applyBorder="0" applyAlignment="0" applyProtection="0"/>
    <xf numFmtId="0" fontId="417" fillId="0" borderId="0" applyNumberFormat="0" applyFill="0" applyBorder="0" applyAlignment="0" applyProtection="0"/>
    <xf numFmtId="0" fontId="379" fillId="0" borderId="0" applyNumberFormat="0" applyFill="0" applyBorder="0" applyAlignment="0" applyProtection="0"/>
    <xf numFmtId="0" fontId="380" fillId="199" borderId="0" applyNumberFormat="0" applyBorder="0">
      <alignment horizontal="right"/>
      <protection locked="0"/>
    </xf>
    <xf numFmtId="0" fontId="380" fillId="199" borderId="0" applyNumberFormat="0" applyBorder="0">
      <alignment horizontal="right"/>
      <protection locked="0"/>
    </xf>
    <xf numFmtId="0" fontId="381" fillId="199" borderId="0" applyNumberFormat="0" applyBorder="0">
      <alignment horizontal="right"/>
      <protection locked="0"/>
    </xf>
    <xf numFmtId="0" fontId="381" fillId="199" borderId="0" applyNumberFormat="0" applyBorder="0">
      <alignment horizontal="right"/>
      <protection locked="0"/>
    </xf>
    <xf numFmtId="0" fontId="382" fillId="199" borderId="0" applyNumberFormat="0" applyBorder="0">
      <alignment horizontal="right"/>
      <protection locked="0"/>
    </xf>
    <xf numFmtId="0" fontId="382" fillId="199" borderId="0" applyNumberFormat="0" applyBorder="0">
      <alignment horizontal="right"/>
      <protection locked="0"/>
    </xf>
    <xf numFmtId="0" fontId="383" fillId="199" borderId="0" applyNumberFormat="0" applyBorder="0">
      <alignment horizontal="right"/>
      <protection locked="0"/>
    </xf>
    <xf numFmtId="0" fontId="383" fillId="199" borderId="0" applyNumberFormat="0" applyBorder="0">
      <alignment horizontal="right"/>
      <protection locked="0"/>
    </xf>
    <xf numFmtId="220" fontId="88" fillId="0" borderId="0" applyFill="0" applyBorder="0" applyAlignment="0" applyProtection="0"/>
    <xf numFmtId="215" fontId="88" fillId="0" borderId="0" applyFill="0" applyBorder="0" applyAlignment="0" applyProtection="0"/>
    <xf numFmtId="215" fontId="88" fillId="0" borderId="0" applyFill="0" applyBorder="0" applyAlignment="0" applyProtection="0"/>
    <xf numFmtId="0" fontId="384" fillId="179" borderId="0" applyNumberFormat="0" applyBorder="0" applyAlignment="0" applyProtection="0"/>
    <xf numFmtId="3" fontId="89" fillId="200" borderId="198">
      <alignment vertical="center"/>
    </xf>
    <xf numFmtId="0" fontId="418" fillId="0" borderId="0"/>
    <xf numFmtId="0" fontId="385" fillId="154" borderId="0" applyNumberFormat="0" applyBorder="0" applyAlignment="0" applyProtection="0"/>
    <xf numFmtId="0" fontId="386" fillId="172" borderId="154" applyNumberFormat="0" applyAlignment="0" applyProtection="0"/>
    <xf numFmtId="0" fontId="387" fillId="0" borderId="0">
      <alignment vertical="top" wrapText="1"/>
    </xf>
    <xf numFmtId="165" fontId="89" fillId="200" borderId="155">
      <alignment vertical="center"/>
    </xf>
    <xf numFmtId="165" fontId="89" fillId="195" borderId="155">
      <alignment vertical="center"/>
    </xf>
    <xf numFmtId="165" fontId="89" fillId="200" borderId="155">
      <alignment vertical="center"/>
    </xf>
    <xf numFmtId="4" fontId="89" fillId="200" borderId="155">
      <alignment vertical="center"/>
    </xf>
    <xf numFmtId="4" fontId="89" fillId="195" borderId="155">
      <alignment vertical="center"/>
    </xf>
    <xf numFmtId="4" fontId="89" fillId="200" borderId="155">
      <alignment vertical="center"/>
    </xf>
    <xf numFmtId="174" fontId="89" fillId="200" borderId="155">
      <alignment vertical="center"/>
    </xf>
    <xf numFmtId="174" fontId="89" fillId="195" borderId="155">
      <alignment vertical="center"/>
    </xf>
    <xf numFmtId="174" fontId="89" fillId="200" borderId="155">
      <alignment vertical="center"/>
    </xf>
    <xf numFmtId="193" fontId="89" fillId="200" borderId="155">
      <alignment vertical="center"/>
    </xf>
    <xf numFmtId="193" fontId="89" fillId="195" borderId="155">
      <alignment vertical="center"/>
    </xf>
    <xf numFmtId="193" fontId="89" fillId="200" borderId="155">
      <alignment vertical="center"/>
    </xf>
    <xf numFmtId="3" fontId="89" fillId="200" borderId="155">
      <alignment vertical="center"/>
    </xf>
    <xf numFmtId="3" fontId="89" fillId="195" borderId="155">
      <alignment vertical="center"/>
    </xf>
    <xf numFmtId="3" fontId="89" fillId="200" borderId="155">
      <alignment vertical="center"/>
    </xf>
    <xf numFmtId="216" fontId="388" fillId="200" borderId="155">
      <alignment vertical="center"/>
    </xf>
    <xf numFmtId="216" fontId="388" fillId="195" borderId="155">
      <alignment vertical="center"/>
    </xf>
    <xf numFmtId="216" fontId="388" fillId="200" borderId="155">
      <alignment vertical="center"/>
    </xf>
    <xf numFmtId="217" fontId="388" fillId="200" borderId="155">
      <alignment vertical="center"/>
    </xf>
    <xf numFmtId="217" fontId="388" fillId="195" borderId="155">
      <alignment vertical="center"/>
    </xf>
    <xf numFmtId="217" fontId="388" fillId="200" borderId="155">
      <alignment vertical="center"/>
    </xf>
    <xf numFmtId="218" fontId="388" fillId="200" borderId="155">
      <alignment vertical="center"/>
    </xf>
    <xf numFmtId="218" fontId="388" fillId="195" borderId="155">
      <alignment vertical="center"/>
    </xf>
    <xf numFmtId="218" fontId="388" fillId="200" borderId="155">
      <alignment vertical="center"/>
    </xf>
    <xf numFmtId="197" fontId="389" fillId="200" borderId="155">
      <alignment vertical="center"/>
    </xf>
    <xf numFmtId="197" fontId="389" fillId="195" borderId="155">
      <alignment vertical="center"/>
    </xf>
    <xf numFmtId="197" fontId="389" fillId="200" borderId="155">
      <alignment vertical="center"/>
    </xf>
    <xf numFmtId="198" fontId="389" fillId="200" borderId="155">
      <alignment vertical="center"/>
    </xf>
    <xf numFmtId="198" fontId="389" fillId="195" borderId="155">
      <alignment vertical="center"/>
    </xf>
    <xf numFmtId="198" fontId="389" fillId="200" borderId="155">
      <alignment vertical="center"/>
    </xf>
    <xf numFmtId="199" fontId="389" fillId="200" borderId="155">
      <alignment vertical="center"/>
    </xf>
    <xf numFmtId="199" fontId="389" fillId="195" borderId="155">
      <alignment vertical="center"/>
    </xf>
    <xf numFmtId="199" fontId="389" fillId="200" borderId="155">
      <alignment vertical="center"/>
    </xf>
    <xf numFmtId="167" fontId="390" fillId="200" borderId="155">
      <alignment vertical="center"/>
    </xf>
    <xf numFmtId="167" fontId="391" fillId="195" borderId="155">
      <alignment vertical="center"/>
    </xf>
    <xf numFmtId="167" fontId="392" fillId="200" borderId="155">
      <alignment vertical="center"/>
    </xf>
    <xf numFmtId="219" fontId="390" fillId="200" borderId="155">
      <alignment vertical="center"/>
    </xf>
    <xf numFmtId="219" fontId="391" fillId="195" borderId="155">
      <alignment vertical="center"/>
    </xf>
    <xf numFmtId="219" fontId="392" fillId="200" borderId="155">
      <alignment vertical="center"/>
    </xf>
    <xf numFmtId="176" fontId="390" fillId="200" borderId="155">
      <alignment vertical="center"/>
    </xf>
    <xf numFmtId="176" fontId="391" fillId="195" borderId="155">
      <alignment vertical="center"/>
    </xf>
    <xf numFmtId="176" fontId="392" fillId="200" borderId="155">
      <alignment vertical="center"/>
    </xf>
    <xf numFmtId="0" fontId="393" fillId="200" borderId="155">
      <alignment vertical="center"/>
    </xf>
    <xf numFmtId="0" fontId="394" fillId="195" borderId="155">
      <alignment vertical="center"/>
    </xf>
    <xf numFmtId="0" fontId="393" fillId="200" borderId="155">
      <alignment vertical="center"/>
    </xf>
    <xf numFmtId="0" fontId="395" fillId="200" borderId="155">
      <alignment horizontal="left" vertical="center"/>
    </xf>
    <xf numFmtId="0" fontId="395" fillId="195" borderId="155">
      <alignment horizontal="left" vertical="center"/>
    </xf>
    <xf numFmtId="0" fontId="395" fillId="200" borderId="155">
      <alignment horizontal="left" vertical="center"/>
    </xf>
    <xf numFmtId="165" fontId="90" fillId="191" borderId="155">
      <alignment vertical="center"/>
    </xf>
    <xf numFmtId="165" fontId="90" fillId="201" borderId="155">
      <alignment vertical="center"/>
    </xf>
    <xf numFmtId="165" fontId="90" fillId="202" borderId="155">
      <alignment vertical="center"/>
    </xf>
    <xf numFmtId="4" fontId="90" fillId="191" borderId="155">
      <alignment vertical="center"/>
    </xf>
    <xf numFmtId="4" fontId="90" fillId="201" borderId="155">
      <alignment vertical="center"/>
    </xf>
    <xf numFmtId="4" fontId="90" fillId="202" borderId="155">
      <alignment vertical="center"/>
    </xf>
    <xf numFmtId="174" fontId="90" fillId="191" borderId="155">
      <alignment vertical="center"/>
    </xf>
    <xf numFmtId="174" fontId="90" fillId="201" borderId="155">
      <alignment vertical="center"/>
    </xf>
    <xf numFmtId="174" fontId="90" fillId="202" borderId="155">
      <alignment vertical="center"/>
    </xf>
    <xf numFmtId="193" fontId="90" fillId="191" borderId="155">
      <alignment vertical="center"/>
    </xf>
    <xf numFmtId="193" fontId="90" fillId="201" borderId="155">
      <alignment vertical="center"/>
    </xf>
    <xf numFmtId="193" fontId="90" fillId="202" borderId="155">
      <alignment vertical="center"/>
    </xf>
    <xf numFmtId="3" fontId="90" fillId="191" borderId="155">
      <alignment vertical="center"/>
    </xf>
    <xf numFmtId="3" fontId="90" fillId="201" borderId="155">
      <alignment vertical="center"/>
    </xf>
    <xf numFmtId="3" fontId="90" fillId="202" borderId="155">
      <alignment vertical="center"/>
    </xf>
    <xf numFmtId="216" fontId="396" fillId="191" borderId="155">
      <alignment vertical="center"/>
    </xf>
    <xf numFmtId="216" fontId="396" fillId="201" borderId="155">
      <alignment vertical="center"/>
    </xf>
    <xf numFmtId="216" fontId="396" fillId="202" borderId="155">
      <alignment vertical="center"/>
    </xf>
    <xf numFmtId="217" fontId="396" fillId="191" borderId="155">
      <alignment vertical="center"/>
    </xf>
    <xf numFmtId="217" fontId="396" fillId="201" borderId="155">
      <alignment vertical="center"/>
    </xf>
    <xf numFmtId="217" fontId="396" fillId="202" borderId="155">
      <alignment vertical="center"/>
    </xf>
    <xf numFmtId="218" fontId="396" fillId="191" borderId="155">
      <alignment vertical="center"/>
    </xf>
    <xf numFmtId="218" fontId="396" fillId="201" borderId="155">
      <alignment vertical="center"/>
    </xf>
    <xf numFmtId="218" fontId="396" fillId="202" borderId="155">
      <alignment vertical="center"/>
    </xf>
    <xf numFmtId="197" fontId="397" fillId="191" borderId="155">
      <alignment vertical="center"/>
    </xf>
    <xf numFmtId="197" fontId="397" fillId="201" borderId="155">
      <alignment vertical="center"/>
    </xf>
    <xf numFmtId="197" fontId="397" fillId="202" borderId="155">
      <alignment vertical="center"/>
    </xf>
    <xf numFmtId="198" fontId="397" fillId="191" borderId="155">
      <alignment vertical="center"/>
    </xf>
    <xf numFmtId="198" fontId="397" fillId="201" borderId="155">
      <alignment vertical="center"/>
    </xf>
    <xf numFmtId="198" fontId="397" fillId="202" borderId="155">
      <alignment vertical="center"/>
    </xf>
    <xf numFmtId="199" fontId="397" fillId="191" borderId="155">
      <alignment vertical="center"/>
    </xf>
    <xf numFmtId="199" fontId="397" fillId="201" borderId="155">
      <alignment vertical="center"/>
    </xf>
    <xf numFmtId="199" fontId="397" fillId="202" borderId="155">
      <alignment vertical="center"/>
    </xf>
    <xf numFmtId="167" fontId="398" fillId="191" borderId="155">
      <alignment vertical="center"/>
    </xf>
    <xf numFmtId="167" fontId="399" fillId="201" borderId="155">
      <alignment vertical="center"/>
    </xf>
    <xf numFmtId="167" fontId="400" fillId="202" borderId="155">
      <alignment vertical="center"/>
    </xf>
    <xf numFmtId="219" fontId="398" fillId="191" borderId="155">
      <alignment vertical="center"/>
    </xf>
    <xf numFmtId="219" fontId="399" fillId="201" borderId="155">
      <alignment vertical="center"/>
    </xf>
    <xf numFmtId="219" fontId="400" fillId="202" borderId="155">
      <alignment vertical="center"/>
    </xf>
    <xf numFmtId="176" fontId="398" fillId="191" borderId="155">
      <alignment vertical="center"/>
    </xf>
    <xf numFmtId="176" fontId="399" fillId="201" borderId="155">
      <alignment vertical="center"/>
    </xf>
    <xf numFmtId="176" fontId="400" fillId="202" borderId="155">
      <alignment vertical="center"/>
    </xf>
    <xf numFmtId="0" fontId="401" fillId="191" borderId="155">
      <alignment vertical="center"/>
    </xf>
    <xf numFmtId="0" fontId="402" fillId="201" borderId="155">
      <alignment vertical="center"/>
    </xf>
    <xf numFmtId="0" fontId="401" fillId="202" borderId="155">
      <alignment vertical="center"/>
    </xf>
    <xf numFmtId="0" fontId="403" fillId="191" borderId="155">
      <alignment horizontal="left" vertical="center"/>
    </xf>
    <xf numFmtId="0" fontId="403" fillId="201" borderId="155">
      <alignment horizontal="left" vertical="center"/>
    </xf>
    <xf numFmtId="0" fontId="403" fillId="202" borderId="155">
      <alignment horizontal="left" vertical="center"/>
    </xf>
    <xf numFmtId="165" fontId="89" fillId="185" borderId="37">
      <alignment vertical="center"/>
    </xf>
    <xf numFmtId="165" fontId="89" fillId="185" borderId="37">
      <alignment vertical="center"/>
    </xf>
    <xf numFmtId="165" fontId="89" fillId="186" borderId="37">
      <alignment vertical="center"/>
    </xf>
    <xf numFmtId="4" fontId="89" fillId="185" borderId="37">
      <alignment vertical="center"/>
    </xf>
    <xf numFmtId="4" fontId="89" fillId="185" borderId="37">
      <alignment vertical="center"/>
    </xf>
    <xf numFmtId="4" fontId="89" fillId="186" borderId="37">
      <alignment vertical="center"/>
    </xf>
    <xf numFmtId="174" fontId="89" fillId="185" borderId="37">
      <alignment vertical="center"/>
    </xf>
    <xf numFmtId="174" fontId="89" fillId="185" borderId="37">
      <alignment vertical="center"/>
    </xf>
    <xf numFmtId="174" fontId="89" fillId="186" borderId="37">
      <alignment vertical="center"/>
    </xf>
    <xf numFmtId="193" fontId="89" fillId="185" borderId="37">
      <alignment vertical="center"/>
    </xf>
    <xf numFmtId="193" fontId="89" fillId="185" borderId="37">
      <alignment vertical="center"/>
    </xf>
    <xf numFmtId="193" fontId="89" fillId="186" borderId="37">
      <alignment vertical="center"/>
    </xf>
    <xf numFmtId="3" fontId="89" fillId="185" borderId="37">
      <alignment vertical="center"/>
    </xf>
    <xf numFmtId="3" fontId="89" fillId="185" borderId="37">
      <alignment vertical="center"/>
    </xf>
    <xf numFmtId="3" fontId="89" fillId="186" borderId="37">
      <alignment vertical="center"/>
    </xf>
    <xf numFmtId="216" fontId="388" fillId="185" borderId="37">
      <alignment vertical="center"/>
    </xf>
    <xf numFmtId="216" fontId="388" fillId="185" borderId="37">
      <alignment vertical="center"/>
    </xf>
    <xf numFmtId="216" fontId="388" fillId="186" borderId="37">
      <alignment vertical="center"/>
    </xf>
    <xf numFmtId="217" fontId="388" fillId="185" borderId="37">
      <alignment vertical="center"/>
    </xf>
    <xf numFmtId="217" fontId="388" fillId="185" borderId="37">
      <alignment vertical="center"/>
    </xf>
    <xf numFmtId="217" fontId="388" fillId="186" borderId="37">
      <alignment vertical="center"/>
    </xf>
    <xf numFmtId="218" fontId="388" fillId="185" borderId="37">
      <alignment vertical="center"/>
    </xf>
    <xf numFmtId="218" fontId="388" fillId="185" borderId="37">
      <alignment vertical="center"/>
    </xf>
    <xf numFmtId="218" fontId="388" fillId="186" borderId="37">
      <alignment vertical="center"/>
    </xf>
    <xf numFmtId="197" fontId="389" fillId="185" borderId="37">
      <alignment vertical="center"/>
    </xf>
    <xf numFmtId="197" fontId="389" fillId="185" borderId="37">
      <alignment vertical="center"/>
    </xf>
    <xf numFmtId="197" fontId="389" fillId="186" borderId="37">
      <alignment vertical="center"/>
    </xf>
    <xf numFmtId="198" fontId="389" fillId="185" borderId="37">
      <alignment vertical="center"/>
    </xf>
    <xf numFmtId="198" fontId="389" fillId="185" borderId="37">
      <alignment vertical="center"/>
    </xf>
    <xf numFmtId="198" fontId="389" fillId="186" borderId="37">
      <alignment vertical="center"/>
    </xf>
    <xf numFmtId="199" fontId="389" fillId="185" borderId="37">
      <alignment vertical="center"/>
    </xf>
    <xf numFmtId="199" fontId="389" fillId="185" borderId="37">
      <alignment vertical="center"/>
    </xf>
    <xf numFmtId="199" fontId="389" fillId="186" borderId="37">
      <alignment vertical="center"/>
    </xf>
    <xf numFmtId="167" fontId="390" fillId="185" borderId="37">
      <alignment vertical="center"/>
    </xf>
    <xf numFmtId="167" fontId="391" fillId="185" borderId="37">
      <alignment vertical="center"/>
    </xf>
    <xf numFmtId="167" fontId="392" fillId="186" borderId="37">
      <alignment vertical="center"/>
    </xf>
    <xf numFmtId="219" fontId="390" fillId="185" borderId="37">
      <alignment vertical="center"/>
    </xf>
    <xf numFmtId="219" fontId="391" fillId="185" borderId="37">
      <alignment vertical="center"/>
    </xf>
    <xf numFmtId="219" fontId="392" fillId="186" borderId="37">
      <alignment vertical="center"/>
    </xf>
    <xf numFmtId="176" fontId="390" fillId="185" borderId="37">
      <alignment vertical="center"/>
    </xf>
    <xf numFmtId="176" fontId="391" fillId="185" borderId="37">
      <alignment vertical="center"/>
    </xf>
    <xf numFmtId="176" fontId="392" fillId="186" borderId="37">
      <alignment vertical="center"/>
    </xf>
    <xf numFmtId="0" fontId="393" fillId="185" borderId="37">
      <alignment vertical="center"/>
    </xf>
    <xf numFmtId="0" fontId="394" fillId="185" borderId="37">
      <alignment vertical="center"/>
    </xf>
    <xf numFmtId="0" fontId="393" fillId="186" borderId="37">
      <alignment vertical="center"/>
    </xf>
    <xf numFmtId="0" fontId="395" fillId="185" borderId="37">
      <alignment horizontal="left" vertical="center"/>
    </xf>
    <xf numFmtId="0" fontId="395" fillId="185" borderId="37">
      <alignment horizontal="left" vertical="center"/>
    </xf>
    <xf numFmtId="0" fontId="395" fillId="186" borderId="37">
      <alignment horizontal="left" vertical="center"/>
    </xf>
    <xf numFmtId="165" fontId="90" fillId="202" borderId="37">
      <alignment vertical="center"/>
    </xf>
    <xf numFmtId="165" fontId="90" fillId="189" borderId="37">
      <alignment vertical="center"/>
    </xf>
    <xf numFmtId="165" fontId="90" fillId="161" borderId="37">
      <alignment vertical="center"/>
    </xf>
    <xf numFmtId="4" fontId="90" fillId="202" borderId="37">
      <alignment vertical="center"/>
    </xf>
    <xf numFmtId="4" fontId="90" fillId="189" borderId="37">
      <alignment vertical="center"/>
    </xf>
    <xf numFmtId="4" fontId="90" fillId="161" borderId="37">
      <alignment vertical="center"/>
    </xf>
    <xf numFmtId="174" fontId="90" fillId="202" borderId="37">
      <alignment vertical="center"/>
    </xf>
    <xf numFmtId="174" fontId="90" fillId="189" borderId="37">
      <alignment vertical="center"/>
    </xf>
    <xf numFmtId="174" fontId="90" fillId="161" borderId="37">
      <alignment vertical="center"/>
    </xf>
    <xf numFmtId="193" fontId="90" fillId="202" borderId="37">
      <alignment vertical="center"/>
    </xf>
    <xf numFmtId="193" fontId="90" fillId="189" borderId="37">
      <alignment vertical="center"/>
    </xf>
    <xf numFmtId="193" fontId="90" fillId="161" borderId="37">
      <alignment vertical="center"/>
    </xf>
    <xf numFmtId="3" fontId="90" fillId="202" borderId="37">
      <alignment vertical="center"/>
    </xf>
    <xf numFmtId="3" fontId="90" fillId="189" borderId="37">
      <alignment vertical="center"/>
    </xf>
    <xf numFmtId="3" fontId="90" fillId="161" borderId="37">
      <alignment vertical="center"/>
    </xf>
    <xf numFmtId="216" fontId="396" fillId="202" borderId="37">
      <alignment vertical="center"/>
    </xf>
    <xf numFmtId="216" fontId="396" fillId="189" borderId="37">
      <alignment vertical="center"/>
    </xf>
    <xf numFmtId="216" fontId="396" fillId="161" borderId="37">
      <alignment vertical="center"/>
    </xf>
    <xf numFmtId="217" fontId="396" fillId="202" borderId="37">
      <alignment vertical="center"/>
    </xf>
    <xf numFmtId="217" fontId="396" fillId="189" borderId="37">
      <alignment vertical="center"/>
    </xf>
    <xf numFmtId="217" fontId="396" fillId="161" borderId="37">
      <alignment vertical="center"/>
    </xf>
    <xf numFmtId="218" fontId="396" fillId="202" borderId="37">
      <alignment vertical="center"/>
    </xf>
    <xf numFmtId="218" fontId="396" fillId="189" borderId="37">
      <alignment vertical="center"/>
    </xf>
    <xf numFmtId="218" fontId="396" fillId="161" borderId="37">
      <alignment vertical="center"/>
    </xf>
    <xf numFmtId="197" fontId="397" fillId="202" borderId="37">
      <alignment vertical="center"/>
    </xf>
    <xf numFmtId="197" fontId="397" fillId="189" borderId="37">
      <alignment vertical="center"/>
    </xf>
    <xf numFmtId="197" fontId="397" fillId="161" borderId="37">
      <alignment vertical="center"/>
    </xf>
    <xf numFmtId="198" fontId="397" fillId="202" borderId="37">
      <alignment vertical="center"/>
    </xf>
    <xf numFmtId="198" fontId="397" fillId="189" borderId="37">
      <alignment vertical="center"/>
    </xf>
    <xf numFmtId="198" fontId="397" fillId="161" borderId="37">
      <alignment vertical="center"/>
    </xf>
    <xf numFmtId="199" fontId="397" fillId="202" borderId="37">
      <alignment vertical="center"/>
    </xf>
    <xf numFmtId="199" fontId="397" fillId="189" borderId="37">
      <alignment vertical="center"/>
    </xf>
    <xf numFmtId="199" fontId="397" fillId="161" borderId="37">
      <alignment vertical="center"/>
    </xf>
    <xf numFmtId="167" fontId="398" fillId="202" borderId="37">
      <alignment vertical="center"/>
    </xf>
    <xf numFmtId="167" fontId="399" fillId="189" borderId="37">
      <alignment vertical="center"/>
    </xf>
    <xf numFmtId="167" fontId="400" fillId="161" borderId="37">
      <alignment vertical="center"/>
    </xf>
    <xf numFmtId="219" fontId="398" fillId="202" borderId="37">
      <alignment vertical="center"/>
    </xf>
    <xf numFmtId="219" fontId="399" fillId="189" borderId="37">
      <alignment vertical="center"/>
    </xf>
    <xf numFmtId="219" fontId="400" fillId="161" borderId="37">
      <alignment vertical="center"/>
    </xf>
    <xf numFmtId="176" fontId="398" fillId="202" borderId="37">
      <alignment vertical="center"/>
    </xf>
    <xf numFmtId="176" fontId="399" fillId="189" borderId="37">
      <alignment vertical="center"/>
    </xf>
    <xf numFmtId="176" fontId="400" fillId="161" borderId="37">
      <alignment vertical="center"/>
    </xf>
    <xf numFmtId="0" fontId="401" fillId="202" borderId="37">
      <alignment vertical="center"/>
    </xf>
    <xf numFmtId="0" fontId="402" fillId="189" borderId="37">
      <alignment vertical="center"/>
    </xf>
    <xf numFmtId="0" fontId="401" fillId="161" borderId="37">
      <alignment vertical="center"/>
    </xf>
    <xf numFmtId="0" fontId="403" fillId="202" borderId="37">
      <alignment horizontal="left" vertical="center"/>
    </xf>
    <xf numFmtId="0" fontId="403" fillId="189" borderId="37">
      <alignment horizontal="left" vertical="center"/>
    </xf>
    <xf numFmtId="0" fontId="403" fillId="161" borderId="37">
      <alignment horizontal="left" vertical="center"/>
    </xf>
    <xf numFmtId="0" fontId="88" fillId="203" borderId="0" applyBorder="0">
      <alignment horizontal="left" vertical="center"/>
    </xf>
    <xf numFmtId="0" fontId="88" fillId="170" borderId="0" applyBorder="0">
      <alignment horizontal="left" vertical="center"/>
    </xf>
    <xf numFmtId="0" fontId="88" fillId="204" borderId="0" applyBorder="0">
      <alignment horizontal="left" vertical="center"/>
    </xf>
    <xf numFmtId="49" fontId="88" fillId="157" borderId="148">
      <alignment vertical="center" wrapText="1"/>
    </xf>
    <xf numFmtId="49" fontId="88" fillId="157" borderId="148">
      <alignment vertical="center" wrapText="1"/>
    </xf>
    <xf numFmtId="49" fontId="88" fillId="157" borderId="148">
      <alignment vertical="center" wrapText="1"/>
    </xf>
    <xf numFmtId="0" fontId="88" fillId="167" borderId="148">
      <alignment horizontal="left" vertical="center" wrapText="1"/>
    </xf>
    <xf numFmtId="0" fontId="88" fillId="167" borderId="148">
      <alignment horizontal="left" vertical="center" wrapText="1"/>
    </xf>
    <xf numFmtId="0" fontId="88" fillId="167" borderId="148">
      <alignment horizontal="left" vertical="center" wrapText="1"/>
    </xf>
    <xf numFmtId="0" fontId="376" fillId="167" borderId="148">
      <alignment horizontal="left" vertical="center" wrapText="1"/>
    </xf>
    <xf numFmtId="0" fontId="376" fillId="167" borderId="148">
      <alignment horizontal="left" vertical="center" wrapText="1"/>
    </xf>
    <xf numFmtId="0" fontId="376" fillId="167" borderId="148">
      <alignment horizontal="left" vertical="center" wrapText="1"/>
    </xf>
    <xf numFmtId="0" fontId="88" fillId="205" borderId="148">
      <alignment horizontal="left" vertical="center" wrapText="1"/>
    </xf>
    <xf numFmtId="0" fontId="88" fillId="205" borderId="148">
      <alignment horizontal="left" vertical="center" wrapText="1"/>
    </xf>
    <xf numFmtId="0" fontId="88" fillId="176" borderId="148">
      <alignment horizontal="left" vertical="center" wrapText="1"/>
    </xf>
    <xf numFmtId="0" fontId="404" fillId="206" borderId="148">
      <alignment horizontal="left" vertical="center" wrapText="1"/>
    </xf>
    <xf numFmtId="0" fontId="404" fillId="204" borderId="148">
      <alignment horizontal="left" vertical="center" wrapText="1"/>
    </xf>
    <xf numFmtId="0" fontId="404" fillId="207" borderId="148">
      <alignment horizontal="left" vertical="center" wrapText="1"/>
    </xf>
    <xf numFmtId="49" fontId="405" fillId="190" borderId="156">
      <alignment vertical="center"/>
    </xf>
    <xf numFmtId="49" fontId="406" fillId="208" borderId="156">
      <alignment vertical="center"/>
    </xf>
    <xf numFmtId="49" fontId="405" fillId="190" borderId="156">
      <alignment vertical="center"/>
    </xf>
    <xf numFmtId="0" fontId="407" fillId="190" borderId="157">
      <alignment horizontal="left" vertical="center" wrapText="1"/>
    </xf>
    <xf numFmtId="0" fontId="407" fillId="208" borderId="157">
      <alignment horizontal="left" vertical="center" wrapText="1"/>
    </xf>
    <xf numFmtId="0" fontId="407" fillId="190" borderId="157">
      <alignment horizontal="left" vertical="center" wrapText="1"/>
    </xf>
    <xf numFmtId="49" fontId="88" fillId="166" borderId="158">
      <alignment vertical="center" wrapText="1"/>
    </xf>
    <xf numFmtId="49" fontId="88" fillId="166" borderId="158">
      <alignment vertical="center" wrapText="1"/>
    </xf>
    <xf numFmtId="0" fontId="88" fillId="194" borderId="148">
      <alignment horizontal="left" vertical="center" wrapText="1"/>
    </xf>
    <xf numFmtId="0" fontId="88" fillId="168" borderId="148">
      <alignment horizontal="left" vertical="center" wrapText="1"/>
    </xf>
    <xf numFmtId="0" fontId="88" fillId="195" borderId="148">
      <alignment horizontal="left" vertical="center" wrapText="1"/>
    </xf>
    <xf numFmtId="0" fontId="88" fillId="168" borderId="148">
      <alignment horizontal="left" vertical="center" wrapText="1"/>
    </xf>
    <xf numFmtId="0" fontId="88" fillId="193" borderId="148">
      <alignment horizontal="left" vertical="center" wrapText="1"/>
    </xf>
    <xf numFmtId="0" fontId="88" fillId="177" borderId="148">
      <alignment horizontal="left" vertical="center" wrapText="1"/>
    </xf>
    <xf numFmtId="0" fontId="88" fillId="196" borderId="148">
      <alignment horizontal="left" vertical="center" wrapText="1"/>
    </xf>
    <xf numFmtId="0" fontId="88" fillId="164" borderId="148">
      <alignment horizontal="left" vertical="center" wrapText="1"/>
    </xf>
    <xf numFmtId="0" fontId="88" fillId="164" borderId="148">
      <alignment horizontal="left" vertical="center" wrapText="1"/>
    </xf>
    <xf numFmtId="0" fontId="88" fillId="197" borderId="148">
      <alignment horizontal="left" vertical="center" wrapText="1"/>
    </xf>
    <xf numFmtId="0" fontId="88" fillId="168" borderId="148">
      <alignment horizontal="left" vertical="center" wrapText="1"/>
    </xf>
    <xf numFmtId="0" fontId="88" fillId="198" borderId="148">
      <alignment horizontal="left" vertical="center" wrapText="1"/>
    </xf>
    <xf numFmtId="0" fontId="88" fillId="198" borderId="148">
      <alignment horizontal="left" vertical="center" wrapText="1"/>
    </xf>
    <xf numFmtId="0" fontId="88" fillId="197" borderId="148">
      <alignment horizontal="left" vertical="center" wrapText="1"/>
    </xf>
    <xf numFmtId="49" fontId="408" fillId="154" borderId="156">
      <alignment vertical="center"/>
    </xf>
    <xf numFmtId="49" fontId="408" fillId="154" borderId="156">
      <alignment vertical="center"/>
    </xf>
    <xf numFmtId="49" fontId="408" fillId="154" borderId="156">
      <alignment vertical="center"/>
    </xf>
    <xf numFmtId="0" fontId="407" fillId="154" borderId="157">
      <alignment horizontal="left" vertical="center" wrapText="1"/>
    </xf>
    <xf numFmtId="0" fontId="407" fillId="154" borderId="157">
      <alignment horizontal="left" vertical="center" wrapText="1"/>
    </xf>
    <xf numFmtId="0" fontId="407" fillId="154" borderId="157">
      <alignment horizontal="left" vertical="center" wrapText="1"/>
    </xf>
    <xf numFmtId="49" fontId="405" fillId="162" borderId="156">
      <alignment vertical="center"/>
    </xf>
    <xf numFmtId="49" fontId="406" fillId="161" borderId="156">
      <alignment vertical="center"/>
    </xf>
    <xf numFmtId="49" fontId="405" fillId="162" borderId="156">
      <alignment vertical="center"/>
    </xf>
    <xf numFmtId="0" fontId="407" fillId="162" borderId="157">
      <alignment horizontal="left" vertical="center" wrapText="1"/>
    </xf>
    <xf numFmtId="0" fontId="407" fillId="161" borderId="157">
      <alignment horizontal="left" vertical="center" wrapText="1"/>
    </xf>
    <xf numFmtId="0" fontId="407" fillId="162" borderId="157">
      <alignment horizontal="left" vertical="center" wrapText="1"/>
    </xf>
    <xf numFmtId="0" fontId="65" fillId="179" borderId="0"/>
    <xf numFmtId="0" fontId="409" fillId="0" borderId="0" applyNumberFormat="0" applyFill="0" applyBorder="0" applyAlignment="0" applyProtection="0"/>
    <xf numFmtId="0" fontId="410" fillId="0" borderId="0" applyNumberFormat="0" applyFill="0" applyBorder="0" applyAlignment="0" applyProtection="0"/>
    <xf numFmtId="0" fontId="380" fillId="199" borderId="0" applyNumberFormat="0" applyBorder="0">
      <alignment horizontal="center"/>
      <protection locked="0"/>
    </xf>
    <xf numFmtId="0" fontId="380" fillId="199" borderId="0" applyNumberFormat="0" applyBorder="0">
      <alignment horizontal="center"/>
      <protection locked="0"/>
    </xf>
    <xf numFmtId="0" fontId="411" fillId="199" borderId="0" applyNumberFormat="0" applyBorder="0">
      <alignment horizontal="center"/>
      <protection locked="0"/>
    </xf>
    <xf numFmtId="0" fontId="411" fillId="199" borderId="0" applyNumberFormat="0" applyBorder="0">
      <alignment horizontal="center"/>
      <protection locked="0"/>
    </xf>
    <xf numFmtId="0" fontId="380" fillId="199" borderId="0" applyNumberFormat="0" applyBorder="0">
      <alignment horizontal="left"/>
      <protection locked="0"/>
    </xf>
    <xf numFmtId="0" fontId="380" fillId="199" borderId="0" applyNumberFormat="0" applyBorder="0">
      <alignment horizontal="left"/>
      <protection locked="0"/>
    </xf>
    <xf numFmtId="0" fontId="412" fillId="199" borderId="0" applyNumberFormat="0" applyBorder="0">
      <alignment horizontal="left"/>
      <protection locked="0"/>
    </xf>
    <xf numFmtId="0" fontId="412" fillId="199" borderId="0" applyNumberFormat="0" applyBorder="0">
      <alignment horizontal="left"/>
      <protection locked="0"/>
    </xf>
    <xf numFmtId="0" fontId="413" fillId="0" borderId="124" applyNumberFormat="0" applyFill="0" applyAlignment="0" applyProtection="0"/>
    <xf numFmtId="0" fontId="414" fillId="0" borderId="125" applyNumberFormat="0" applyFill="0" applyAlignment="0" applyProtection="0"/>
    <xf numFmtId="0" fontId="415" fillId="0" borderId="159" applyNumberFormat="0" applyFill="0" applyAlignment="0" applyProtection="0"/>
    <xf numFmtId="0" fontId="415" fillId="0" borderId="0" applyNumberFormat="0" applyFill="0" applyBorder="0" applyAlignment="0" applyProtection="0"/>
    <xf numFmtId="0" fontId="88" fillId="0" borderId="160" applyNumberFormat="0" applyFill="0" applyAlignment="0" applyProtection="0"/>
    <xf numFmtId="0" fontId="416" fillId="180" borderId="161" applyNumberFormat="0" applyAlignment="0" applyProtection="0"/>
    <xf numFmtId="2" fontId="88" fillId="0" borderId="0" applyFill="0" applyBorder="0" applyAlignment="0" applyProtection="0"/>
    <xf numFmtId="2" fontId="88" fillId="0" borderId="0" applyFill="0" applyBorder="0" applyAlignment="0" applyProtection="0"/>
    <xf numFmtId="0" fontId="333" fillId="0" borderId="0"/>
    <xf numFmtId="221" fontId="419" fillId="209" borderId="0" applyNumberFormat="0" applyBorder="0">
      <alignment horizontal="right"/>
      <protection locked="0"/>
    </xf>
    <xf numFmtId="221" fontId="380" fillId="210" borderId="0" applyNumberFormat="0" applyBorder="0">
      <alignment horizontal="center"/>
      <protection locked="0"/>
    </xf>
    <xf numFmtId="221" fontId="380" fillId="211" borderId="0" applyNumberFormat="0" applyBorder="0">
      <alignment horizontal="left"/>
      <protection locked="0"/>
    </xf>
    <xf numFmtId="221" fontId="380" fillId="210" borderId="0" applyNumberFormat="0" applyBorder="0">
      <alignment horizontal="right"/>
      <protection locked="0"/>
    </xf>
    <xf numFmtId="221" fontId="412" fillId="210" borderId="0" applyNumberFormat="0" applyBorder="0">
      <alignment horizontal="left"/>
      <protection locked="0"/>
    </xf>
    <xf numFmtId="0" fontId="395" fillId="200" borderId="198">
      <alignment horizontal="left" vertical="center"/>
    </xf>
    <xf numFmtId="193" fontId="89" fillId="195" borderId="216">
      <alignment vertical="center"/>
    </xf>
    <xf numFmtId="0" fontId="404" fillId="204" borderId="224">
      <alignment horizontal="left" vertical="center" wrapText="1"/>
    </xf>
    <xf numFmtId="49" fontId="360" fillId="197" borderId="209">
      <alignment vertical="center" wrapText="1"/>
    </xf>
    <xf numFmtId="0" fontId="395" fillId="195" borderId="216">
      <alignment horizontal="left" vertical="center"/>
    </xf>
    <xf numFmtId="198" fontId="389" fillId="200" borderId="198">
      <alignment vertical="center"/>
    </xf>
    <xf numFmtId="218" fontId="388" fillId="200" borderId="231">
      <alignment vertical="center"/>
    </xf>
    <xf numFmtId="4" fontId="89" fillId="200" borderId="198">
      <alignment vertical="center"/>
    </xf>
    <xf numFmtId="0" fontId="401" fillId="202" borderId="231">
      <alignment vertical="center"/>
    </xf>
    <xf numFmtId="199" fontId="389" fillId="200" borderId="198">
      <alignment vertical="center"/>
    </xf>
    <xf numFmtId="198" fontId="389" fillId="185" borderId="221">
      <alignment vertical="center"/>
    </xf>
    <xf numFmtId="174" fontId="89" fillId="186" borderId="221">
      <alignment vertical="center"/>
    </xf>
    <xf numFmtId="198" fontId="389" fillId="185" borderId="221">
      <alignment vertical="center"/>
    </xf>
    <xf numFmtId="0" fontId="1" fillId="32" borderId="30" applyNumberFormat="0" applyFont="0" applyAlignment="0" applyProtection="0"/>
    <xf numFmtId="0" fontId="393" fillId="200" borderId="198">
      <alignment vertical="center"/>
    </xf>
    <xf numFmtId="174" fontId="89" fillId="195" borderId="216">
      <alignment vertical="center"/>
    </xf>
    <xf numFmtId="0" fontId="362" fillId="178" borderId="189">
      <alignment horizontal="center" vertical="center"/>
    </xf>
    <xf numFmtId="0" fontId="1" fillId="34" borderId="0" applyNumberFormat="0" applyBorder="0" applyAlignment="0" applyProtection="0"/>
    <xf numFmtId="0" fontId="1" fillId="35" borderId="0" applyNumberFormat="0" applyBorder="0" applyAlignment="0" applyProtection="0"/>
    <xf numFmtId="0" fontId="88" fillId="167" borderId="224">
      <alignment horizontal="left" vertical="center" wrapText="1"/>
    </xf>
    <xf numFmtId="0" fontId="339" fillId="137" borderId="164" applyNumberFormat="0" applyAlignment="0" applyProtection="0"/>
    <xf numFmtId="0" fontId="1" fillId="38" borderId="0" applyNumberFormat="0" applyBorder="0" applyAlignment="0" applyProtection="0"/>
    <xf numFmtId="0" fontId="1" fillId="39" borderId="0" applyNumberFormat="0" applyBorder="0" applyAlignment="0" applyProtection="0"/>
    <xf numFmtId="0" fontId="343" fillId="150" borderId="165" applyNumberFormat="0" applyAlignment="0" applyProtection="0"/>
    <xf numFmtId="4" fontId="90" fillId="161" borderId="221">
      <alignment vertical="center"/>
    </xf>
    <xf numFmtId="0" fontId="1" fillId="42" borderId="0" applyNumberFormat="0" applyBorder="0" applyAlignment="0" applyProtection="0"/>
    <xf numFmtId="0" fontId="1" fillId="43" borderId="0" applyNumberFormat="0" applyBorder="0" applyAlignment="0" applyProtection="0"/>
    <xf numFmtId="4" fontId="90" fillId="201" borderId="216">
      <alignment vertical="center"/>
    </xf>
    <xf numFmtId="0" fontId="337" fillId="150" borderId="164" applyNumberFormat="0" applyAlignment="0" applyProtection="0"/>
    <xf numFmtId="217" fontId="388" fillId="200" borderId="216">
      <alignment vertical="center"/>
    </xf>
    <xf numFmtId="0" fontId="88" fillId="198" borderId="259">
      <alignment horizontal="left" vertical="center" wrapText="1"/>
    </xf>
    <xf numFmtId="165" fontId="89" fillId="195" borderId="216">
      <alignment vertical="center"/>
    </xf>
    <xf numFmtId="0" fontId="395" fillId="186" borderId="221">
      <alignment horizontal="left" vertical="center"/>
    </xf>
    <xf numFmtId="0" fontId="1" fillId="50" borderId="0" applyNumberFormat="0" applyBorder="0" applyAlignment="0" applyProtection="0"/>
    <xf numFmtId="0" fontId="1" fillId="51" borderId="0" applyNumberFormat="0" applyBorder="0" applyAlignment="0" applyProtection="0"/>
    <xf numFmtId="0" fontId="386" fillId="172" borderId="245" applyNumberFormat="0" applyAlignment="0" applyProtection="0"/>
    <xf numFmtId="0" fontId="394" fillId="185" borderId="221">
      <alignment vertical="center"/>
    </xf>
    <xf numFmtId="0" fontId="1" fillId="54" borderId="0" applyNumberFormat="0" applyBorder="0" applyAlignment="0" applyProtection="0"/>
    <xf numFmtId="0" fontId="1" fillId="55" borderId="0" applyNumberFormat="0" applyBorder="0" applyAlignment="0" applyProtection="0"/>
    <xf numFmtId="49" fontId="360" fillId="198" borderId="209">
      <alignment vertical="center" wrapText="1"/>
    </xf>
    <xf numFmtId="222" fontId="1" fillId="0" borderId="0" applyFont="0" applyFill="0" applyBorder="0" applyAlignment="0" applyProtection="0"/>
    <xf numFmtId="0" fontId="58" fillId="0" borderId="0"/>
    <xf numFmtId="0" fontId="58" fillId="0" borderId="0"/>
    <xf numFmtId="0" fontId="58" fillId="0" borderId="0"/>
    <xf numFmtId="43" fontId="1" fillId="0" borderId="0" applyFont="0" applyFill="0" applyBorder="0" applyAlignment="0" applyProtection="0"/>
    <xf numFmtId="0" fontId="333" fillId="0" borderId="0"/>
    <xf numFmtId="0" fontId="420" fillId="212" borderId="0">
      <alignment vertical="top"/>
    </xf>
    <xf numFmtId="0" fontId="333" fillId="0" borderId="0"/>
    <xf numFmtId="216" fontId="388" fillId="200" borderId="198">
      <alignment vertical="center"/>
    </xf>
    <xf numFmtId="0" fontId="88" fillId="205" borderId="224">
      <alignment horizontal="left" vertical="center" wrapText="1"/>
    </xf>
    <xf numFmtId="198" fontId="389" fillId="200" borderId="216">
      <alignment vertical="center"/>
    </xf>
    <xf numFmtId="219" fontId="392" fillId="200" borderId="216">
      <alignment vertical="center"/>
    </xf>
    <xf numFmtId="216" fontId="396" fillId="191" borderId="231">
      <alignment vertical="center"/>
    </xf>
    <xf numFmtId="0" fontId="349" fillId="0" borderId="166" applyNumberFormat="0" applyFill="0" applyAlignment="0" applyProtection="0"/>
    <xf numFmtId="49" fontId="88" fillId="162" borderId="210">
      <alignment vertical="top" wrapText="1"/>
    </xf>
    <xf numFmtId="165" fontId="90" fillId="191" borderId="216">
      <alignment vertical="center"/>
    </xf>
    <xf numFmtId="216" fontId="388" fillId="195" borderId="216">
      <alignment vertical="center"/>
    </xf>
    <xf numFmtId="165" fontId="90" fillId="201" borderId="216">
      <alignment vertical="center"/>
    </xf>
    <xf numFmtId="0" fontId="88" fillId="178" borderId="212" applyNumberFormat="0" applyAlignment="0" applyProtection="0"/>
    <xf numFmtId="165" fontId="90" fillId="202" borderId="216">
      <alignment vertical="center"/>
    </xf>
    <xf numFmtId="4" fontId="90" fillId="191" borderId="198">
      <alignment vertical="center"/>
    </xf>
    <xf numFmtId="49" fontId="360" fillId="193" borderId="209">
      <alignment vertical="center" wrapText="1"/>
    </xf>
    <xf numFmtId="3" fontId="89" fillId="195" borderId="266">
      <alignment vertical="center"/>
    </xf>
    <xf numFmtId="165" fontId="89" fillId="57" borderId="167">
      <alignment vertical="center"/>
    </xf>
    <xf numFmtId="165" fontId="90" fillId="58" borderId="167">
      <alignment vertical="center"/>
    </xf>
    <xf numFmtId="165" fontId="90" fillId="58" borderId="206">
      <alignment vertical="center"/>
    </xf>
    <xf numFmtId="174" fontId="90" fillId="202" borderId="198">
      <alignment vertical="center"/>
    </xf>
    <xf numFmtId="174" fontId="90" fillId="201" borderId="198">
      <alignment vertical="center"/>
    </xf>
    <xf numFmtId="174" fontId="90" fillId="191" borderId="198">
      <alignment vertical="center"/>
    </xf>
    <xf numFmtId="4" fontId="90" fillId="202" borderId="198">
      <alignment vertical="center"/>
    </xf>
    <xf numFmtId="4" fontId="90" fillId="201" borderId="198">
      <alignment vertical="center"/>
    </xf>
    <xf numFmtId="165" fontId="90" fillId="202" borderId="198">
      <alignment vertical="center"/>
    </xf>
    <xf numFmtId="165" fontId="90" fillId="201" borderId="198">
      <alignment vertical="center"/>
    </xf>
    <xf numFmtId="165" fontId="90" fillId="191" borderId="198">
      <alignment vertical="center"/>
    </xf>
    <xf numFmtId="0" fontId="395" fillId="200" borderId="198">
      <alignment horizontal="left" vertical="center"/>
    </xf>
    <xf numFmtId="0" fontId="393" fillId="200" borderId="198">
      <alignment vertical="center"/>
    </xf>
    <xf numFmtId="176" fontId="392" fillId="200" borderId="198">
      <alignment vertical="center"/>
    </xf>
    <xf numFmtId="219" fontId="392" fillId="200" borderId="198">
      <alignment vertical="center"/>
    </xf>
    <xf numFmtId="167" fontId="392" fillId="200" borderId="198">
      <alignment vertical="center"/>
    </xf>
    <xf numFmtId="199" fontId="389" fillId="200" borderId="198">
      <alignment vertical="center"/>
    </xf>
    <xf numFmtId="198" fontId="389" fillId="200" borderId="198">
      <alignment vertical="center"/>
    </xf>
    <xf numFmtId="197" fontId="389" fillId="200" borderId="198">
      <alignment vertical="center"/>
    </xf>
    <xf numFmtId="218" fontId="388" fillId="200" borderId="198">
      <alignment vertical="center"/>
    </xf>
    <xf numFmtId="217" fontId="388" fillId="200" borderId="198">
      <alignment vertical="center"/>
    </xf>
    <xf numFmtId="216" fontId="388" fillId="200" borderId="198">
      <alignment vertical="center"/>
    </xf>
    <xf numFmtId="3" fontId="89" fillId="200" borderId="198">
      <alignment vertical="center"/>
    </xf>
    <xf numFmtId="193" fontId="89" fillId="200" borderId="198">
      <alignment vertical="center"/>
    </xf>
    <xf numFmtId="174" fontId="89" fillId="200" borderId="198">
      <alignment vertical="center"/>
    </xf>
    <xf numFmtId="4" fontId="89" fillId="200" borderId="198">
      <alignment vertical="center"/>
    </xf>
    <xf numFmtId="165" fontId="89" fillId="200" borderId="198">
      <alignment vertical="center"/>
    </xf>
    <xf numFmtId="0" fontId="402" fillId="201" borderId="266">
      <alignment vertical="center"/>
    </xf>
    <xf numFmtId="165" fontId="89" fillId="200" borderId="231">
      <alignment vertical="center"/>
    </xf>
    <xf numFmtId="219" fontId="390" fillId="200" borderId="231">
      <alignment vertical="center"/>
    </xf>
    <xf numFmtId="3" fontId="90" fillId="191" borderId="231">
      <alignment vertical="center"/>
    </xf>
    <xf numFmtId="165" fontId="89" fillId="186" borderId="221">
      <alignment vertical="center"/>
    </xf>
    <xf numFmtId="216" fontId="388" fillId="185" borderId="221">
      <alignment vertical="center"/>
    </xf>
    <xf numFmtId="198" fontId="389" fillId="186" borderId="221">
      <alignment vertical="center"/>
    </xf>
    <xf numFmtId="219" fontId="392" fillId="186" borderId="221">
      <alignment vertical="center"/>
    </xf>
    <xf numFmtId="0" fontId="393" fillId="186" borderId="221">
      <alignment vertical="center"/>
    </xf>
    <xf numFmtId="165" fontId="90" fillId="161" borderId="221">
      <alignment vertical="center"/>
    </xf>
    <xf numFmtId="0" fontId="357" fillId="172" borderId="164" applyNumberFormat="0" applyAlignment="0" applyProtection="0"/>
    <xf numFmtId="174" fontId="90" fillId="202" borderId="221">
      <alignment vertical="center"/>
    </xf>
    <xf numFmtId="0" fontId="362" fillId="178" borderId="207">
      <alignment horizontal="center" vertical="center"/>
    </xf>
    <xf numFmtId="0" fontId="362" fillId="178" borderId="207">
      <alignment horizontal="center" vertical="center"/>
    </xf>
    <xf numFmtId="0" fontId="363" fillId="179" borderId="208">
      <alignment horizontal="left" vertical="top" wrapText="1"/>
    </xf>
    <xf numFmtId="165" fontId="373" fillId="0" borderId="196"/>
    <xf numFmtId="165" fontId="372" fillId="0" borderId="195"/>
    <xf numFmtId="165" fontId="371" fillId="0" borderId="196"/>
    <xf numFmtId="165" fontId="370" fillId="0" borderId="195"/>
    <xf numFmtId="0" fontId="363" fillId="179" borderId="208">
      <alignment horizontal="left" vertical="top" wrapText="1"/>
    </xf>
    <xf numFmtId="0" fontId="363" fillId="179" borderId="208">
      <alignment horizontal="left" vertical="top" wrapText="1"/>
    </xf>
    <xf numFmtId="0" fontId="88" fillId="178" borderId="194" applyNumberFormat="0" applyAlignment="0" applyProtection="0"/>
    <xf numFmtId="49" fontId="88" fillId="162" borderId="193">
      <alignment vertical="top" wrapText="1"/>
    </xf>
    <xf numFmtId="49" fontId="88" fillId="162" borderId="192">
      <alignment vertical="top" wrapText="1"/>
    </xf>
    <xf numFmtId="49" fontId="360" fillId="197" borderId="191">
      <alignment vertical="center" wrapText="1"/>
    </xf>
    <xf numFmtId="49" fontId="360" fillId="198" borderId="191">
      <alignment vertical="center" wrapText="1"/>
    </xf>
    <xf numFmtId="49" fontId="360" fillId="198" borderId="191">
      <alignment vertical="center" wrapText="1"/>
    </xf>
    <xf numFmtId="49" fontId="360" fillId="168" borderId="191">
      <alignment vertical="center" wrapText="1"/>
    </xf>
    <xf numFmtId="49" fontId="360" fillId="197" borderId="191">
      <alignment vertical="center" wrapText="1"/>
    </xf>
    <xf numFmtId="49" fontId="360" fillId="164" borderId="191">
      <alignment vertical="center" wrapText="1"/>
    </xf>
    <xf numFmtId="49" fontId="360" fillId="164" borderId="191">
      <alignment vertical="center" wrapText="1"/>
    </xf>
    <xf numFmtId="49" fontId="360" fillId="196" borderId="191">
      <alignment vertical="center" wrapText="1"/>
    </xf>
    <xf numFmtId="49" fontId="360" fillId="177" borderId="191">
      <alignment vertical="center" wrapText="1"/>
    </xf>
    <xf numFmtId="0" fontId="362" fillId="178" borderId="168">
      <alignment horizontal="center" vertical="center"/>
    </xf>
    <xf numFmtId="0" fontId="362" fillId="178" borderId="168">
      <alignment horizontal="center" vertical="center"/>
    </xf>
    <xf numFmtId="0" fontId="363" fillId="179" borderId="169">
      <alignment horizontal="left" vertical="top" wrapText="1"/>
    </xf>
    <xf numFmtId="0" fontId="363" fillId="179" borderId="169">
      <alignment horizontal="left" vertical="top" wrapText="1"/>
    </xf>
    <xf numFmtId="0" fontId="363" fillId="179" borderId="169">
      <alignment horizontal="left" vertical="top" wrapText="1"/>
    </xf>
    <xf numFmtId="49" fontId="360" fillId="193" borderId="191">
      <alignment vertical="center" wrapText="1"/>
    </xf>
    <xf numFmtId="49" fontId="360" fillId="168" borderId="191">
      <alignment vertical="center" wrapText="1"/>
    </xf>
    <xf numFmtId="49" fontId="360" fillId="195" borderId="191">
      <alignment vertical="center" wrapText="1"/>
    </xf>
    <xf numFmtId="49" fontId="360" fillId="168" borderId="191">
      <alignment vertical="center" wrapText="1"/>
    </xf>
    <xf numFmtId="49" fontId="360" fillId="194" borderId="191">
      <alignment vertical="center" wrapText="1"/>
    </xf>
    <xf numFmtId="174" fontId="90" fillId="161" borderId="221">
      <alignment vertical="center"/>
    </xf>
    <xf numFmtId="193" fontId="90" fillId="202" borderId="221">
      <alignment vertical="center"/>
    </xf>
    <xf numFmtId="193" fontId="90" fillId="189" borderId="221">
      <alignment vertical="center"/>
    </xf>
    <xf numFmtId="193" fontId="90" fillId="161" borderId="221">
      <alignment vertical="center"/>
    </xf>
    <xf numFmtId="3" fontId="90" fillId="202" borderId="221">
      <alignment vertical="center"/>
    </xf>
    <xf numFmtId="3" fontId="90" fillId="189" borderId="221">
      <alignment vertical="center"/>
    </xf>
    <xf numFmtId="3" fontId="90" fillId="161" borderId="221">
      <alignment vertical="center"/>
    </xf>
    <xf numFmtId="216" fontId="396" fillId="202" borderId="221">
      <alignment vertical="center"/>
    </xf>
    <xf numFmtId="216" fontId="396" fillId="189" borderId="221">
      <alignment vertical="center"/>
    </xf>
    <xf numFmtId="216" fontId="396" fillId="161" borderId="221">
      <alignment vertical="center"/>
    </xf>
    <xf numFmtId="217" fontId="396" fillId="202" borderId="221">
      <alignment vertical="center"/>
    </xf>
    <xf numFmtId="217" fontId="396" fillId="189" borderId="221">
      <alignment vertical="center"/>
    </xf>
    <xf numFmtId="217" fontId="396" fillId="161" borderId="221">
      <alignment vertical="center"/>
    </xf>
    <xf numFmtId="218" fontId="396" fillId="202" borderId="221">
      <alignment vertical="center"/>
    </xf>
    <xf numFmtId="218" fontId="396" fillId="189" borderId="221">
      <alignment vertical="center"/>
    </xf>
    <xf numFmtId="218" fontId="396" fillId="161" borderId="221">
      <alignment vertical="center"/>
    </xf>
    <xf numFmtId="197" fontId="397" fillId="202" borderId="221">
      <alignment vertical="center"/>
    </xf>
    <xf numFmtId="197" fontId="397" fillId="189" borderId="221">
      <alignment vertical="center"/>
    </xf>
    <xf numFmtId="197" fontId="397" fillId="161" borderId="221">
      <alignment vertical="center"/>
    </xf>
    <xf numFmtId="198" fontId="397" fillId="202" borderId="221">
      <alignment vertical="center"/>
    </xf>
    <xf numFmtId="198" fontId="397" fillId="189" borderId="221">
      <alignment vertical="center"/>
    </xf>
    <xf numFmtId="198" fontId="397" fillId="161" borderId="221">
      <alignment vertical="center"/>
    </xf>
    <xf numFmtId="199" fontId="397" fillId="202" borderId="221">
      <alignment vertical="center"/>
    </xf>
    <xf numFmtId="199" fontId="397" fillId="189" borderId="221">
      <alignment vertical="center"/>
    </xf>
    <xf numFmtId="199" fontId="397" fillId="161" borderId="221">
      <alignment vertical="center"/>
    </xf>
    <xf numFmtId="167" fontId="398" fillId="202" borderId="221">
      <alignment vertical="center"/>
    </xf>
    <xf numFmtId="167" fontId="399" fillId="189" borderId="221">
      <alignment vertical="center"/>
    </xf>
    <xf numFmtId="167" fontId="400" fillId="161" borderId="221">
      <alignment vertical="center"/>
    </xf>
    <xf numFmtId="219" fontId="398" fillId="202" borderId="221">
      <alignment vertical="center"/>
    </xf>
    <xf numFmtId="219" fontId="399" fillId="189" borderId="221">
      <alignment vertical="center"/>
    </xf>
    <xf numFmtId="219" fontId="400" fillId="161" borderId="221">
      <alignment vertical="center"/>
    </xf>
    <xf numFmtId="176" fontId="398" fillId="202" borderId="221">
      <alignment vertical="center"/>
    </xf>
    <xf numFmtId="176" fontId="399" fillId="189" borderId="221">
      <alignment vertical="center"/>
    </xf>
    <xf numFmtId="176" fontId="400" fillId="161" borderId="221">
      <alignment vertical="center"/>
    </xf>
    <xf numFmtId="0" fontId="401" fillId="202" borderId="221">
      <alignment vertical="center"/>
    </xf>
    <xf numFmtId="49" fontId="360" fillId="194" borderId="170">
      <alignment vertical="center" wrapText="1"/>
    </xf>
    <xf numFmtId="49" fontId="360" fillId="168" borderId="170">
      <alignment vertical="center" wrapText="1"/>
    </xf>
    <xf numFmtId="49" fontId="360" fillId="195" borderId="170">
      <alignment vertical="center" wrapText="1"/>
    </xf>
    <xf numFmtId="49" fontId="360" fillId="168" borderId="170">
      <alignment vertical="center" wrapText="1"/>
    </xf>
    <xf numFmtId="49" fontId="360" fillId="193" borderId="170">
      <alignment vertical="center" wrapText="1"/>
    </xf>
    <xf numFmtId="49" fontId="360" fillId="177" borderId="170">
      <alignment vertical="center" wrapText="1"/>
    </xf>
    <xf numFmtId="49" fontId="360" fillId="196" borderId="170">
      <alignment vertical="center" wrapText="1"/>
    </xf>
    <xf numFmtId="49" fontId="360" fillId="164" borderId="170">
      <alignment vertical="center" wrapText="1"/>
    </xf>
    <xf numFmtId="49" fontId="360" fillId="164" borderId="170">
      <alignment vertical="center" wrapText="1"/>
    </xf>
    <xf numFmtId="49" fontId="360" fillId="197" borderId="170">
      <alignment vertical="center" wrapText="1"/>
    </xf>
    <xf numFmtId="49" fontId="360" fillId="168" borderId="170">
      <alignment vertical="center" wrapText="1"/>
    </xf>
    <xf numFmtId="49" fontId="360" fillId="198" borderId="170">
      <alignment vertical="center" wrapText="1"/>
    </xf>
    <xf numFmtId="49" fontId="360" fillId="198" borderId="170">
      <alignment vertical="center" wrapText="1"/>
    </xf>
    <xf numFmtId="49" fontId="360" fillId="197" borderId="170">
      <alignment vertical="center" wrapText="1"/>
    </xf>
    <xf numFmtId="49" fontId="88" fillId="162" borderId="171">
      <alignment vertical="top" wrapText="1"/>
    </xf>
    <xf numFmtId="49" fontId="88" fillId="162" borderId="172">
      <alignment vertical="top" wrapText="1"/>
    </xf>
    <xf numFmtId="0" fontId="88" fillId="178" borderId="173" applyNumberFormat="0" applyAlignment="0" applyProtection="0"/>
    <xf numFmtId="0" fontId="401" fillId="161" borderId="221">
      <alignment vertical="center"/>
    </xf>
    <xf numFmtId="0" fontId="403" fillId="202" borderId="221">
      <alignment horizontal="left" vertical="center"/>
    </xf>
    <xf numFmtId="165" fontId="370" fillId="0" borderId="174"/>
    <xf numFmtId="165" fontId="371" fillId="0" borderId="175"/>
    <xf numFmtId="165" fontId="372" fillId="0" borderId="174"/>
    <xf numFmtId="165" fontId="373" fillId="0" borderId="175"/>
    <xf numFmtId="0" fontId="403" fillId="189" borderId="221">
      <alignment horizontal="left" vertical="center"/>
    </xf>
    <xf numFmtId="49" fontId="360" fillId="194" borderId="209">
      <alignment vertical="center" wrapText="1"/>
    </xf>
    <xf numFmtId="0" fontId="363" fillId="179" borderId="190">
      <alignment horizontal="left" vertical="top" wrapText="1"/>
    </xf>
    <xf numFmtId="0" fontId="363" fillId="179" borderId="190">
      <alignment horizontal="left" vertical="top" wrapText="1"/>
    </xf>
    <xf numFmtId="0" fontId="363" fillId="179" borderId="190">
      <alignment horizontal="left" vertical="top" wrapText="1"/>
    </xf>
    <xf numFmtId="0" fontId="377" fillId="157" borderId="164" applyNumberFormat="0" applyAlignment="0" applyProtection="0"/>
    <xf numFmtId="49" fontId="360" fillId="195" borderId="209">
      <alignment vertical="center" wrapText="1"/>
    </xf>
    <xf numFmtId="49" fontId="360" fillId="168" borderId="209">
      <alignment vertical="center" wrapText="1"/>
    </xf>
    <xf numFmtId="49" fontId="360" fillId="168" borderId="209">
      <alignment vertical="center" wrapText="1"/>
    </xf>
    <xf numFmtId="49" fontId="360" fillId="177" borderId="209">
      <alignment vertical="center" wrapText="1"/>
    </xf>
    <xf numFmtId="49" fontId="360" fillId="196" borderId="209">
      <alignment vertical="center" wrapText="1"/>
    </xf>
    <xf numFmtId="49" fontId="360" fillId="164" borderId="209">
      <alignment vertical="center" wrapText="1"/>
    </xf>
    <xf numFmtId="49" fontId="360" fillId="164" borderId="209">
      <alignment vertical="center" wrapText="1"/>
    </xf>
    <xf numFmtId="49" fontId="360" fillId="198" borderId="209">
      <alignment vertical="center" wrapText="1"/>
    </xf>
    <xf numFmtId="3" fontId="89" fillId="200" borderId="266">
      <alignment vertical="center"/>
    </xf>
    <xf numFmtId="49" fontId="88" fillId="162" borderId="211">
      <alignment vertical="top" wrapText="1"/>
    </xf>
    <xf numFmtId="165" fontId="370" fillId="0" borderId="213"/>
    <xf numFmtId="165" fontId="372" fillId="0" borderId="213"/>
    <xf numFmtId="165" fontId="373" fillId="0" borderId="214"/>
    <xf numFmtId="0" fontId="357" fillId="172" borderId="185" applyNumberFormat="0" applyAlignment="0" applyProtection="0"/>
    <xf numFmtId="49" fontId="88" fillId="157" borderId="224">
      <alignment vertical="center" wrapText="1"/>
    </xf>
    <xf numFmtId="0" fontId="376" fillId="167" borderId="224">
      <alignment horizontal="left" vertical="center" wrapText="1"/>
    </xf>
    <xf numFmtId="0" fontId="88" fillId="205" borderId="224">
      <alignment horizontal="left" vertical="center" wrapText="1"/>
    </xf>
    <xf numFmtId="165" fontId="373" fillId="0" borderId="367"/>
    <xf numFmtId="0" fontId="88" fillId="168" borderId="224">
      <alignment horizontal="left" vertical="center" wrapText="1"/>
    </xf>
    <xf numFmtId="3" fontId="89" fillId="185" borderId="256">
      <alignment vertical="center"/>
    </xf>
    <xf numFmtId="4" fontId="89" fillId="195" borderId="216">
      <alignment vertical="center"/>
    </xf>
    <xf numFmtId="217" fontId="388" fillId="195" borderId="216">
      <alignment vertical="center"/>
    </xf>
    <xf numFmtId="167" fontId="391" fillId="195" borderId="216">
      <alignment vertical="center"/>
    </xf>
    <xf numFmtId="0" fontId="395" fillId="200" borderId="216">
      <alignment horizontal="left" vertical="center"/>
    </xf>
    <xf numFmtId="49" fontId="88" fillId="59" borderId="184">
      <alignment vertical="center" wrapText="1"/>
    </xf>
    <xf numFmtId="0" fontId="386" fillId="172" borderId="176" applyNumberFormat="0" applyAlignment="0" applyProtection="0"/>
    <xf numFmtId="165" fontId="89" fillId="57" borderId="188">
      <alignment vertical="center"/>
    </xf>
    <xf numFmtId="165" fontId="89" fillId="200" borderId="177">
      <alignment vertical="center"/>
    </xf>
    <xf numFmtId="165" fontId="89" fillId="195" borderId="177">
      <alignment vertical="center"/>
    </xf>
    <xf numFmtId="165" fontId="89" fillId="200" borderId="177">
      <alignment vertical="center"/>
    </xf>
    <xf numFmtId="4" fontId="89" fillId="200" borderId="177">
      <alignment vertical="center"/>
    </xf>
    <xf numFmtId="4" fontId="89" fillId="195" borderId="177">
      <alignment vertical="center"/>
    </xf>
    <xf numFmtId="4" fontId="89" fillId="200" borderId="177">
      <alignment vertical="center"/>
    </xf>
    <xf numFmtId="174" fontId="89" fillId="200" borderId="177">
      <alignment vertical="center"/>
    </xf>
    <xf numFmtId="174" fontId="89" fillId="195" borderId="177">
      <alignment vertical="center"/>
    </xf>
    <xf numFmtId="174" fontId="89" fillId="200" borderId="177">
      <alignment vertical="center"/>
    </xf>
    <xf numFmtId="193" fontId="89" fillId="200" borderId="177">
      <alignment vertical="center"/>
    </xf>
    <xf numFmtId="193" fontId="89" fillId="195" borderId="177">
      <alignment vertical="center"/>
    </xf>
    <xf numFmtId="193" fontId="89" fillId="200" borderId="177">
      <alignment vertical="center"/>
    </xf>
    <xf numFmtId="3" fontId="89" fillId="200" borderId="177">
      <alignment vertical="center"/>
    </xf>
    <xf numFmtId="3" fontId="89" fillId="195" borderId="177">
      <alignment vertical="center"/>
    </xf>
    <xf numFmtId="3" fontId="89" fillId="200" borderId="177">
      <alignment vertical="center"/>
    </xf>
    <xf numFmtId="216" fontId="388" fillId="200" borderId="177">
      <alignment vertical="center"/>
    </xf>
    <xf numFmtId="216" fontId="388" fillId="195" borderId="177">
      <alignment vertical="center"/>
    </xf>
    <xf numFmtId="216" fontId="388" fillId="200" borderId="177">
      <alignment vertical="center"/>
    </xf>
    <xf numFmtId="217" fontId="388" fillId="200" borderId="177">
      <alignment vertical="center"/>
    </xf>
    <xf numFmtId="217" fontId="388" fillId="195" borderId="177">
      <alignment vertical="center"/>
    </xf>
    <xf numFmtId="217" fontId="388" fillId="200" borderId="177">
      <alignment vertical="center"/>
    </xf>
    <xf numFmtId="218" fontId="388" fillId="200" borderId="177">
      <alignment vertical="center"/>
    </xf>
    <xf numFmtId="218" fontId="388" fillId="195" borderId="177">
      <alignment vertical="center"/>
    </xf>
    <xf numFmtId="218" fontId="388" fillId="200" borderId="177">
      <alignment vertical="center"/>
    </xf>
    <xf numFmtId="197" fontId="389" fillId="200" borderId="177">
      <alignment vertical="center"/>
    </xf>
    <xf numFmtId="197" fontId="389" fillId="195" borderId="177">
      <alignment vertical="center"/>
    </xf>
    <xf numFmtId="197" fontId="389" fillId="200" borderId="177">
      <alignment vertical="center"/>
    </xf>
    <xf numFmtId="198" fontId="389" fillId="200" borderId="177">
      <alignment vertical="center"/>
    </xf>
    <xf numFmtId="198" fontId="389" fillId="195" borderId="177">
      <alignment vertical="center"/>
    </xf>
    <xf numFmtId="198" fontId="389" fillId="200" borderId="177">
      <alignment vertical="center"/>
    </xf>
    <xf numFmtId="199" fontId="389" fillId="200" borderId="177">
      <alignment vertical="center"/>
    </xf>
    <xf numFmtId="199" fontId="389" fillId="195" borderId="177">
      <alignment vertical="center"/>
    </xf>
    <xf numFmtId="199" fontId="389" fillId="200" borderId="177">
      <alignment vertical="center"/>
    </xf>
    <xf numFmtId="167" fontId="390" fillId="200" borderId="177">
      <alignment vertical="center"/>
    </xf>
    <xf numFmtId="167" fontId="391" fillId="195" borderId="177">
      <alignment vertical="center"/>
    </xf>
    <xf numFmtId="167" fontId="392" fillId="200" borderId="177">
      <alignment vertical="center"/>
    </xf>
    <xf numFmtId="219" fontId="390" fillId="200" borderId="177">
      <alignment vertical="center"/>
    </xf>
    <xf numFmtId="219" fontId="391" fillId="195" borderId="177">
      <alignment vertical="center"/>
    </xf>
    <xf numFmtId="219" fontId="392" fillId="200" borderId="177">
      <alignment vertical="center"/>
    </xf>
    <xf numFmtId="176" fontId="390" fillId="200" borderId="177">
      <alignment vertical="center"/>
    </xf>
    <xf numFmtId="176" fontId="391" fillId="195" borderId="177">
      <alignment vertical="center"/>
    </xf>
    <xf numFmtId="176" fontId="392" fillId="200" borderId="177">
      <alignment vertical="center"/>
    </xf>
    <xf numFmtId="0" fontId="393" fillId="200" borderId="177">
      <alignment vertical="center"/>
    </xf>
    <xf numFmtId="0" fontId="394" fillId="195" borderId="177">
      <alignment vertical="center"/>
    </xf>
    <xf numFmtId="0" fontId="393" fillId="200" borderId="177">
      <alignment vertical="center"/>
    </xf>
    <xf numFmtId="0" fontId="395" fillId="200" borderId="177">
      <alignment horizontal="left" vertical="center"/>
    </xf>
    <xf numFmtId="0" fontId="395" fillId="195" borderId="177">
      <alignment horizontal="left" vertical="center"/>
    </xf>
    <xf numFmtId="0" fontId="395" fillId="200" borderId="177">
      <alignment horizontal="left" vertical="center"/>
    </xf>
    <xf numFmtId="165" fontId="90" fillId="191" borderId="177">
      <alignment vertical="center"/>
    </xf>
    <xf numFmtId="165" fontId="90" fillId="201" borderId="177">
      <alignment vertical="center"/>
    </xf>
    <xf numFmtId="165" fontId="90" fillId="202" borderId="177">
      <alignment vertical="center"/>
    </xf>
    <xf numFmtId="4" fontId="90" fillId="191" borderId="177">
      <alignment vertical="center"/>
    </xf>
    <xf numFmtId="4" fontId="90" fillId="201" borderId="177">
      <alignment vertical="center"/>
    </xf>
    <xf numFmtId="4" fontId="90" fillId="202" borderId="177">
      <alignment vertical="center"/>
    </xf>
    <xf numFmtId="174" fontId="90" fillId="191" borderId="177">
      <alignment vertical="center"/>
    </xf>
    <xf numFmtId="174" fontId="90" fillId="201" borderId="177">
      <alignment vertical="center"/>
    </xf>
    <xf numFmtId="174" fontId="90" fillId="202" borderId="177">
      <alignment vertical="center"/>
    </xf>
    <xf numFmtId="193" fontId="90" fillId="191" borderId="177">
      <alignment vertical="center"/>
    </xf>
    <xf numFmtId="193" fontId="90" fillId="201" borderId="177">
      <alignment vertical="center"/>
    </xf>
    <xf numFmtId="193" fontId="90" fillId="202" borderId="177">
      <alignment vertical="center"/>
    </xf>
    <xf numFmtId="3" fontId="90" fillId="191" borderId="177">
      <alignment vertical="center"/>
    </xf>
    <xf numFmtId="3" fontId="90" fillId="201" borderId="177">
      <alignment vertical="center"/>
    </xf>
    <xf numFmtId="3" fontId="90" fillId="202" borderId="177">
      <alignment vertical="center"/>
    </xf>
    <xf numFmtId="216" fontId="396" fillId="191" borderId="177">
      <alignment vertical="center"/>
    </xf>
    <xf numFmtId="216" fontId="396" fillId="201" borderId="177">
      <alignment vertical="center"/>
    </xf>
    <xf numFmtId="216" fontId="396" fillId="202" borderId="177">
      <alignment vertical="center"/>
    </xf>
    <xf numFmtId="217" fontId="396" fillId="191" borderId="177">
      <alignment vertical="center"/>
    </xf>
    <xf numFmtId="217" fontId="396" fillId="201" borderId="177">
      <alignment vertical="center"/>
    </xf>
    <xf numFmtId="217" fontId="396" fillId="202" borderId="177">
      <alignment vertical="center"/>
    </xf>
    <xf numFmtId="218" fontId="396" fillId="191" borderId="177">
      <alignment vertical="center"/>
    </xf>
    <xf numFmtId="218" fontId="396" fillId="201" borderId="177">
      <alignment vertical="center"/>
    </xf>
    <xf numFmtId="218" fontId="396" fillId="202" borderId="177">
      <alignment vertical="center"/>
    </xf>
    <xf numFmtId="197" fontId="397" fillId="191" borderId="177">
      <alignment vertical="center"/>
    </xf>
    <xf numFmtId="197" fontId="397" fillId="201" borderId="177">
      <alignment vertical="center"/>
    </xf>
    <xf numFmtId="197" fontId="397" fillId="202" borderId="177">
      <alignment vertical="center"/>
    </xf>
    <xf numFmtId="198" fontId="397" fillId="191" borderId="177">
      <alignment vertical="center"/>
    </xf>
    <xf numFmtId="198" fontId="397" fillId="201" borderId="177">
      <alignment vertical="center"/>
    </xf>
    <xf numFmtId="198" fontId="397" fillId="202" borderId="177">
      <alignment vertical="center"/>
    </xf>
    <xf numFmtId="199" fontId="397" fillId="191" borderId="177">
      <alignment vertical="center"/>
    </xf>
    <xf numFmtId="199" fontId="397" fillId="201" borderId="177">
      <alignment vertical="center"/>
    </xf>
    <xf numFmtId="199" fontId="397" fillId="202" borderId="177">
      <alignment vertical="center"/>
    </xf>
    <xf numFmtId="167" fontId="398" fillId="191" borderId="177">
      <alignment vertical="center"/>
    </xf>
    <xf numFmtId="167" fontId="399" fillId="201" borderId="177">
      <alignment vertical="center"/>
    </xf>
    <xf numFmtId="167" fontId="400" fillId="202" borderId="177">
      <alignment vertical="center"/>
    </xf>
    <xf numFmtId="219" fontId="398" fillId="191" borderId="177">
      <alignment vertical="center"/>
    </xf>
    <xf numFmtId="219" fontId="399" fillId="201" borderId="177">
      <alignment vertical="center"/>
    </xf>
    <xf numFmtId="219" fontId="400" fillId="202" borderId="177">
      <alignment vertical="center"/>
    </xf>
    <xf numFmtId="176" fontId="398" fillId="191" borderId="177">
      <alignment vertical="center"/>
    </xf>
    <xf numFmtId="176" fontId="399" fillId="201" borderId="177">
      <alignment vertical="center"/>
    </xf>
    <xf numFmtId="176" fontId="400" fillId="202" borderId="177">
      <alignment vertical="center"/>
    </xf>
    <xf numFmtId="0" fontId="401" fillId="191" borderId="177">
      <alignment vertical="center"/>
    </xf>
    <xf numFmtId="0" fontId="402" fillId="201" borderId="177">
      <alignment vertical="center"/>
    </xf>
    <xf numFmtId="0" fontId="401" fillId="202" borderId="177">
      <alignment vertical="center"/>
    </xf>
    <xf numFmtId="0" fontId="403" fillId="191" borderId="177">
      <alignment horizontal="left" vertical="center"/>
    </xf>
    <xf numFmtId="0" fontId="403" fillId="201" borderId="177">
      <alignment horizontal="left" vertical="center"/>
    </xf>
    <xf numFmtId="0" fontId="403" fillId="202" borderId="177">
      <alignment horizontal="left" vertical="center"/>
    </xf>
    <xf numFmtId="165" fontId="89" fillId="185" borderId="167">
      <alignment vertical="center"/>
    </xf>
    <xf numFmtId="165" fontId="89" fillId="185" borderId="167">
      <alignment vertical="center"/>
    </xf>
    <xf numFmtId="165" fontId="89" fillId="186" borderId="167">
      <alignment vertical="center"/>
    </xf>
    <xf numFmtId="4" fontId="89" fillId="185" borderId="167">
      <alignment vertical="center"/>
    </xf>
    <xf numFmtId="4" fontId="89" fillId="185" borderId="167">
      <alignment vertical="center"/>
    </xf>
    <xf numFmtId="4" fontId="89" fillId="186" borderId="167">
      <alignment vertical="center"/>
    </xf>
    <xf numFmtId="174" fontId="89" fillId="185" borderId="167">
      <alignment vertical="center"/>
    </xf>
    <xf numFmtId="174" fontId="89" fillId="185" borderId="167">
      <alignment vertical="center"/>
    </xf>
    <xf numFmtId="174" fontId="89" fillId="186" borderId="167">
      <alignment vertical="center"/>
    </xf>
    <xf numFmtId="193" fontId="89" fillId="185" borderId="167">
      <alignment vertical="center"/>
    </xf>
    <xf numFmtId="193" fontId="89" fillId="185" borderId="167">
      <alignment vertical="center"/>
    </xf>
    <xf numFmtId="193" fontId="89" fillId="186" borderId="167">
      <alignment vertical="center"/>
    </xf>
    <xf numFmtId="3" fontId="89" fillId="185" borderId="167">
      <alignment vertical="center"/>
    </xf>
    <xf numFmtId="3" fontId="89" fillId="185" borderId="167">
      <alignment vertical="center"/>
    </xf>
    <xf numFmtId="3" fontId="89" fillId="186" borderId="167">
      <alignment vertical="center"/>
    </xf>
    <xf numFmtId="216" fontId="388" fillId="185" borderId="167">
      <alignment vertical="center"/>
    </xf>
    <xf numFmtId="216" fontId="388" fillId="185" borderId="167">
      <alignment vertical="center"/>
    </xf>
    <xf numFmtId="216" fontId="388" fillId="186" borderId="167">
      <alignment vertical="center"/>
    </xf>
    <xf numFmtId="217" fontId="388" fillId="185" borderId="167">
      <alignment vertical="center"/>
    </xf>
    <xf numFmtId="217" fontId="388" fillId="185" borderId="167">
      <alignment vertical="center"/>
    </xf>
    <xf numFmtId="217" fontId="388" fillId="186" borderId="167">
      <alignment vertical="center"/>
    </xf>
    <xf numFmtId="218" fontId="388" fillId="185" borderId="167">
      <alignment vertical="center"/>
    </xf>
    <xf numFmtId="218" fontId="388" fillId="185" borderId="167">
      <alignment vertical="center"/>
    </xf>
    <xf numFmtId="218" fontId="388" fillId="186" borderId="167">
      <alignment vertical="center"/>
    </xf>
    <xf numFmtId="197" fontId="389" fillId="185" borderId="167">
      <alignment vertical="center"/>
    </xf>
    <xf numFmtId="197" fontId="389" fillId="185" borderId="167">
      <alignment vertical="center"/>
    </xf>
    <xf numFmtId="197" fontId="389" fillId="186" borderId="167">
      <alignment vertical="center"/>
    </xf>
    <xf numFmtId="198" fontId="389" fillId="185" borderId="167">
      <alignment vertical="center"/>
    </xf>
    <xf numFmtId="198" fontId="389" fillId="185" borderId="167">
      <alignment vertical="center"/>
    </xf>
    <xf numFmtId="198" fontId="389" fillId="186" borderId="167">
      <alignment vertical="center"/>
    </xf>
    <xf numFmtId="199" fontId="389" fillId="185" borderId="167">
      <alignment vertical="center"/>
    </xf>
    <xf numFmtId="199" fontId="389" fillId="185" borderId="167">
      <alignment vertical="center"/>
    </xf>
    <xf numFmtId="199" fontId="389" fillId="186" borderId="167">
      <alignment vertical="center"/>
    </xf>
    <xf numFmtId="167" fontId="390" fillId="185" borderId="167">
      <alignment vertical="center"/>
    </xf>
    <xf numFmtId="167" fontId="391" fillId="185" borderId="167">
      <alignment vertical="center"/>
    </xf>
    <xf numFmtId="167" fontId="392" fillId="186" borderId="167">
      <alignment vertical="center"/>
    </xf>
    <xf numFmtId="219" fontId="390" fillId="185" borderId="167">
      <alignment vertical="center"/>
    </xf>
    <xf numFmtId="219" fontId="391" fillId="185" borderId="167">
      <alignment vertical="center"/>
    </xf>
    <xf numFmtId="219" fontId="392" fillId="186" borderId="167">
      <alignment vertical="center"/>
    </xf>
    <xf numFmtId="176" fontId="390" fillId="185" borderId="167">
      <alignment vertical="center"/>
    </xf>
    <xf numFmtId="176" fontId="391" fillId="185" borderId="167">
      <alignment vertical="center"/>
    </xf>
    <xf numFmtId="176" fontId="392" fillId="186" borderId="167">
      <alignment vertical="center"/>
    </xf>
    <xf numFmtId="0" fontId="393" fillId="185" borderId="167">
      <alignment vertical="center"/>
    </xf>
    <xf numFmtId="0" fontId="394" fillId="185" borderId="167">
      <alignment vertical="center"/>
    </xf>
    <xf numFmtId="0" fontId="393" fillId="186" borderId="167">
      <alignment vertical="center"/>
    </xf>
    <xf numFmtId="0" fontId="395" fillId="185" borderId="167">
      <alignment horizontal="left" vertical="center"/>
    </xf>
    <xf numFmtId="0" fontId="395" fillId="185" borderId="167">
      <alignment horizontal="left" vertical="center"/>
    </xf>
    <xf numFmtId="0" fontId="395" fillId="186" borderId="167">
      <alignment horizontal="left" vertical="center"/>
    </xf>
    <xf numFmtId="165" fontId="90" fillId="202" borderId="167">
      <alignment vertical="center"/>
    </xf>
    <xf numFmtId="165" fontId="90" fillId="189" borderId="167">
      <alignment vertical="center"/>
    </xf>
    <xf numFmtId="165" fontId="90" fillId="161" borderId="167">
      <alignment vertical="center"/>
    </xf>
    <xf numFmtId="4" fontId="90" fillId="202" borderId="167">
      <alignment vertical="center"/>
    </xf>
    <xf numFmtId="4" fontId="90" fillId="189" borderId="167">
      <alignment vertical="center"/>
    </xf>
    <xf numFmtId="4" fontId="90" fillId="161" borderId="167">
      <alignment vertical="center"/>
    </xf>
    <xf numFmtId="174" fontId="90" fillId="202" borderId="167">
      <alignment vertical="center"/>
    </xf>
    <xf numFmtId="174" fontId="90" fillId="189" borderId="167">
      <alignment vertical="center"/>
    </xf>
    <xf numFmtId="174" fontId="90" fillId="161" borderId="167">
      <alignment vertical="center"/>
    </xf>
    <xf numFmtId="193" fontId="90" fillId="202" borderId="167">
      <alignment vertical="center"/>
    </xf>
    <xf numFmtId="193" fontId="90" fillId="189" borderId="167">
      <alignment vertical="center"/>
    </xf>
    <xf numFmtId="193" fontId="90" fillId="161" borderId="167">
      <alignment vertical="center"/>
    </xf>
    <xf numFmtId="3" fontId="90" fillId="202" borderId="167">
      <alignment vertical="center"/>
    </xf>
    <xf numFmtId="3" fontId="90" fillId="189" borderId="167">
      <alignment vertical="center"/>
    </xf>
    <xf numFmtId="3" fontId="90" fillId="161" borderId="167">
      <alignment vertical="center"/>
    </xf>
    <xf numFmtId="216" fontId="396" fillId="202" borderId="167">
      <alignment vertical="center"/>
    </xf>
    <xf numFmtId="216" fontId="396" fillId="189" borderId="167">
      <alignment vertical="center"/>
    </xf>
    <xf numFmtId="216" fontId="396" fillId="161" borderId="167">
      <alignment vertical="center"/>
    </xf>
    <xf numFmtId="217" fontId="396" fillId="202" borderId="167">
      <alignment vertical="center"/>
    </xf>
    <xf numFmtId="217" fontId="396" fillId="189" borderId="167">
      <alignment vertical="center"/>
    </xf>
    <xf numFmtId="217" fontId="396" fillId="161" borderId="167">
      <alignment vertical="center"/>
    </xf>
    <xf numFmtId="218" fontId="396" fillId="202" borderId="167">
      <alignment vertical="center"/>
    </xf>
    <xf numFmtId="218" fontId="396" fillId="189" borderId="167">
      <alignment vertical="center"/>
    </xf>
    <xf numFmtId="218" fontId="396" fillId="161" borderId="167">
      <alignment vertical="center"/>
    </xf>
    <xf numFmtId="197" fontId="397" fillId="202" borderId="167">
      <alignment vertical="center"/>
    </xf>
    <xf numFmtId="197" fontId="397" fillId="189" borderId="167">
      <alignment vertical="center"/>
    </xf>
    <xf numFmtId="197" fontId="397" fillId="161" borderId="167">
      <alignment vertical="center"/>
    </xf>
    <xf numFmtId="198" fontId="397" fillId="202" borderId="167">
      <alignment vertical="center"/>
    </xf>
    <xf numFmtId="198" fontId="397" fillId="189" borderId="167">
      <alignment vertical="center"/>
    </xf>
    <xf numFmtId="198" fontId="397" fillId="161" borderId="167">
      <alignment vertical="center"/>
    </xf>
    <xf numFmtId="199" fontId="397" fillId="202" borderId="167">
      <alignment vertical="center"/>
    </xf>
    <xf numFmtId="199" fontId="397" fillId="189" borderId="167">
      <alignment vertical="center"/>
    </xf>
    <xf numFmtId="199" fontId="397" fillId="161" borderId="167">
      <alignment vertical="center"/>
    </xf>
    <xf numFmtId="167" fontId="398" fillId="202" borderId="167">
      <alignment vertical="center"/>
    </xf>
    <xf numFmtId="167" fontId="399" fillId="189" borderId="167">
      <alignment vertical="center"/>
    </xf>
    <xf numFmtId="167" fontId="400" fillId="161" borderId="167">
      <alignment vertical="center"/>
    </xf>
    <xf numFmtId="219" fontId="398" fillId="202" borderId="167">
      <alignment vertical="center"/>
    </xf>
    <xf numFmtId="219" fontId="399" fillId="189" borderId="167">
      <alignment vertical="center"/>
    </xf>
    <xf numFmtId="219" fontId="400" fillId="161" borderId="167">
      <alignment vertical="center"/>
    </xf>
    <xf numFmtId="176" fontId="398" fillId="202" borderId="167">
      <alignment vertical="center"/>
    </xf>
    <xf numFmtId="176" fontId="399" fillId="189" borderId="167">
      <alignment vertical="center"/>
    </xf>
    <xf numFmtId="176" fontId="400" fillId="161" borderId="167">
      <alignment vertical="center"/>
    </xf>
    <xf numFmtId="0" fontId="401" fillId="202" borderId="167">
      <alignment vertical="center"/>
    </xf>
    <xf numFmtId="0" fontId="402" fillId="189" borderId="167">
      <alignment vertical="center"/>
    </xf>
    <xf numFmtId="0" fontId="401" fillId="161" borderId="167">
      <alignment vertical="center"/>
    </xf>
    <xf numFmtId="0" fontId="403" fillId="202" borderId="167">
      <alignment horizontal="left" vertical="center"/>
    </xf>
    <xf numFmtId="0" fontId="403" fillId="189" borderId="167">
      <alignment horizontal="left" vertical="center"/>
    </xf>
    <xf numFmtId="0" fontId="403" fillId="161" borderId="167">
      <alignment horizontal="left" vertical="center"/>
    </xf>
    <xf numFmtId="199" fontId="389" fillId="185" borderId="221">
      <alignment vertical="center"/>
    </xf>
    <xf numFmtId="0" fontId="395" fillId="185" borderId="221">
      <alignment horizontal="left" vertical="center"/>
    </xf>
    <xf numFmtId="0" fontId="395" fillId="200" borderId="216">
      <alignment horizontal="left" vertical="center"/>
    </xf>
    <xf numFmtId="49" fontId="88" fillId="157" borderId="170">
      <alignment vertical="center" wrapText="1"/>
    </xf>
    <xf numFmtId="49" fontId="88" fillId="157" borderId="170">
      <alignment vertical="center" wrapText="1"/>
    </xf>
    <xf numFmtId="49" fontId="88" fillId="157" borderId="170">
      <alignment vertical="center" wrapText="1"/>
    </xf>
    <xf numFmtId="0" fontId="88" fillId="167" borderId="170">
      <alignment horizontal="left" vertical="center" wrapText="1"/>
    </xf>
    <xf numFmtId="0" fontId="88" fillId="167" borderId="170">
      <alignment horizontal="left" vertical="center" wrapText="1"/>
    </xf>
    <xf numFmtId="0" fontId="88" fillId="167" borderId="170">
      <alignment horizontal="left" vertical="center" wrapText="1"/>
    </xf>
    <xf numFmtId="0" fontId="376" fillId="167" borderId="170">
      <alignment horizontal="left" vertical="center" wrapText="1"/>
    </xf>
    <xf numFmtId="0" fontId="376" fillId="167" borderId="170">
      <alignment horizontal="left" vertical="center" wrapText="1"/>
    </xf>
    <xf numFmtId="0" fontId="376" fillId="167" borderId="170">
      <alignment horizontal="left" vertical="center" wrapText="1"/>
    </xf>
    <xf numFmtId="0" fontId="88" fillId="205" borderId="170">
      <alignment horizontal="left" vertical="center" wrapText="1"/>
    </xf>
    <xf numFmtId="0" fontId="88" fillId="205" borderId="170">
      <alignment horizontal="left" vertical="center" wrapText="1"/>
    </xf>
    <xf numFmtId="0" fontId="88" fillId="176" borderId="170">
      <alignment horizontal="left" vertical="center" wrapText="1"/>
    </xf>
    <xf numFmtId="0" fontId="404" fillId="206" borderId="170">
      <alignment horizontal="left" vertical="center" wrapText="1"/>
    </xf>
    <xf numFmtId="0" fontId="404" fillId="204" borderId="170">
      <alignment horizontal="left" vertical="center" wrapText="1"/>
    </xf>
    <xf numFmtId="0" fontId="404" fillId="207" borderId="170">
      <alignment horizontal="left" vertical="center" wrapText="1"/>
    </xf>
    <xf numFmtId="167" fontId="391" fillId="185" borderId="221">
      <alignment vertical="center"/>
    </xf>
    <xf numFmtId="49" fontId="88" fillId="59" borderId="202">
      <alignment vertical="center" wrapText="1"/>
    </xf>
    <xf numFmtId="197" fontId="389" fillId="200" borderId="231">
      <alignment vertical="center"/>
    </xf>
    <xf numFmtId="165" fontId="89" fillId="200" borderId="231">
      <alignment vertical="center"/>
    </xf>
    <xf numFmtId="219" fontId="390" fillId="185" borderId="221">
      <alignment vertical="center"/>
    </xf>
    <xf numFmtId="0" fontId="349" fillId="0" borderId="187" applyNumberFormat="0" applyFill="0" applyAlignment="0" applyProtection="0"/>
    <xf numFmtId="197" fontId="389" fillId="195" borderId="266">
      <alignment vertical="center"/>
    </xf>
    <xf numFmtId="0" fontId="88" fillId="194" borderId="170">
      <alignment horizontal="left" vertical="center" wrapText="1"/>
    </xf>
    <xf numFmtId="0" fontId="88" fillId="168" borderId="170">
      <alignment horizontal="left" vertical="center" wrapText="1"/>
    </xf>
    <xf numFmtId="0" fontId="88" fillId="195" borderId="170">
      <alignment horizontal="left" vertical="center" wrapText="1"/>
    </xf>
    <xf numFmtId="0" fontId="88" fillId="168" borderId="170">
      <alignment horizontal="left" vertical="center" wrapText="1"/>
    </xf>
    <xf numFmtId="0" fontId="88" fillId="193" borderId="170">
      <alignment horizontal="left" vertical="center" wrapText="1"/>
    </xf>
    <xf numFmtId="0" fontId="88" fillId="177" borderId="170">
      <alignment horizontal="left" vertical="center" wrapText="1"/>
    </xf>
    <xf numFmtId="0" fontId="88" fillId="196" borderId="170">
      <alignment horizontal="left" vertical="center" wrapText="1"/>
    </xf>
    <xf numFmtId="0" fontId="88" fillId="164" borderId="170">
      <alignment horizontal="left" vertical="center" wrapText="1"/>
    </xf>
    <xf numFmtId="0" fontId="88" fillId="164" borderId="170">
      <alignment horizontal="left" vertical="center" wrapText="1"/>
    </xf>
    <xf numFmtId="0" fontId="88" fillId="197" borderId="170">
      <alignment horizontal="left" vertical="center" wrapText="1"/>
    </xf>
    <xf numFmtId="0" fontId="88" fillId="168" borderId="170">
      <alignment horizontal="left" vertical="center" wrapText="1"/>
    </xf>
    <xf numFmtId="0" fontId="88" fillId="198" borderId="170">
      <alignment horizontal="left" vertical="center" wrapText="1"/>
    </xf>
    <xf numFmtId="0" fontId="88" fillId="198" borderId="170">
      <alignment horizontal="left" vertical="center" wrapText="1"/>
    </xf>
    <xf numFmtId="0" fontId="88" fillId="197" borderId="170">
      <alignment horizontal="left" vertical="center" wrapText="1"/>
    </xf>
    <xf numFmtId="0" fontId="88" fillId="198" borderId="224">
      <alignment horizontal="left" vertical="center" wrapText="1"/>
    </xf>
    <xf numFmtId="3" fontId="89" fillId="200" borderId="231">
      <alignment vertical="center"/>
    </xf>
    <xf numFmtId="218" fontId="388" fillId="200" borderId="231">
      <alignment vertical="center"/>
    </xf>
    <xf numFmtId="197" fontId="397" fillId="201" borderId="231">
      <alignment vertical="center"/>
    </xf>
    <xf numFmtId="4" fontId="89" fillId="185" borderId="221">
      <alignment vertical="center"/>
    </xf>
    <xf numFmtId="0" fontId="343" fillId="150" borderId="186" applyNumberFormat="0" applyAlignment="0" applyProtection="0"/>
    <xf numFmtId="197" fontId="389" fillId="185" borderId="256">
      <alignment vertical="center"/>
    </xf>
    <xf numFmtId="176" fontId="390" fillId="200" borderId="231">
      <alignment vertical="center"/>
    </xf>
    <xf numFmtId="0" fontId="395" fillId="200" borderId="231">
      <alignment horizontal="left" vertical="center"/>
    </xf>
    <xf numFmtId="176" fontId="390" fillId="185" borderId="221">
      <alignment vertical="center"/>
    </xf>
    <xf numFmtId="4" fontId="90" fillId="202" borderId="221">
      <alignment vertical="center"/>
    </xf>
    <xf numFmtId="0" fontId="339" fillId="137" borderId="185" applyNumberFormat="0" applyAlignment="0" applyProtection="0"/>
    <xf numFmtId="193" fontId="89" fillId="200" borderId="266">
      <alignment vertical="center"/>
    </xf>
    <xf numFmtId="0" fontId="376" fillId="167" borderId="224">
      <alignment horizontal="left" vertical="center" wrapText="1"/>
    </xf>
    <xf numFmtId="0" fontId="88" fillId="168" borderId="224">
      <alignment horizontal="left" vertical="center" wrapText="1"/>
    </xf>
    <xf numFmtId="0" fontId="88" fillId="177" borderId="224">
      <alignment horizontal="left" vertical="center" wrapText="1"/>
    </xf>
    <xf numFmtId="0" fontId="88" fillId="164" borderId="224">
      <alignment horizontal="left" vertical="center" wrapText="1"/>
    </xf>
    <xf numFmtId="165" fontId="90" fillId="201" borderId="266">
      <alignment vertical="center"/>
    </xf>
    <xf numFmtId="174" fontId="89" fillId="195" borderId="246">
      <alignment vertical="center"/>
    </xf>
    <xf numFmtId="4" fontId="90" fillId="202" borderId="266">
      <alignment vertical="center"/>
    </xf>
    <xf numFmtId="165" fontId="89" fillId="200" borderId="216">
      <alignment vertical="center"/>
    </xf>
    <xf numFmtId="174" fontId="89" fillId="200" borderId="216">
      <alignment vertical="center"/>
    </xf>
    <xf numFmtId="193" fontId="89" fillId="200" borderId="216">
      <alignment vertical="center"/>
    </xf>
    <xf numFmtId="218" fontId="388" fillId="200" borderId="216">
      <alignment vertical="center"/>
    </xf>
    <xf numFmtId="199" fontId="389" fillId="200" borderId="216">
      <alignment vertical="center"/>
    </xf>
    <xf numFmtId="176" fontId="392" fillId="200" borderId="216">
      <alignment vertical="center"/>
    </xf>
    <xf numFmtId="176" fontId="392" fillId="186" borderId="221">
      <alignment vertical="center"/>
    </xf>
    <xf numFmtId="167" fontId="390" fillId="200" borderId="231">
      <alignment vertical="center"/>
    </xf>
    <xf numFmtId="176" fontId="391" fillId="195" borderId="216">
      <alignment vertical="center"/>
    </xf>
    <xf numFmtId="174" fontId="90" fillId="202" borderId="287">
      <alignment vertical="center"/>
    </xf>
    <xf numFmtId="4" fontId="89" fillId="200" borderId="216">
      <alignment vertical="center"/>
    </xf>
    <xf numFmtId="165" fontId="371" fillId="0" borderId="214"/>
    <xf numFmtId="3" fontId="89" fillId="200" borderId="216">
      <alignment vertical="center"/>
    </xf>
    <xf numFmtId="0" fontId="88" fillId="176" borderId="224">
      <alignment horizontal="left" vertical="center" wrapText="1"/>
    </xf>
    <xf numFmtId="216" fontId="388" fillId="200" borderId="216">
      <alignment vertical="center"/>
    </xf>
    <xf numFmtId="197" fontId="389" fillId="200" borderId="216">
      <alignment vertical="center"/>
    </xf>
    <xf numFmtId="167" fontId="392" fillId="200" borderId="216">
      <alignment vertical="center"/>
    </xf>
    <xf numFmtId="199" fontId="389" fillId="200" borderId="231">
      <alignment vertical="center"/>
    </xf>
    <xf numFmtId="4" fontId="90" fillId="191" borderId="216">
      <alignment vertical="center"/>
    </xf>
    <xf numFmtId="49" fontId="360" fillId="168" borderId="209">
      <alignment vertical="center" wrapText="1"/>
    </xf>
    <xf numFmtId="0" fontId="386" fillId="172" borderId="215" applyNumberFormat="0" applyAlignment="0" applyProtection="0"/>
    <xf numFmtId="0" fontId="362" fillId="178" borderId="189">
      <alignment horizontal="center" vertical="center"/>
    </xf>
    <xf numFmtId="165" fontId="90" fillId="58" borderId="188">
      <alignment vertical="center"/>
    </xf>
    <xf numFmtId="165" fontId="90" fillId="189" borderId="221">
      <alignment vertical="center"/>
    </xf>
    <xf numFmtId="0" fontId="377" fillId="157" borderId="185" applyNumberFormat="0" applyAlignment="0" applyProtection="0"/>
    <xf numFmtId="0" fontId="395" fillId="185" borderId="221">
      <alignment horizontal="left" vertical="center"/>
    </xf>
    <xf numFmtId="0" fontId="402" fillId="189" borderId="221">
      <alignment vertical="center"/>
    </xf>
    <xf numFmtId="0" fontId="337" fillId="150" borderId="185" applyNumberFormat="0" applyAlignment="0" applyProtection="0"/>
    <xf numFmtId="165" fontId="89" fillId="195" borderId="231">
      <alignment vertical="center"/>
    </xf>
    <xf numFmtId="165" fontId="90" fillId="191" borderId="231">
      <alignment vertical="center"/>
    </xf>
    <xf numFmtId="0" fontId="395" fillId="195" borderId="198">
      <alignment horizontal="left" vertical="center"/>
    </xf>
    <xf numFmtId="198" fontId="389" fillId="195" borderId="198">
      <alignment vertical="center"/>
    </xf>
    <xf numFmtId="193" fontId="89" fillId="195" borderId="198">
      <alignment vertical="center"/>
    </xf>
    <xf numFmtId="199" fontId="397" fillId="191" borderId="231">
      <alignment vertical="center"/>
    </xf>
    <xf numFmtId="0" fontId="394" fillId="195" borderId="198">
      <alignment vertical="center"/>
    </xf>
    <xf numFmtId="197" fontId="389" fillId="195" borderId="198">
      <alignment vertical="center"/>
    </xf>
    <xf numFmtId="174" fontId="89" fillId="195" borderId="198">
      <alignment vertical="center"/>
    </xf>
    <xf numFmtId="4" fontId="89" fillId="186" borderId="221">
      <alignment vertical="center"/>
    </xf>
    <xf numFmtId="176" fontId="391" fillId="195" borderId="198">
      <alignment vertical="center"/>
    </xf>
    <xf numFmtId="218" fontId="388" fillId="195" borderId="198">
      <alignment vertical="center"/>
    </xf>
    <xf numFmtId="4" fontId="89" fillId="195" borderId="198">
      <alignment vertical="center"/>
    </xf>
    <xf numFmtId="218" fontId="388" fillId="185" borderId="221">
      <alignment vertical="center"/>
    </xf>
    <xf numFmtId="219" fontId="391" fillId="195" borderId="198">
      <alignment vertical="center"/>
    </xf>
    <xf numFmtId="217" fontId="388" fillId="195" borderId="198">
      <alignment vertical="center"/>
    </xf>
    <xf numFmtId="165" fontId="89" fillId="195" borderId="198">
      <alignment vertical="center"/>
    </xf>
    <xf numFmtId="167" fontId="392" fillId="186" borderId="221">
      <alignment vertical="center"/>
    </xf>
    <xf numFmtId="167" fontId="391" fillId="195" borderId="198">
      <alignment vertical="center"/>
    </xf>
    <xf numFmtId="216" fontId="388" fillId="195" borderId="198">
      <alignment vertical="center"/>
    </xf>
    <xf numFmtId="0" fontId="386" fillId="172" borderId="197" applyNumberFormat="0" applyAlignment="0" applyProtection="0"/>
    <xf numFmtId="0" fontId="393" fillId="185" borderId="221">
      <alignment vertical="center"/>
    </xf>
    <xf numFmtId="199" fontId="389" fillId="195" borderId="198">
      <alignment vertical="center"/>
    </xf>
    <xf numFmtId="3" fontId="89" fillId="195" borderId="198">
      <alignment vertical="center"/>
    </xf>
    <xf numFmtId="174" fontId="89" fillId="200" borderId="231">
      <alignment vertical="center"/>
    </xf>
    <xf numFmtId="0" fontId="88" fillId="193" borderId="224">
      <alignment horizontal="left" vertical="center" wrapText="1"/>
    </xf>
    <xf numFmtId="3" fontId="89" fillId="195" borderId="216">
      <alignment vertical="center"/>
    </xf>
    <xf numFmtId="197" fontId="389" fillId="195" borderId="216">
      <alignment vertical="center"/>
    </xf>
    <xf numFmtId="218" fontId="388" fillId="195" borderId="216">
      <alignment vertical="center"/>
    </xf>
    <xf numFmtId="0" fontId="88" fillId="164" borderId="224">
      <alignment horizontal="left" vertical="center" wrapText="1"/>
    </xf>
    <xf numFmtId="219" fontId="391" fillId="195" borderId="216">
      <alignment vertical="center"/>
    </xf>
    <xf numFmtId="0" fontId="394" fillId="195" borderId="216">
      <alignment vertical="center"/>
    </xf>
    <xf numFmtId="198" fontId="389" fillId="195" borderId="216">
      <alignment vertical="center"/>
    </xf>
    <xf numFmtId="0" fontId="393" fillId="200" borderId="216">
      <alignment vertical="center"/>
    </xf>
    <xf numFmtId="199" fontId="389" fillId="195" borderId="216">
      <alignment vertical="center"/>
    </xf>
    <xf numFmtId="49" fontId="360" fillId="197" borderId="209">
      <alignment vertical="center" wrapText="1"/>
    </xf>
    <xf numFmtId="193" fontId="90" fillId="191" borderId="198">
      <alignment vertical="center"/>
    </xf>
    <xf numFmtId="193" fontId="90" fillId="201" borderId="198">
      <alignment vertical="center"/>
    </xf>
    <xf numFmtId="193" fontId="90" fillId="202" borderId="198">
      <alignment vertical="center"/>
    </xf>
    <xf numFmtId="3" fontId="90" fillId="191" borderId="198">
      <alignment vertical="center"/>
    </xf>
    <xf numFmtId="3" fontId="90" fillId="201" borderId="198">
      <alignment vertical="center"/>
    </xf>
    <xf numFmtId="3" fontId="90" fillId="202" borderId="198">
      <alignment vertical="center"/>
    </xf>
    <xf numFmtId="216" fontId="396" fillId="191" borderId="198">
      <alignment vertical="center"/>
    </xf>
    <xf numFmtId="216" fontId="396" fillId="201" borderId="198">
      <alignment vertical="center"/>
    </xf>
    <xf numFmtId="216" fontId="396" fillId="202" borderId="198">
      <alignment vertical="center"/>
    </xf>
    <xf numFmtId="217" fontId="396" fillId="191" borderId="198">
      <alignment vertical="center"/>
    </xf>
    <xf numFmtId="217" fontId="396" fillId="201" borderId="198">
      <alignment vertical="center"/>
    </xf>
    <xf numFmtId="217" fontId="396" fillId="202" borderId="198">
      <alignment vertical="center"/>
    </xf>
    <xf numFmtId="218" fontId="396" fillId="191" borderId="198">
      <alignment vertical="center"/>
    </xf>
    <xf numFmtId="218" fontId="396" fillId="201" borderId="198">
      <alignment vertical="center"/>
    </xf>
    <xf numFmtId="218" fontId="396" fillId="202" borderId="198">
      <alignment vertical="center"/>
    </xf>
    <xf numFmtId="197" fontId="397" fillId="191" borderId="198">
      <alignment vertical="center"/>
    </xf>
    <xf numFmtId="197" fontId="397" fillId="201" borderId="198">
      <alignment vertical="center"/>
    </xf>
    <xf numFmtId="197" fontId="397" fillId="202" borderId="198">
      <alignment vertical="center"/>
    </xf>
    <xf numFmtId="198" fontId="397" fillId="191" borderId="198">
      <alignment vertical="center"/>
    </xf>
    <xf numFmtId="198" fontId="397" fillId="201" borderId="198">
      <alignment vertical="center"/>
    </xf>
    <xf numFmtId="198" fontId="397" fillId="202" borderId="198">
      <alignment vertical="center"/>
    </xf>
    <xf numFmtId="199" fontId="397" fillId="191" borderId="198">
      <alignment vertical="center"/>
    </xf>
    <xf numFmtId="199" fontId="397" fillId="201" borderId="198">
      <alignment vertical="center"/>
    </xf>
    <xf numFmtId="199" fontId="397" fillId="202" borderId="198">
      <alignment vertical="center"/>
    </xf>
    <xf numFmtId="167" fontId="398" fillId="191" borderId="198">
      <alignment vertical="center"/>
    </xf>
    <xf numFmtId="167" fontId="399" fillId="201" borderId="198">
      <alignment vertical="center"/>
    </xf>
    <xf numFmtId="167" fontId="400" fillId="202" borderId="198">
      <alignment vertical="center"/>
    </xf>
    <xf numFmtId="219" fontId="398" fillId="191" borderId="198">
      <alignment vertical="center"/>
    </xf>
    <xf numFmtId="219" fontId="399" fillId="201" borderId="198">
      <alignment vertical="center"/>
    </xf>
    <xf numFmtId="219" fontId="400" fillId="202" borderId="198">
      <alignment vertical="center"/>
    </xf>
    <xf numFmtId="176" fontId="398" fillId="191" borderId="198">
      <alignment vertical="center"/>
    </xf>
    <xf numFmtId="176" fontId="399" fillId="201" borderId="198">
      <alignment vertical="center"/>
    </xf>
    <xf numFmtId="176" fontId="400" fillId="202" borderId="198">
      <alignment vertical="center"/>
    </xf>
    <xf numFmtId="0" fontId="401" fillId="191" borderId="198">
      <alignment vertical="center"/>
    </xf>
    <xf numFmtId="0" fontId="402" fillId="201" borderId="198">
      <alignment vertical="center"/>
    </xf>
    <xf numFmtId="0" fontId="401" fillId="202" borderId="198">
      <alignment vertical="center"/>
    </xf>
    <xf numFmtId="0" fontId="403" fillId="191" borderId="198">
      <alignment horizontal="left" vertical="center"/>
    </xf>
    <xf numFmtId="0" fontId="403" fillId="201" borderId="198">
      <alignment horizontal="left" vertical="center"/>
    </xf>
    <xf numFmtId="0" fontId="403" fillId="202" borderId="198">
      <alignment horizontal="left" vertical="center"/>
    </xf>
    <xf numFmtId="165" fontId="89" fillId="185" borderId="188">
      <alignment vertical="center"/>
    </xf>
    <xf numFmtId="165" fontId="89" fillId="185" borderId="188">
      <alignment vertical="center"/>
    </xf>
    <xf numFmtId="165" fontId="89" fillId="186" borderId="188">
      <alignment vertical="center"/>
    </xf>
    <xf numFmtId="4" fontId="89" fillId="185" borderId="188">
      <alignment vertical="center"/>
    </xf>
    <xf numFmtId="4" fontId="89" fillId="185" borderId="188">
      <alignment vertical="center"/>
    </xf>
    <xf numFmtId="4" fontId="89" fillId="186" borderId="188">
      <alignment vertical="center"/>
    </xf>
    <xf numFmtId="174" fontId="89" fillId="185" borderId="188">
      <alignment vertical="center"/>
    </xf>
    <xf numFmtId="174" fontId="89" fillId="185" borderId="188">
      <alignment vertical="center"/>
    </xf>
    <xf numFmtId="174" fontId="89" fillId="186" borderId="188">
      <alignment vertical="center"/>
    </xf>
    <xf numFmtId="193" fontId="89" fillId="185" borderId="188">
      <alignment vertical="center"/>
    </xf>
    <xf numFmtId="193" fontId="89" fillId="185" borderId="188">
      <alignment vertical="center"/>
    </xf>
    <xf numFmtId="193" fontId="89" fillId="186" borderId="188">
      <alignment vertical="center"/>
    </xf>
    <xf numFmtId="3" fontId="89" fillId="185" borderId="188">
      <alignment vertical="center"/>
    </xf>
    <xf numFmtId="3" fontId="89" fillId="185" borderId="188">
      <alignment vertical="center"/>
    </xf>
    <xf numFmtId="3" fontId="89" fillId="186" borderId="188">
      <alignment vertical="center"/>
    </xf>
    <xf numFmtId="216" fontId="388" fillId="185" borderId="188">
      <alignment vertical="center"/>
    </xf>
    <xf numFmtId="216" fontId="388" fillId="185" borderId="188">
      <alignment vertical="center"/>
    </xf>
    <xf numFmtId="216" fontId="388" fillId="186" borderId="188">
      <alignment vertical="center"/>
    </xf>
    <xf numFmtId="217" fontId="388" fillId="185" borderId="188">
      <alignment vertical="center"/>
    </xf>
    <xf numFmtId="217" fontId="388" fillId="185" borderId="188">
      <alignment vertical="center"/>
    </xf>
    <xf numFmtId="217" fontId="388" fillId="186" borderId="188">
      <alignment vertical="center"/>
    </xf>
    <xf numFmtId="218" fontId="388" fillId="185" borderId="188">
      <alignment vertical="center"/>
    </xf>
    <xf numFmtId="218" fontId="388" fillId="185" borderId="188">
      <alignment vertical="center"/>
    </xf>
    <xf numFmtId="218" fontId="388" fillId="186" borderId="188">
      <alignment vertical="center"/>
    </xf>
    <xf numFmtId="197" fontId="389" fillId="185" borderId="188">
      <alignment vertical="center"/>
    </xf>
    <xf numFmtId="197" fontId="389" fillId="185" borderId="188">
      <alignment vertical="center"/>
    </xf>
    <xf numFmtId="197" fontId="389" fillId="186" borderId="188">
      <alignment vertical="center"/>
    </xf>
    <xf numFmtId="198" fontId="389" fillId="185" borderId="188">
      <alignment vertical="center"/>
    </xf>
    <xf numFmtId="198" fontId="389" fillId="185" borderId="188">
      <alignment vertical="center"/>
    </xf>
    <xf numFmtId="198" fontId="389" fillId="186" borderId="188">
      <alignment vertical="center"/>
    </xf>
    <xf numFmtId="199" fontId="389" fillId="185" borderId="188">
      <alignment vertical="center"/>
    </xf>
    <xf numFmtId="199" fontId="389" fillId="185" borderId="188">
      <alignment vertical="center"/>
    </xf>
    <xf numFmtId="199" fontId="389" fillId="186" borderId="188">
      <alignment vertical="center"/>
    </xf>
    <xf numFmtId="167" fontId="390" fillId="185" borderId="188">
      <alignment vertical="center"/>
    </xf>
    <xf numFmtId="167" fontId="391" fillId="185" borderId="188">
      <alignment vertical="center"/>
    </xf>
    <xf numFmtId="167" fontId="392" fillId="186" borderId="188">
      <alignment vertical="center"/>
    </xf>
    <xf numFmtId="219" fontId="390" fillId="185" borderId="188">
      <alignment vertical="center"/>
    </xf>
    <xf numFmtId="219" fontId="391" fillId="185" borderId="188">
      <alignment vertical="center"/>
    </xf>
    <xf numFmtId="219" fontId="392" fillId="186" borderId="188">
      <alignment vertical="center"/>
    </xf>
    <xf numFmtId="176" fontId="390" fillId="185" borderId="188">
      <alignment vertical="center"/>
    </xf>
    <xf numFmtId="176" fontId="391" fillId="185" borderId="188">
      <alignment vertical="center"/>
    </xf>
    <xf numFmtId="176" fontId="392" fillId="186" borderId="188">
      <alignment vertical="center"/>
    </xf>
    <xf numFmtId="0" fontId="393" fillId="185" borderId="188">
      <alignment vertical="center"/>
    </xf>
    <xf numFmtId="0" fontId="394" fillId="185" borderId="188">
      <alignment vertical="center"/>
    </xf>
    <xf numFmtId="0" fontId="393" fillId="186" borderId="188">
      <alignment vertical="center"/>
    </xf>
    <xf numFmtId="0" fontId="395" fillId="185" borderId="188">
      <alignment horizontal="left" vertical="center"/>
    </xf>
    <xf numFmtId="0" fontId="395" fillId="185" borderId="188">
      <alignment horizontal="left" vertical="center"/>
    </xf>
    <xf numFmtId="0" fontId="395" fillId="186" borderId="188">
      <alignment horizontal="left" vertical="center"/>
    </xf>
    <xf numFmtId="165" fontId="90" fillId="202" borderId="188">
      <alignment vertical="center"/>
    </xf>
    <xf numFmtId="165" fontId="90" fillId="189" borderId="188">
      <alignment vertical="center"/>
    </xf>
    <xf numFmtId="165" fontId="90" fillId="161" borderId="188">
      <alignment vertical="center"/>
    </xf>
    <xf numFmtId="4" fontId="90" fillId="202" borderId="188">
      <alignment vertical="center"/>
    </xf>
    <xf numFmtId="4" fontId="90" fillId="189" borderId="188">
      <alignment vertical="center"/>
    </xf>
    <xf numFmtId="4" fontId="90" fillId="161" borderId="188">
      <alignment vertical="center"/>
    </xf>
    <xf numFmtId="174" fontId="90" fillId="202" borderId="188">
      <alignment vertical="center"/>
    </xf>
    <xf numFmtId="174" fontId="90" fillId="189" borderId="188">
      <alignment vertical="center"/>
    </xf>
    <xf numFmtId="174" fontId="90" fillId="161" borderId="188">
      <alignment vertical="center"/>
    </xf>
    <xf numFmtId="193" fontId="90" fillId="202" borderId="188">
      <alignment vertical="center"/>
    </xf>
    <xf numFmtId="193" fontId="90" fillId="189" borderId="188">
      <alignment vertical="center"/>
    </xf>
    <xf numFmtId="193" fontId="90" fillId="161" borderId="188">
      <alignment vertical="center"/>
    </xf>
    <xf numFmtId="3" fontId="90" fillId="202" borderId="188">
      <alignment vertical="center"/>
    </xf>
    <xf numFmtId="3" fontId="90" fillId="189" borderId="188">
      <alignment vertical="center"/>
    </xf>
    <xf numFmtId="3" fontId="90" fillId="161" borderId="188">
      <alignment vertical="center"/>
    </xf>
    <xf numFmtId="216" fontId="396" fillId="202" borderId="188">
      <alignment vertical="center"/>
    </xf>
    <xf numFmtId="216" fontId="396" fillId="189" borderId="188">
      <alignment vertical="center"/>
    </xf>
    <xf numFmtId="216" fontId="396" fillId="161" borderId="188">
      <alignment vertical="center"/>
    </xf>
    <xf numFmtId="217" fontId="396" fillId="202" borderId="188">
      <alignment vertical="center"/>
    </xf>
    <xf numFmtId="217" fontId="396" fillId="189" borderId="188">
      <alignment vertical="center"/>
    </xf>
    <xf numFmtId="217" fontId="396" fillId="161" borderId="188">
      <alignment vertical="center"/>
    </xf>
    <xf numFmtId="218" fontId="396" fillId="202" borderId="188">
      <alignment vertical="center"/>
    </xf>
    <xf numFmtId="218" fontId="396" fillId="189" borderId="188">
      <alignment vertical="center"/>
    </xf>
    <xf numFmtId="218" fontId="396" fillId="161" borderId="188">
      <alignment vertical="center"/>
    </xf>
    <xf numFmtId="197" fontId="397" fillId="202" borderId="188">
      <alignment vertical="center"/>
    </xf>
    <xf numFmtId="197" fontId="397" fillId="189" borderId="188">
      <alignment vertical="center"/>
    </xf>
    <xf numFmtId="197" fontId="397" fillId="161" borderId="188">
      <alignment vertical="center"/>
    </xf>
    <xf numFmtId="198" fontId="397" fillId="202" borderId="188">
      <alignment vertical="center"/>
    </xf>
    <xf numFmtId="198" fontId="397" fillId="189" borderId="188">
      <alignment vertical="center"/>
    </xf>
    <xf numFmtId="198" fontId="397" fillId="161" borderId="188">
      <alignment vertical="center"/>
    </xf>
    <xf numFmtId="199" fontId="397" fillId="202" borderId="188">
      <alignment vertical="center"/>
    </xf>
    <xf numFmtId="199" fontId="397" fillId="189" borderId="188">
      <alignment vertical="center"/>
    </xf>
    <xf numFmtId="199" fontId="397" fillId="161" borderId="188">
      <alignment vertical="center"/>
    </xf>
    <xf numFmtId="167" fontId="398" fillId="202" borderId="188">
      <alignment vertical="center"/>
    </xf>
    <xf numFmtId="167" fontId="399" fillId="189" borderId="188">
      <alignment vertical="center"/>
    </xf>
    <xf numFmtId="167" fontId="400" fillId="161" borderId="188">
      <alignment vertical="center"/>
    </xf>
    <xf numFmtId="219" fontId="398" fillId="202" borderId="188">
      <alignment vertical="center"/>
    </xf>
    <xf numFmtId="219" fontId="399" fillId="189" borderId="188">
      <alignment vertical="center"/>
    </xf>
    <xf numFmtId="219" fontId="400" fillId="161" borderId="188">
      <alignment vertical="center"/>
    </xf>
    <xf numFmtId="176" fontId="398" fillId="202" borderId="188">
      <alignment vertical="center"/>
    </xf>
    <xf numFmtId="176" fontId="399" fillId="189" borderId="188">
      <alignment vertical="center"/>
    </xf>
    <xf numFmtId="176" fontId="400" fillId="161" borderId="188">
      <alignment vertical="center"/>
    </xf>
    <xf numFmtId="0" fontId="401" fillId="202" borderId="188">
      <alignment vertical="center"/>
    </xf>
    <xf numFmtId="0" fontId="402" fillId="189" borderId="188">
      <alignment vertical="center"/>
    </xf>
    <xf numFmtId="0" fontId="401" fillId="161" borderId="188">
      <alignment vertical="center"/>
    </xf>
    <xf numFmtId="0" fontId="403" fillId="202" borderId="188">
      <alignment horizontal="left" vertical="center"/>
    </xf>
    <xf numFmtId="0" fontId="403" fillId="189" borderId="188">
      <alignment horizontal="left" vertical="center"/>
    </xf>
    <xf numFmtId="0" fontId="403" fillId="161" borderId="188">
      <alignment horizontal="left" vertical="center"/>
    </xf>
    <xf numFmtId="0" fontId="88" fillId="197" borderId="259">
      <alignment horizontal="left" vertical="center" wrapText="1"/>
    </xf>
    <xf numFmtId="0" fontId="357" fillId="172" borderId="233" applyNumberFormat="0" applyAlignment="0" applyProtection="0"/>
    <xf numFmtId="0" fontId="401" fillId="191" borderId="266">
      <alignment vertical="center"/>
    </xf>
    <xf numFmtId="49" fontId="88" fillId="157" borderId="191">
      <alignment vertical="center" wrapText="1"/>
    </xf>
    <xf numFmtId="49" fontId="88" fillId="157" borderId="191">
      <alignment vertical="center" wrapText="1"/>
    </xf>
    <xf numFmtId="49" fontId="88" fillId="157" borderId="191">
      <alignment vertical="center" wrapText="1"/>
    </xf>
    <xf numFmtId="0" fontId="88" fillId="167" borderId="191">
      <alignment horizontal="left" vertical="center" wrapText="1"/>
    </xf>
    <xf numFmtId="0" fontId="88" fillId="167" borderId="191">
      <alignment horizontal="left" vertical="center" wrapText="1"/>
    </xf>
    <xf numFmtId="0" fontId="88" fillId="167" borderId="191">
      <alignment horizontal="left" vertical="center" wrapText="1"/>
    </xf>
    <xf numFmtId="0" fontId="376" fillId="167" borderId="191">
      <alignment horizontal="left" vertical="center" wrapText="1"/>
    </xf>
    <xf numFmtId="0" fontId="376" fillId="167" borderId="191">
      <alignment horizontal="left" vertical="center" wrapText="1"/>
    </xf>
    <xf numFmtId="0" fontId="376" fillId="167" borderId="191">
      <alignment horizontal="left" vertical="center" wrapText="1"/>
    </xf>
    <xf numFmtId="0" fontId="88" fillId="205" borderId="191">
      <alignment horizontal="left" vertical="center" wrapText="1"/>
    </xf>
    <xf numFmtId="0" fontId="88" fillId="205" borderId="191">
      <alignment horizontal="left" vertical="center" wrapText="1"/>
    </xf>
    <xf numFmtId="0" fontId="88" fillId="176" borderId="191">
      <alignment horizontal="left" vertical="center" wrapText="1"/>
    </xf>
    <xf numFmtId="0" fontId="404" fillId="206" borderId="191">
      <alignment horizontal="left" vertical="center" wrapText="1"/>
    </xf>
    <xf numFmtId="0" fontId="404" fillId="204" borderId="191">
      <alignment horizontal="left" vertical="center" wrapText="1"/>
    </xf>
    <xf numFmtId="0" fontId="404" fillId="207" borderId="191">
      <alignment horizontal="left" vertical="center" wrapText="1"/>
    </xf>
    <xf numFmtId="219" fontId="391" fillId="195" borderId="246">
      <alignment vertical="center"/>
    </xf>
    <xf numFmtId="216" fontId="388" fillId="195" borderId="266">
      <alignment vertical="center"/>
    </xf>
    <xf numFmtId="165" fontId="89" fillId="185" borderId="221">
      <alignment vertical="center"/>
    </xf>
    <xf numFmtId="0" fontId="349" fillId="0" borderId="205" applyNumberFormat="0" applyFill="0" applyAlignment="0" applyProtection="0"/>
    <xf numFmtId="198" fontId="389" fillId="195" borderId="246">
      <alignment vertical="center"/>
    </xf>
    <xf numFmtId="4" fontId="90" fillId="201" borderId="246">
      <alignment vertical="center"/>
    </xf>
    <xf numFmtId="216" fontId="388" fillId="200" borderId="266">
      <alignment vertical="center"/>
    </xf>
    <xf numFmtId="0" fontId="357" fillId="172" borderId="292" applyNumberFormat="0" applyAlignment="0" applyProtection="0"/>
    <xf numFmtId="0" fontId="88" fillId="194" borderId="191">
      <alignment horizontal="left" vertical="center" wrapText="1"/>
    </xf>
    <xf numFmtId="0" fontId="88" fillId="168" borderId="191">
      <alignment horizontal="left" vertical="center" wrapText="1"/>
    </xf>
    <xf numFmtId="0" fontId="88" fillId="195" borderId="191">
      <alignment horizontal="left" vertical="center" wrapText="1"/>
    </xf>
    <xf numFmtId="0" fontId="88" fillId="168" borderId="191">
      <alignment horizontal="left" vertical="center" wrapText="1"/>
    </xf>
    <xf numFmtId="0" fontId="88" fillId="193" borderId="191">
      <alignment horizontal="left" vertical="center" wrapText="1"/>
    </xf>
    <xf numFmtId="0" fontId="88" fillId="177" borderId="191">
      <alignment horizontal="left" vertical="center" wrapText="1"/>
    </xf>
    <xf numFmtId="0" fontId="88" fillId="196" borderId="191">
      <alignment horizontal="left" vertical="center" wrapText="1"/>
    </xf>
    <xf numFmtId="0" fontId="88" fillId="164" borderId="191">
      <alignment horizontal="left" vertical="center" wrapText="1"/>
    </xf>
    <xf numFmtId="0" fontId="88" fillId="164" borderId="191">
      <alignment horizontal="left" vertical="center" wrapText="1"/>
    </xf>
    <xf numFmtId="0" fontId="88" fillId="197" borderId="191">
      <alignment horizontal="left" vertical="center" wrapText="1"/>
    </xf>
    <xf numFmtId="0" fontId="88" fillId="168" borderId="191">
      <alignment horizontal="left" vertical="center" wrapText="1"/>
    </xf>
    <xf numFmtId="0" fontId="88" fillId="198" borderId="191">
      <alignment horizontal="left" vertical="center" wrapText="1"/>
    </xf>
    <xf numFmtId="0" fontId="88" fillId="198" borderId="191">
      <alignment horizontal="left" vertical="center" wrapText="1"/>
    </xf>
    <xf numFmtId="0" fontId="88" fillId="197" borderId="191">
      <alignment horizontal="left" vertical="center" wrapText="1"/>
    </xf>
    <xf numFmtId="199" fontId="389" fillId="186" borderId="221">
      <alignment vertical="center"/>
    </xf>
    <xf numFmtId="0" fontId="402" fillId="201" borderId="231">
      <alignment vertical="center"/>
    </xf>
    <xf numFmtId="0" fontId="343" fillId="150" borderId="204" applyNumberFormat="0" applyAlignment="0" applyProtection="0"/>
    <xf numFmtId="193" fontId="90" fillId="202" borderId="266">
      <alignment vertical="center"/>
    </xf>
    <xf numFmtId="4" fontId="89" fillId="185" borderId="256">
      <alignment vertical="center"/>
    </xf>
    <xf numFmtId="0" fontId="337" fillId="150" borderId="233" applyNumberFormat="0" applyAlignment="0" applyProtection="0"/>
    <xf numFmtId="165" fontId="89" fillId="57" borderId="236">
      <alignment vertical="center"/>
    </xf>
    <xf numFmtId="0" fontId="88" fillId="167" borderId="224">
      <alignment horizontal="left" vertical="center" wrapText="1"/>
    </xf>
    <xf numFmtId="0" fontId="339" fillId="137" borderId="203" applyNumberFormat="0" applyAlignment="0" applyProtection="0"/>
    <xf numFmtId="197" fontId="389" fillId="185" borderId="221">
      <alignment vertical="center"/>
    </xf>
    <xf numFmtId="0" fontId="337" fillId="150" borderId="203" applyNumberFormat="0" applyAlignment="0" applyProtection="0"/>
    <xf numFmtId="217" fontId="388" fillId="185" borderId="221">
      <alignment vertical="center"/>
    </xf>
    <xf numFmtId="193" fontId="89" fillId="186" borderId="221">
      <alignment vertical="center"/>
    </xf>
    <xf numFmtId="165" fontId="89" fillId="185" borderId="221">
      <alignment vertical="center"/>
    </xf>
    <xf numFmtId="3" fontId="90" fillId="202" borderId="231">
      <alignment vertical="center"/>
    </xf>
    <xf numFmtId="193" fontId="90" fillId="202" borderId="231">
      <alignment vertical="center"/>
    </xf>
    <xf numFmtId="174" fontId="90" fillId="202" borderId="231">
      <alignment vertical="center"/>
    </xf>
    <xf numFmtId="165" fontId="90" fillId="202" borderId="231">
      <alignment vertical="center"/>
    </xf>
    <xf numFmtId="0" fontId="395" fillId="200" borderId="231">
      <alignment horizontal="left" vertical="center"/>
    </xf>
    <xf numFmtId="0" fontId="393" fillId="200" borderId="231">
      <alignment vertical="center"/>
    </xf>
    <xf numFmtId="176" fontId="392" fillId="200" borderId="231">
      <alignment vertical="center"/>
    </xf>
    <xf numFmtId="167" fontId="392" fillId="200" borderId="231">
      <alignment vertical="center"/>
    </xf>
    <xf numFmtId="199" fontId="389" fillId="200" borderId="231">
      <alignment vertical="center"/>
    </xf>
    <xf numFmtId="217" fontId="388" fillId="200" borderId="231">
      <alignment vertical="center"/>
    </xf>
    <xf numFmtId="193" fontId="89" fillId="200" borderId="231">
      <alignment vertical="center"/>
    </xf>
    <xf numFmtId="0" fontId="404" fillId="207" borderId="224">
      <alignment horizontal="left" vertical="center" wrapText="1"/>
    </xf>
    <xf numFmtId="174" fontId="89" fillId="200" borderId="231">
      <alignment vertical="center"/>
    </xf>
    <xf numFmtId="4" fontId="90" fillId="202" borderId="231">
      <alignment vertical="center"/>
    </xf>
    <xf numFmtId="219" fontId="392" fillId="200" borderId="231">
      <alignment vertical="center"/>
    </xf>
    <xf numFmtId="0" fontId="357" fillId="172" borderId="203" applyNumberFormat="0" applyAlignment="0" applyProtection="0"/>
    <xf numFmtId="198" fontId="389" fillId="200" borderId="231">
      <alignment vertical="center"/>
    </xf>
    <xf numFmtId="176" fontId="399" fillId="201" borderId="231">
      <alignment vertical="center"/>
    </xf>
    <xf numFmtId="197" fontId="389" fillId="200" borderId="231">
      <alignment vertical="center"/>
    </xf>
    <xf numFmtId="216" fontId="388" fillId="200" borderId="231">
      <alignment vertical="center"/>
    </xf>
    <xf numFmtId="199" fontId="389" fillId="200" borderId="287">
      <alignment vertical="center"/>
    </xf>
    <xf numFmtId="218" fontId="388" fillId="195" borderId="246">
      <alignment vertical="center"/>
    </xf>
    <xf numFmtId="165" fontId="89" fillId="57" borderId="206">
      <alignment vertical="center"/>
    </xf>
    <xf numFmtId="176" fontId="391" fillId="185" borderId="221">
      <alignment vertical="center"/>
    </xf>
    <xf numFmtId="0" fontId="393" fillId="200" borderId="231">
      <alignment vertical="center"/>
    </xf>
    <xf numFmtId="4" fontId="90" fillId="189" borderId="221">
      <alignment vertical="center"/>
    </xf>
    <xf numFmtId="4" fontId="89" fillId="200" borderId="231">
      <alignment vertical="center"/>
    </xf>
    <xf numFmtId="49" fontId="88" fillId="157" borderId="224">
      <alignment vertical="center" wrapText="1"/>
    </xf>
    <xf numFmtId="49" fontId="88" fillId="157" borderId="224">
      <alignment vertical="center" wrapText="1"/>
    </xf>
    <xf numFmtId="0" fontId="377" fillId="157" borderId="203" applyNumberFormat="0" applyAlignment="0" applyProtection="0"/>
    <xf numFmtId="174" fontId="90" fillId="189" borderId="221">
      <alignment vertical="center"/>
    </xf>
    <xf numFmtId="174" fontId="89" fillId="185" borderId="221">
      <alignment vertical="center"/>
    </xf>
    <xf numFmtId="0" fontId="88" fillId="197" borderId="224">
      <alignment horizontal="left" vertical="center" wrapText="1"/>
    </xf>
    <xf numFmtId="0" fontId="393" fillId="200" borderId="216">
      <alignment vertical="center"/>
    </xf>
    <xf numFmtId="197" fontId="389" fillId="200" borderId="216">
      <alignment vertical="center"/>
    </xf>
    <xf numFmtId="174" fontId="89" fillId="200" borderId="216">
      <alignment vertical="center"/>
    </xf>
    <xf numFmtId="0" fontId="88" fillId="196" borderId="224">
      <alignment horizontal="left" vertical="center" wrapText="1"/>
    </xf>
    <xf numFmtId="176" fontId="390" fillId="200" borderId="216">
      <alignment vertical="center"/>
    </xf>
    <xf numFmtId="218" fontId="388" fillId="200" borderId="216">
      <alignment vertical="center"/>
    </xf>
    <xf numFmtId="4" fontId="89" fillId="200" borderId="216">
      <alignment vertical="center"/>
    </xf>
    <xf numFmtId="0" fontId="88" fillId="195" borderId="224">
      <alignment horizontal="left" vertical="center" wrapText="1"/>
    </xf>
    <xf numFmtId="219" fontId="390" fillId="200" borderId="216">
      <alignment vertical="center"/>
    </xf>
    <xf numFmtId="217" fontId="388" fillId="200" borderId="216">
      <alignment vertical="center"/>
    </xf>
    <xf numFmtId="165" fontId="89" fillId="200" borderId="216">
      <alignment vertical="center"/>
    </xf>
    <xf numFmtId="0" fontId="88" fillId="194" borderId="224">
      <alignment horizontal="left" vertical="center" wrapText="1"/>
    </xf>
    <xf numFmtId="167" fontId="390" fillId="200" borderId="216">
      <alignment vertical="center"/>
    </xf>
    <xf numFmtId="216" fontId="388" fillId="200" borderId="216">
      <alignment vertical="center"/>
    </xf>
    <xf numFmtId="0" fontId="393" fillId="200" borderId="266">
      <alignment vertical="center"/>
    </xf>
    <xf numFmtId="0" fontId="404" fillId="206" borderId="224">
      <alignment horizontal="left" vertical="center" wrapText="1"/>
    </xf>
    <xf numFmtId="199" fontId="389" fillId="200" borderId="216">
      <alignment vertical="center"/>
    </xf>
    <xf numFmtId="3" fontId="89" fillId="200" borderId="216">
      <alignment vertical="center"/>
    </xf>
    <xf numFmtId="174" fontId="90" fillId="201" borderId="266">
      <alignment vertical="center"/>
    </xf>
    <xf numFmtId="0" fontId="376" fillId="167" borderId="224">
      <alignment horizontal="left" vertical="center" wrapText="1"/>
    </xf>
    <xf numFmtId="198" fontId="389" fillId="200" borderId="216">
      <alignment vertical="center"/>
    </xf>
    <xf numFmtId="193" fontId="89" fillId="200" borderId="216">
      <alignment vertical="center"/>
    </xf>
    <xf numFmtId="216" fontId="388" fillId="186" borderId="277">
      <alignment vertical="center"/>
    </xf>
    <xf numFmtId="193" fontId="90" fillId="191" borderId="231">
      <alignment vertical="center"/>
    </xf>
    <xf numFmtId="198" fontId="389" fillId="200" borderId="231">
      <alignment vertical="center"/>
    </xf>
    <xf numFmtId="216" fontId="388" fillId="200" borderId="231">
      <alignment vertical="center"/>
    </xf>
    <xf numFmtId="217" fontId="388" fillId="200" borderId="231">
      <alignment vertical="center"/>
    </xf>
    <xf numFmtId="174" fontId="90" fillId="191" borderId="231">
      <alignment vertical="center"/>
    </xf>
    <xf numFmtId="174" fontId="89" fillId="195" borderId="231">
      <alignment vertical="center"/>
    </xf>
    <xf numFmtId="4" fontId="89" fillId="195" borderId="231">
      <alignment vertical="center"/>
    </xf>
    <xf numFmtId="3" fontId="89" fillId="200" borderId="231">
      <alignment vertical="center"/>
    </xf>
    <xf numFmtId="4" fontId="89" fillId="200" borderId="231">
      <alignment vertical="center"/>
    </xf>
    <xf numFmtId="193" fontId="89" fillId="200" borderId="231">
      <alignment vertical="center"/>
    </xf>
    <xf numFmtId="219" fontId="391" fillId="185" borderId="221">
      <alignment vertical="center"/>
    </xf>
    <xf numFmtId="4" fontId="90" fillId="202" borderId="216">
      <alignment vertical="center"/>
    </xf>
    <xf numFmtId="174" fontId="90" fillId="191" borderId="216">
      <alignment vertical="center"/>
    </xf>
    <xf numFmtId="174" fontId="90" fillId="201" borderId="216">
      <alignment vertical="center"/>
    </xf>
    <xf numFmtId="174" fontId="90" fillId="202" borderId="216">
      <alignment vertical="center"/>
    </xf>
    <xf numFmtId="193" fontId="90" fillId="191" borderId="216">
      <alignment vertical="center"/>
    </xf>
    <xf numFmtId="193" fontId="90" fillId="201" borderId="216">
      <alignment vertical="center"/>
    </xf>
    <xf numFmtId="193" fontId="90" fillId="202" borderId="216">
      <alignment vertical="center"/>
    </xf>
    <xf numFmtId="3" fontId="90" fillId="191" borderId="216">
      <alignment vertical="center"/>
    </xf>
    <xf numFmtId="3" fontId="90" fillId="201" borderId="216">
      <alignment vertical="center"/>
    </xf>
    <xf numFmtId="3" fontId="90" fillId="202" borderId="216">
      <alignment vertical="center"/>
    </xf>
    <xf numFmtId="216" fontId="396" fillId="191" borderId="216">
      <alignment vertical="center"/>
    </xf>
    <xf numFmtId="216" fontId="396" fillId="201" borderId="216">
      <alignment vertical="center"/>
    </xf>
    <xf numFmtId="216" fontId="396" fillId="202" borderId="216">
      <alignment vertical="center"/>
    </xf>
    <xf numFmtId="217" fontId="396" fillId="191" borderId="216">
      <alignment vertical="center"/>
    </xf>
    <xf numFmtId="217" fontId="396" fillId="201" borderId="216">
      <alignment vertical="center"/>
    </xf>
    <xf numFmtId="217" fontId="396" fillId="202" borderId="216">
      <alignment vertical="center"/>
    </xf>
    <xf numFmtId="218" fontId="396" fillId="191" borderId="216">
      <alignment vertical="center"/>
    </xf>
    <xf numFmtId="218" fontId="396" fillId="201" borderId="216">
      <alignment vertical="center"/>
    </xf>
    <xf numFmtId="218" fontId="396" fillId="202" borderId="216">
      <alignment vertical="center"/>
    </xf>
    <xf numFmtId="197" fontId="397" fillId="191" borderId="216">
      <alignment vertical="center"/>
    </xf>
    <xf numFmtId="197" fontId="397" fillId="201" borderId="216">
      <alignment vertical="center"/>
    </xf>
    <xf numFmtId="197" fontId="397" fillId="202" borderId="216">
      <alignment vertical="center"/>
    </xf>
    <xf numFmtId="198" fontId="397" fillId="191" borderId="216">
      <alignment vertical="center"/>
    </xf>
    <xf numFmtId="198" fontId="397" fillId="201" borderId="216">
      <alignment vertical="center"/>
    </xf>
    <xf numFmtId="198" fontId="397" fillId="202" borderId="216">
      <alignment vertical="center"/>
    </xf>
    <xf numFmtId="199" fontId="397" fillId="191" borderId="216">
      <alignment vertical="center"/>
    </xf>
    <xf numFmtId="199" fontId="397" fillId="201" borderId="216">
      <alignment vertical="center"/>
    </xf>
    <xf numFmtId="199" fontId="397" fillId="202" borderId="216">
      <alignment vertical="center"/>
    </xf>
    <xf numFmtId="167" fontId="398" fillId="191" borderId="216">
      <alignment vertical="center"/>
    </xf>
    <xf numFmtId="167" fontId="399" fillId="201" borderId="216">
      <alignment vertical="center"/>
    </xf>
    <xf numFmtId="167" fontId="400" fillId="202" borderId="216">
      <alignment vertical="center"/>
    </xf>
    <xf numFmtId="219" fontId="398" fillId="191" borderId="216">
      <alignment vertical="center"/>
    </xf>
    <xf numFmtId="219" fontId="399" fillId="201" borderId="216">
      <alignment vertical="center"/>
    </xf>
    <xf numFmtId="219" fontId="400" fillId="202" borderId="216">
      <alignment vertical="center"/>
    </xf>
    <xf numFmtId="176" fontId="398" fillId="191" borderId="216">
      <alignment vertical="center"/>
    </xf>
    <xf numFmtId="176" fontId="399" fillId="201" borderId="216">
      <alignment vertical="center"/>
    </xf>
    <xf numFmtId="176" fontId="400" fillId="202" borderId="216">
      <alignment vertical="center"/>
    </xf>
    <xf numFmtId="0" fontId="401" fillId="191" borderId="216">
      <alignment vertical="center"/>
    </xf>
    <xf numFmtId="0" fontId="402" fillId="201" borderId="216">
      <alignment vertical="center"/>
    </xf>
    <xf numFmtId="0" fontId="401" fillId="202" borderId="216">
      <alignment vertical="center"/>
    </xf>
    <xf numFmtId="0" fontId="403" fillId="191" borderId="216">
      <alignment horizontal="left" vertical="center"/>
    </xf>
    <xf numFmtId="0" fontId="403" fillId="201" borderId="216">
      <alignment horizontal="left" vertical="center"/>
    </xf>
    <xf numFmtId="0" fontId="403" fillId="202" borderId="216">
      <alignment horizontal="left" vertical="center"/>
    </xf>
    <xf numFmtId="165" fontId="89" fillId="185" borderId="206">
      <alignment vertical="center"/>
    </xf>
    <xf numFmtId="165" fontId="89" fillId="185" borderId="206">
      <alignment vertical="center"/>
    </xf>
    <xf numFmtId="165" fontId="89" fillId="186" borderId="206">
      <alignment vertical="center"/>
    </xf>
    <xf numFmtId="4" fontId="89" fillId="185" borderId="206">
      <alignment vertical="center"/>
    </xf>
    <xf numFmtId="4" fontId="89" fillId="185" borderId="206">
      <alignment vertical="center"/>
    </xf>
    <xf numFmtId="4" fontId="89" fillId="186" borderId="206">
      <alignment vertical="center"/>
    </xf>
    <xf numFmtId="174" fontId="89" fillId="185" borderId="206">
      <alignment vertical="center"/>
    </xf>
    <xf numFmtId="174" fontId="89" fillId="185" borderId="206">
      <alignment vertical="center"/>
    </xf>
    <xf numFmtId="174" fontId="89" fillId="186" borderId="206">
      <alignment vertical="center"/>
    </xf>
    <xf numFmtId="193" fontId="89" fillId="185" borderId="206">
      <alignment vertical="center"/>
    </xf>
    <xf numFmtId="193" fontId="89" fillId="185" borderId="206">
      <alignment vertical="center"/>
    </xf>
    <xf numFmtId="193" fontId="89" fillId="186" borderId="206">
      <alignment vertical="center"/>
    </xf>
    <xf numFmtId="3" fontId="89" fillId="185" borderId="206">
      <alignment vertical="center"/>
    </xf>
    <xf numFmtId="3" fontId="89" fillId="185" borderId="206">
      <alignment vertical="center"/>
    </xf>
    <xf numFmtId="3" fontId="89" fillId="186" borderId="206">
      <alignment vertical="center"/>
    </xf>
    <xf numFmtId="216" fontId="388" fillId="185" borderId="206">
      <alignment vertical="center"/>
    </xf>
    <xf numFmtId="216" fontId="388" fillId="185" borderId="206">
      <alignment vertical="center"/>
    </xf>
    <xf numFmtId="216" fontId="388" fillId="186" borderId="206">
      <alignment vertical="center"/>
    </xf>
    <xf numFmtId="217" fontId="388" fillId="185" borderId="206">
      <alignment vertical="center"/>
    </xf>
    <xf numFmtId="217" fontId="388" fillId="185" borderId="206">
      <alignment vertical="center"/>
    </xf>
    <xf numFmtId="217" fontId="388" fillId="186" borderId="206">
      <alignment vertical="center"/>
    </xf>
    <xf numFmtId="218" fontId="388" fillId="185" borderId="206">
      <alignment vertical="center"/>
    </xf>
    <xf numFmtId="218" fontId="388" fillId="185" borderId="206">
      <alignment vertical="center"/>
    </xf>
    <xf numFmtId="218" fontId="388" fillId="186" borderId="206">
      <alignment vertical="center"/>
    </xf>
    <xf numFmtId="197" fontId="389" fillId="185" borderId="206">
      <alignment vertical="center"/>
    </xf>
    <xf numFmtId="197" fontId="389" fillId="185" borderId="206">
      <alignment vertical="center"/>
    </xf>
    <xf numFmtId="197" fontId="389" fillId="186" borderId="206">
      <alignment vertical="center"/>
    </xf>
    <xf numFmtId="198" fontId="389" fillId="185" borderId="206">
      <alignment vertical="center"/>
    </xf>
    <xf numFmtId="198" fontId="389" fillId="185" borderId="206">
      <alignment vertical="center"/>
    </xf>
    <xf numFmtId="198" fontId="389" fillId="186" borderId="206">
      <alignment vertical="center"/>
    </xf>
    <xf numFmtId="199" fontId="389" fillId="185" borderId="206">
      <alignment vertical="center"/>
    </xf>
    <xf numFmtId="199" fontId="389" fillId="185" borderId="206">
      <alignment vertical="center"/>
    </xf>
    <xf numFmtId="199" fontId="389" fillId="186" borderId="206">
      <alignment vertical="center"/>
    </xf>
    <xf numFmtId="167" fontId="390" fillId="185" borderId="206">
      <alignment vertical="center"/>
    </xf>
    <xf numFmtId="167" fontId="391" fillId="185" borderId="206">
      <alignment vertical="center"/>
    </xf>
    <xf numFmtId="167" fontId="392" fillId="186" borderId="206">
      <alignment vertical="center"/>
    </xf>
    <xf numFmtId="219" fontId="390" fillId="185" borderId="206">
      <alignment vertical="center"/>
    </xf>
    <xf numFmtId="219" fontId="391" fillId="185" borderId="206">
      <alignment vertical="center"/>
    </xf>
    <xf numFmtId="219" fontId="392" fillId="186" borderId="206">
      <alignment vertical="center"/>
    </xf>
    <xf numFmtId="176" fontId="390" fillId="185" borderId="206">
      <alignment vertical="center"/>
    </xf>
    <xf numFmtId="176" fontId="391" fillId="185" borderId="206">
      <alignment vertical="center"/>
    </xf>
    <xf numFmtId="176" fontId="392" fillId="186" borderId="206">
      <alignment vertical="center"/>
    </xf>
    <xf numFmtId="0" fontId="393" fillId="185" borderId="206">
      <alignment vertical="center"/>
    </xf>
    <xf numFmtId="0" fontId="394" fillId="185" borderId="206">
      <alignment vertical="center"/>
    </xf>
    <xf numFmtId="0" fontId="393" fillId="186" borderId="206">
      <alignment vertical="center"/>
    </xf>
    <xf numFmtId="0" fontId="395" fillId="185" borderId="206">
      <alignment horizontal="left" vertical="center"/>
    </xf>
    <xf numFmtId="0" fontId="395" fillId="185" borderId="206">
      <alignment horizontal="left" vertical="center"/>
    </xf>
    <xf numFmtId="0" fontId="395" fillId="186" borderId="206">
      <alignment horizontal="left" vertical="center"/>
    </xf>
    <xf numFmtId="165" fontId="90" fillId="202" borderId="206">
      <alignment vertical="center"/>
    </xf>
    <xf numFmtId="165" fontId="90" fillId="189" borderId="206">
      <alignment vertical="center"/>
    </xf>
    <xf numFmtId="165" fontId="90" fillId="161" borderId="206">
      <alignment vertical="center"/>
    </xf>
    <xf numFmtId="4" fontId="90" fillId="202" borderId="206">
      <alignment vertical="center"/>
    </xf>
    <xf numFmtId="4" fontId="90" fillId="189" borderId="206">
      <alignment vertical="center"/>
    </xf>
    <xf numFmtId="4" fontId="90" fillId="161" borderId="206">
      <alignment vertical="center"/>
    </xf>
    <xf numFmtId="174" fontId="90" fillId="202" borderId="206">
      <alignment vertical="center"/>
    </xf>
    <xf numFmtId="174" fontId="90" fillId="189" borderId="206">
      <alignment vertical="center"/>
    </xf>
    <xf numFmtId="174" fontId="90" fillId="161" borderId="206">
      <alignment vertical="center"/>
    </xf>
    <xf numFmtId="193" fontId="90" fillId="202" borderId="206">
      <alignment vertical="center"/>
    </xf>
    <xf numFmtId="193" fontId="90" fillId="189" borderId="206">
      <alignment vertical="center"/>
    </xf>
    <xf numFmtId="193" fontId="90" fillId="161" borderId="206">
      <alignment vertical="center"/>
    </xf>
    <xf numFmtId="3" fontId="90" fillId="202" borderId="206">
      <alignment vertical="center"/>
    </xf>
    <xf numFmtId="3" fontId="90" fillId="189" borderId="206">
      <alignment vertical="center"/>
    </xf>
    <xf numFmtId="3" fontId="90" fillId="161" borderId="206">
      <alignment vertical="center"/>
    </xf>
    <xf numFmtId="216" fontId="396" fillId="202" borderId="206">
      <alignment vertical="center"/>
    </xf>
    <xf numFmtId="216" fontId="396" fillId="189" borderId="206">
      <alignment vertical="center"/>
    </xf>
    <xf numFmtId="216" fontId="396" fillId="161" borderId="206">
      <alignment vertical="center"/>
    </xf>
    <xf numFmtId="217" fontId="396" fillId="202" borderId="206">
      <alignment vertical="center"/>
    </xf>
    <xf numFmtId="217" fontId="396" fillId="189" borderId="206">
      <alignment vertical="center"/>
    </xf>
    <xf numFmtId="217" fontId="396" fillId="161" borderId="206">
      <alignment vertical="center"/>
    </xf>
    <xf numFmtId="218" fontId="396" fillId="202" borderId="206">
      <alignment vertical="center"/>
    </xf>
    <xf numFmtId="218" fontId="396" fillId="189" borderId="206">
      <alignment vertical="center"/>
    </xf>
    <xf numFmtId="218" fontId="396" fillId="161" borderId="206">
      <alignment vertical="center"/>
    </xf>
    <xf numFmtId="197" fontId="397" fillId="202" borderId="206">
      <alignment vertical="center"/>
    </xf>
    <xf numFmtId="197" fontId="397" fillId="189" borderId="206">
      <alignment vertical="center"/>
    </xf>
    <xf numFmtId="197" fontId="397" fillId="161" borderId="206">
      <alignment vertical="center"/>
    </xf>
    <xf numFmtId="198" fontId="397" fillId="202" borderId="206">
      <alignment vertical="center"/>
    </xf>
    <xf numFmtId="198" fontId="397" fillId="189" borderId="206">
      <alignment vertical="center"/>
    </xf>
    <xf numFmtId="198" fontId="397" fillId="161" borderId="206">
      <alignment vertical="center"/>
    </xf>
    <xf numFmtId="199" fontId="397" fillId="202" borderId="206">
      <alignment vertical="center"/>
    </xf>
    <xf numFmtId="199" fontId="397" fillId="189" borderId="206">
      <alignment vertical="center"/>
    </xf>
    <xf numFmtId="199" fontId="397" fillId="161" borderId="206">
      <alignment vertical="center"/>
    </xf>
    <xf numFmtId="167" fontId="398" fillId="202" borderId="206">
      <alignment vertical="center"/>
    </xf>
    <xf numFmtId="167" fontId="399" fillId="189" borderId="206">
      <alignment vertical="center"/>
    </xf>
    <xf numFmtId="167" fontId="400" fillId="161" borderId="206">
      <alignment vertical="center"/>
    </xf>
    <xf numFmtId="219" fontId="398" fillId="202" borderId="206">
      <alignment vertical="center"/>
    </xf>
    <xf numFmtId="219" fontId="399" fillId="189" borderId="206">
      <alignment vertical="center"/>
    </xf>
    <xf numFmtId="219" fontId="400" fillId="161" borderId="206">
      <alignment vertical="center"/>
    </xf>
    <xf numFmtId="176" fontId="398" fillId="202" borderId="206">
      <alignment vertical="center"/>
    </xf>
    <xf numFmtId="176" fontId="399" fillId="189" borderId="206">
      <alignment vertical="center"/>
    </xf>
    <xf numFmtId="176" fontId="400" fillId="161" borderId="206">
      <alignment vertical="center"/>
    </xf>
    <xf numFmtId="0" fontId="401" fillId="202" borderId="206">
      <alignment vertical="center"/>
    </xf>
    <xf numFmtId="0" fontId="402" fillId="189" borderId="206">
      <alignment vertical="center"/>
    </xf>
    <xf numFmtId="0" fontId="401" fillId="161" borderId="206">
      <alignment vertical="center"/>
    </xf>
    <xf numFmtId="0" fontId="403" fillId="202" borderId="206">
      <alignment horizontal="left" vertical="center"/>
    </xf>
    <xf numFmtId="0" fontId="403" fillId="189" borderId="206">
      <alignment horizontal="left" vertical="center"/>
    </xf>
    <xf numFmtId="0" fontId="403" fillId="161" borderId="206">
      <alignment horizontal="left" vertical="center"/>
    </xf>
    <xf numFmtId="167" fontId="392" fillId="200" borderId="266">
      <alignment vertical="center"/>
    </xf>
    <xf numFmtId="165" fontId="90" fillId="202" borderId="266">
      <alignment vertical="center"/>
    </xf>
    <xf numFmtId="49" fontId="88" fillId="59" borderId="217">
      <alignment vertical="center" wrapText="1"/>
    </xf>
    <xf numFmtId="49" fontId="88" fillId="157" borderId="209">
      <alignment vertical="center" wrapText="1"/>
    </xf>
    <xf numFmtId="49" fontId="88" fillId="157" borderId="209">
      <alignment vertical="center" wrapText="1"/>
    </xf>
    <xf numFmtId="49" fontId="88" fillId="157" borderId="209">
      <alignment vertical="center" wrapText="1"/>
    </xf>
    <xf numFmtId="0" fontId="88" fillId="167" borderId="209">
      <alignment horizontal="left" vertical="center" wrapText="1"/>
    </xf>
    <xf numFmtId="0" fontId="88" fillId="167" borderId="209">
      <alignment horizontal="left" vertical="center" wrapText="1"/>
    </xf>
    <xf numFmtId="0" fontId="88" fillId="167" borderId="209">
      <alignment horizontal="left" vertical="center" wrapText="1"/>
    </xf>
    <xf numFmtId="0" fontId="376" fillId="167" borderId="209">
      <alignment horizontal="left" vertical="center" wrapText="1"/>
    </xf>
    <xf numFmtId="0" fontId="376" fillId="167" borderId="209">
      <alignment horizontal="left" vertical="center" wrapText="1"/>
    </xf>
    <xf numFmtId="0" fontId="376" fillId="167" borderId="209">
      <alignment horizontal="left" vertical="center" wrapText="1"/>
    </xf>
    <xf numFmtId="0" fontId="88" fillId="205" borderId="209">
      <alignment horizontal="left" vertical="center" wrapText="1"/>
    </xf>
    <xf numFmtId="0" fontId="88" fillId="205" borderId="209">
      <alignment horizontal="left" vertical="center" wrapText="1"/>
    </xf>
    <xf numFmtId="0" fontId="88" fillId="176" borderId="209">
      <alignment horizontal="left" vertical="center" wrapText="1"/>
    </xf>
    <xf numFmtId="0" fontId="404" fillId="206" borderId="209">
      <alignment horizontal="left" vertical="center" wrapText="1"/>
    </xf>
    <xf numFmtId="0" fontId="404" fillId="204" borderId="209">
      <alignment horizontal="left" vertical="center" wrapText="1"/>
    </xf>
    <xf numFmtId="0" fontId="404" fillId="207" borderId="209">
      <alignment horizontal="left" vertical="center" wrapText="1"/>
    </xf>
    <xf numFmtId="49" fontId="88" fillId="157" borderId="259">
      <alignment vertical="center" wrapText="1"/>
    </xf>
    <xf numFmtId="197" fontId="397" fillId="189" borderId="256">
      <alignment vertical="center"/>
    </xf>
    <xf numFmtId="3" fontId="89" fillId="185" borderId="221">
      <alignment vertical="center"/>
    </xf>
    <xf numFmtId="197" fontId="389" fillId="186" borderId="221">
      <alignment vertical="center"/>
    </xf>
    <xf numFmtId="219" fontId="391" fillId="185" borderId="256">
      <alignment vertical="center"/>
    </xf>
    <xf numFmtId="218" fontId="396" fillId="191" borderId="231">
      <alignment vertical="center"/>
    </xf>
    <xf numFmtId="3" fontId="89" fillId="186" borderId="221">
      <alignment vertical="center"/>
    </xf>
    <xf numFmtId="218" fontId="396" fillId="201" borderId="231">
      <alignment vertical="center"/>
    </xf>
    <xf numFmtId="0" fontId="88" fillId="194" borderId="209">
      <alignment horizontal="left" vertical="center" wrapText="1"/>
    </xf>
    <xf numFmtId="0" fontId="88" fillId="168" borderId="209">
      <alignment horizontal="left" vertical="center" wrapText="1"/>
    </xf>
    <xf numFmtId="0" fontId="88" fillId="195" borderId="209">
      <alignment horizontal="left" vertical="center" wrapText="1"/>
    </xf>
    <xf numFmtId="0" fontId="88" fillId="168" borderId="209">
      <alignment horizontal="left" vertical="center" wrapText="1"/>
    </xf>
    <xf numFmtId="0" fontId="88" fillId="193" borderId="209">
      <alignment horizontal="left" vertical="center" wrapText="1"/>
    </xf>
    <xf numFmtId="0" fontId="88" fillId="177" borderId="209">
      <alignment horizontal="left" vertical="center" wrapText="1"/>
    </xf>
    <xf numFmtId="0" fontId="88" fillId="196" borderId="209">
      <alignment horizontal="left" vertical="center" wrapText="1"/>
    </xf>
    <xf numFmtId="0" fontId="88" fillId="164" borderId="209">
      <alignment horizontal="left" vertical="center" wrapText="1"/>
    </xf>
    <xf numFmtId="0" fontId="88" fillId="164" borderId="209">
      <alignment horizontal="left" vertical="center" wrapText="1"/>
    </xf>
    <xf numFmtId="0" fontId="88" fillId="197" borderId="209">
      <alignment horizontal="left" vertical="center" wrapText="1"/>
    </xf>
    <xf numFmtId="0" fontId="88" fillId="168" borderId="209">
      <alignment horizontal="left" vertical="center" wrapText="1"/>
    </xf>
    <xf numFmtId="0" fontId="88" fillId="198" borderId="209">
      <alignment horizontal="left" vertical="center" wrapText="1"/>
    </xf>
    <xf numFmtId="0" fontId="88" fillId="198" borderId="209">
      <alignment horizontal="left" vertical="center" wrapText="1"/>
    </xf>
    <xf numFmtId="0" fontId="88" fillId="197" borderId="209">
      <alignment horizontal="left" vertical="center" wrapText="1"/>
    </xf>
    <xf numFmtId="219" fontId="398" fillId="191" borderId="231">
      <alignment vertical="center"/>
    </xf>
    <xf numFmtId="218" fontId="396" fillId="202" borderId="231">
      <alignment vertical="center"/>
    </xf>
    <xf numFmtId="216" fontId="388" fillId="185" borderId="221">
      <alignment vertical="center"/>
    </xf>
    <xf numFmtId="0" fontId="393" fillId="185" borderId="256">
      <alignment vertical="center"/>
    </xf>
    <xf numFmtId="0" fontId="395" fillId="200" borderId="246">
      <alignment horizontal="left" vertical="center"/>
    </xf>
    <xf numFmtId="219" fontId="390" fillId="200" borderId="246">
      <alignment vertical="center"/>
    </xf>
    <xf numFmtId="198" fontId="389" fillId="200" borderId="246">
      <alignment vertical="center"/>
    </xf>
    <xf numFmtId="217" fontId="388" fillId="200" borderId="246">
      <alignment vertical="center"/>
    </xf>
    <xf numFmtId="193" fontId="89" fillId="200" borderId="246">
      <alignment vertical="center"/>
    </xf>
    <xf numFmtId="217" fontId="396" fillId="189" borderId="256">
      <alignment vertical="center"/>
    </xf>
    <xf numFmtId="193" fontId="89" fillId="185" borderId="256">
      <alignment vertical="center"/>
    </xf>
    <xf numFmtId="216" fontId="396" fillId="201" borderId="231">
      <alignment vertical="center"/>
    </xf>
    <xf numFmtId="217" fontId="396" fillId="201" borderId="231">
      <alignment vertical="center"/>
    </xf>
    <xf numFmtId="217" fontId="388" fillId="185" borderId="221">
      <alignment vertical="center"/>
    </xf>
    <xf numFmtId="0" fontId="88" fillId="198" borderId="224">
      <alignment horizontal="left" vertical="center" wrapText="1"/>
    </xf>
    <xf numFmtId="193" fontId="89" fillId="186" borderId="256">
      <alignment vertical="center"/>
    </xf>
    <xf numFmtId="0" fontId="349" fillId="0" borderId="235" applyNumberFormat="0" applyFill="0" applyAlignment="0" applyProtection="0"/>
    <xf numFmtId="216" fontId="396" fillId="161" borderId="313">
      <alignment vertical="center"/>
    </xf>
    <xf numFmtId="0" fontId="88" fillId="193" borderId="259">
      <alignment horizontal="left" vertical="center" wrapText="1"/>
    </xf>
    <xf numFmtId="219" fontId="390" fillId="185" borderId="256">
      <alignment vertical="center"/>
    </xf>
    <xf numFmtId="217" fontId="388" fillId="186" borderId="256">
      <alignment vertical="center"/>
    </xf>
    <xf numFmtId="176" fontId="391" fillId="195" borderId="266">
      <alignment vertical="center"/>
    </xf>
    <xf numFmtId="0" fontId="88" fillId="195" borderId="259">
      <alignment horizontal="left" vertical="center" wrapText="1"/>
    </xf>
    <xf numFmtId="0" fontId="395" fillId="195" borderId="266">
      <alignment horizontal="left" vertical="center"/>
    </xf>
    <xf numFmtId="216" fontId="388" fillId="200" borderId="287">
      <alignment vertical="center"/>
    </xf>
    <xf numFmtId="3" fontId="89" fillId="195" borderId="341">
      <alignment vertical="center"/>
    </xf>
    <xf numFmtId="0" fontId="394" fillId="195" borderId="246">
      <alignment vertical="center"/>
    </xf>
    <xf numFmtId="4" fontId="89" fillId="195" borderId="246">
      <alignment vertical="center"/>
    </xf>
    <xf numFmtId="218" fontId="388" fillId="185" borderId="221">
      <alignment vertical="center"/>
    </xf>
    <xf numFmtId="197" fontId="397" fillId="191" borderId="231">
      <alignment vertical="center"/>
    </xf>
    <xf numFmtId="176" fontId="398" fillId="191" borderId="231">
      <alignment vertical="center"/>
    </xf>
    <xf numFmtId="199" fontId="389" fillId="195" borderId="246">
      <alignment vertical="center"/>
    </xf>
    <xf numFmtId="217" fontId="388" fillId="195" borderId="246">
      <alignment vertical="center"/>
    </xf>
    <xf numFmtId="217" fontId="388" fillId="185" borderId="256">
      <alignment vertical="center"/>
    </xf>
    <xf numFmtId="165" fontId="89" fillId="185" borderId="256">
      <alignment vertical="center"/>
    </xf>
    <xf numFmtId="0" fontId="88" fillId="168" borderId="224">
      <alignment horizontal="left" vertical="center" wrapText="1"/>
    </xf>
    <xf numFmtId="176" fontId="392" fillId="200" borderId="266">
      <alignment vertical="center"/>
    </xf>
    <xf numFmtId="199" fontId="389" fillId="185" borderId="221">
      <alignment vertical="center"/>
    </xf>
    <xf numFmtId="174" fontId="89" fillId="185" borderId="256">
      <alignment vertical="center"/>
    </xf>
    <xf numFmtId="3" fontId="90" fillId="161" borderId="256">
      <alignment vertical="center"/>
    </xf>
    <xf numFmtId="176" fontId="399" fillId="201" borderId="287">
      <alignment vertical="center"/>
    </xf>
    <xf numFmtId="3" fontId="89" fillId="195" borderId="246">
      <alignment vertical="center"/>
    </xf>
    <xf numFmtId="174" fontId="90" fillId="202" borderId="266">
      <alignment vertical="center"/>
    </xf>
    <xf numFmtId="165" fontId="90" fillId="58" borderId="236">
      <alignment vertical="center"/>
    </xf>
    <xf numFmtId="218" fontId="388" fillId="186" borderId="256">
      <alignment vertical="center"/>
    </xf>
    <xf numFmtId="0" fontId="88" fillId="167" borderId="224">
      <alignment horizontal="left" vertical="center" wrapText="1"/>
    </xf>
    <xf numFmtId="219" fontId="392" fillId="200" borderId="266">
      <alignment vertical="center"/>
    </xf>
    <xf numFmtId="218" fontId="388" fillId="186" borderId="221">
      <alignment vertical="center"/>
    </xf>
    <xf numFmtId="197" fontId="389" fillId="185" borderId="221">
      <alignment vertical="center"/>
    </xf>
    <xf numFmtId="219" fontId="400" fillId="202" borderId="231">
      <alignment vertical="center"/>
    </xf>
    <xf numFmtId="3" fontId="89" fillId="185" borderId="221">
      <alignment vertical="center"/>
    </xf>
    <xf numFmtId="0" fontId="403" fillId="161" borderId="221">
      <alignment horizontal="left" vertical="center"/>
    </xf>
    <xf numFmtId="176" fontId="400" fillId="202" borderId="231">
      <alignment vertical="center"/>
    </xf>
    <xf numFmtId="198" fontId="389" fillId="185" borderId="313">
      <alignment vertical="center"/>
    </xf>
    <xf numFmtId="217" fontId="396" fillId="191" borderId="231">
      <alignment vertical="center"/>
    </xf>
    <xf numFmtId="193" fontId="89" fillId="195" borderId="231">
      <alignment vertical="center"/>
    </xf>
    <xf numFmtId="198" fontId="389" fillId="195" borderId="231">
      <alignment vertical="center"/>
    </xf>
    <xf numFmtId="0" fontId="395" fillId="195" borderId="231">
      <alignment horizontal="left" vertical="center"/>
    </xf>
    <xf numFmtId="167" fontId="400" fillId="202" borderId="231">
      <alignment vertical="center"/>
    </xf>
    <xf numFmtId="3" fontId="89" fillId="195" borderId="231">
      <alignment vertical="center"/>
    </xf>
    <xf numFmtId="199" fontId="389" fillId="195" borderId="231">
      <alignment vertical="center"/>
    </xf>
    <xf numFmtId="165" fontId="90" fillId="201" borderId="231">
      <alignment vertical="center"/>
    </xf>
    <xf numFmtId="0" fontId="403" fillId="191" borderId="231">
      <alignment horizontal="left" vertical="center"/>
    </xf>
    <xf numFmtId="216" fontId="388" fillId="195" borderId="231">
      <alignment vertical="center"/>
    </xf>
    <xf numFmtId="167" fontId="391" fillId="195" borderId="231">
      <alignment vertical="center"/>
    </xf>
    <xf numFmtId="4" fontId="90" fillId="201" borderId="231">
      <alignment vertical="center"/>
    </xf>
    <xf numFmtId="4" fontId="89" fillId="185" borderId="221">
      <alignment vertical="center"/>
    </xf>
    <xf numFmtId="217" fontId="388" fillId="195" borderId="231">
      <alignment vertical="center"/>
    </xf>
    <xf numFmtId="219" fontId="391" fillId="195" borderId="231">
      <alignment vertical="center"/>
    </xf>
    <xf numFmtId="174" fontId="90" fillId="201" borderId="231">
      <alignment vertical="center"/>
    </xf>
    <xf numFmtId="174" fontId="89" fillId="185" borderId="221">
      <alignment vertical="center"/>
    </xf>
    <xf numFmtId="218" fontId="388" fillId="195" borderId="231">
      <alignment vertical="center"/>
    </xf>
    <xf numFmtId="176" fontId="391" fillId="195" borderId="231">
      <alignment vertical="center"/>
    </xf>
    <xf numFmtId="193" fontId="90" fillId="201" borderId="231">
      <alignment vertical="center"/>
    </xf>
    <xf numFmtId="193" fontId="89" fillId="185" borderId="221">
      <alignment vertical="center"/>
    </xf>
    <xf numFmtId="197" fontId="389" fillId="195" borderId="231">
      <alignment vertical="center"/>
    </xf>
    <xf numFmtId="0" fontId="394" fillId="195" borderId="231">
      <alignment vertical="center"/>
    </xf>
    <xf numFmtId="3" fontId="90" fillId="201" borderId="231">
      <alignment vertical="center"/>
    </xf>
    <xf numFmtId="167" fontId="390" fillId="185" borderId="256">
      <alignment vertical="center"/>
    </xf>
    <xf numFmtId="217" fontId="396" fillId="161" borderId="256">
      <alignment vertical="center"/>
    </xf>
    <xf numFmtId="217" fontId="388" fillId="195" borderId="266">
      <alignment vertical="center"/>
    </xf>
    <xf numFmtId="216" fontId="388" fillId="195" borderId="246">
      <alignment vertical="center"/>
    </xf>
    <xf numFmtId="0" fontId="395" fillId="195" borderId="246">
      <alignment horizontal="left" vertical="center"/>
    </xf>
    <xf numFmtId="0" fontId="88" fillId="194" borderId="259">
      <alignment horizontal="left" vertical="center" wrapText="1"/>
    </xf>
    <xf numFmtId="4" fontId="89" fillId="200" borderId="355">
      <alignment vertical="center"/>
    </xf>
    <xf numFmtId="198" fontId="397" fillId="189" borderId="256">
      <alignment vertical="center"/>
    </xf>
    <xf numFmtId="199" fontId="397" fillId="202" borderId="287">
      <alignment vertical="center"/>
    </xf>
    <xf numFmtId="3" fontId="89" fillId="200" borderId="266">
      <alignment vertical="center"/>
    </xf>
    <xf numFmtId="0" fontId="386" fillId="172" borderId="230" applyNumberFormat="0" applyAlignment="0" applyProtection="0"/>
    <xf numFmtId="216" fontId="388" fillId="200" borderId="266">
      <alignment vertical="center"/>
    </xf>
    <xf numFmtId="199" fontId="389" fillId="200" borderId="266">
      <alignment vertical="center"/>
    </xf>
    <xf numFmtId="0" fontId="395" fillId="200" borderId="266">
      <alignment horizontal="left" vertical="center"/>
    </xf>
    <xf numFmtId="216" fontId="396" fillId="201" borderId="266">
      <alignment vertical="center"/>
    </xf>
    <xf numFmtId="174" fontId="89" fillId="186" borderId="256">
      <alignment vertical="center"/>
    </xf>
    <xf numFmtId="198" fontId="389" fillId="186" borderId="256">
      <alignment vertical="center"/>
    </xf>
    <xf numFmtId="167" fontId="391" fillId="185" borderId="256">
      <alignment vertical="center"/>
    </xf>
    <xf numFmtId="176" fontId="392" fillId="186" borderId="256">
      <alignment vertical="center"/>
    </xf>
    <xf numFmtId="0" fontId="394" fillId="185" borderId="256">
      <alignment vertical="center"/>
    </xf>
    <xf numFmtId="0" fontId="393" fillId="186" borderId="256">
      <alignment vertical="center"/>
    </xf>
    <xf numFmtId="0" fontId="395" fillId="185" borderId="256">
      <alignment horizontal="left" vertical="center"/>
    </xf>
    <xf numFmtId="0" fontId="395" fillId="186" borderId="256">
      <alignment horizontal="left" vertical="center"/>
    </xf>
    <xf numFmtId="165" fontId="90" fillId="202" borderId="256">
      <alignment vertical="center"/>
    </xf>
    <xf numFmtId="165" fontId="90" fillId="189" borderId="256">
      <alignment vertical="center"/>
    </xf>
    <xf numFmtId="165" fontId="90" fillId="161" borderId="256">
      <alignment vertical="center"/>
    </xf>
    <xf numFmtId="4" fontId="90" fillId="189" borderId="256">
      <alignment vertical="center"/>
    </xf>
    <xf numFmtId="4" fontId="90" fillId="161" borderId="256">
      <alignment vertical="center"/>
    </xf>
    <xf numFmtId="193" fontId="90" fillId="202" borderId="256">
      <alignment vertical="center"/>
    </xf>
    <xf numFmtId="174" fontId="90" fillId="202" borderId="256">
      <alignment vertical="center"/>
    </xf>
    <xf numFmtId="3" fontId="90" fillId="202" borderId="256">
      <alignment vertical="center"/>
    </xf>
    <xf numFmtId="216" fontId="396" fillId="189" borderId="256">
      <alignment vertical="center"/>
    </xf>
    <xf numFmtId="216" fontId="396" fillId="161" borderId="256">
      <alignment vertical="center"/>
    </xf>
    <xf numFmtId="0" fontId="362" fillId="178" borderId="237">
      <alignment horizontal="center" vertical="center"/>
    </xf>
    <xf numFmtId="0" fontId="362" fillId="178" borderId="237">
      <alignment horizontal="center" vertical="center"/>
    </xf>
    <xf numFmtId="0" fontId="363" fillId="179" borderId="238">
      <alignment horizontal="left" vertical="top" wrapText="1"/>
    </xf>
    <xf numFmtId="217" fontId="396" fillId="202" borderId="256">
      <alignment vertical="center"/>
    </xf>
    <xf numFmtId="0" fontId="363" fillId="179" borderId="238">
      <alignment horizontal="left" vertical="top" wrapText="1"/>
    </xf>
    <xf numFmtId="0" fontId="377" fillId="157" borderId="218" applyNumberFormat="0" applyAlignment="0" applyProtection="0"/>
    <xf numFmtId="218" fontId="396" fillId="202" borderId="256">
      <alignment vertical="center"/>
    </xf>
    <xf numFmtId="218" fontId="396" fillId="189" borderId="256">
      <alignment vertical="center"/>
    </xf>
    <xf numFmtId="218" fontId="396" fillId="161" borderId="256">
      <alignment vertical="center"/>
    </xf>
    <xf numFmtId="197" fontId="397" fillId="202" borderId="256">
      <alignment vertical="center"/>
    </xf>
    <xf numFmtId="165" fontId="372" fillId="0" borderId="228"/>
    <xf numFmtId="165" fontId="373" fillId="0" borderId="229"/>
    <xf numFmtId="165" fontId="371" fillId="0" borderId="229"/>
    <xf numFmtId="165" fontId="370" fillId="0" borderId="228"/>
    <xf numFmtId="197" fontId="397" fillId="161" borderId="256">
      <alignment vertical="center"/>
    </xf>
    <xf numFmtId="198" fontId="397" fillId="202" borderId="256">
      <alignment vertical="center"/>
    </xf>
    <xf numFmtId="0" fontId="88" fillId="178" borderId="227" applyNumberFormat="0" applyAlignment="0" applyProtection="0"/>
    <xf numFmtId="49" fontId="88" fillId="162" borderId="226">
      <alignment vertical="top" wrapText="1"/>
    </xf>
    <xf numFmtId="49" fontId="88" fillId="162" borderId="225">
      <alignment vertical="top" wrapText="1"/>
    </xf>
    <xf numFmtId="49" fontId="360" fillId="197" borderId="224">
      <alignment vertical="center" wrapText="1"/>
    </xf>
    <xf numFmtId="49" fontId="360" fillId="198" borderId="224">
      <alignment vertical="center" wrapText="1"/>
    </xf>
    <xf numFmtId="49" fontId="360" fillId="198" borderId="224">
      <alignment vertical="center" wrapText="1"/>
    </xf>
    <xf numFmtId="49" fontId="360" fillId="168" borderId="224">
      <alignment vertical="center" wrapText="1"/>
    </xf>
    <xf numFmtId="49" fontId="360" fillId="197" borderId="224">
      <alignment vertical="center" wrapText="1"/>
    </xf>
    <xf numFmtId="49" fontId="360" fillId="164" borderId="224">
      <alignment vertical="center" wrapText="1"/>
    </xf>
    <xf numFmtId="49" fontId="360" fillId="164" borderId="224">
      <alignment vertical="center" wrapText="1"/>
    </xf>
    <xf numFmtId="49" fontId="360" fillId="196" borderId="224">
      <alignment vertical="center" wrapText="1"/>
    </xf>
    <xf numFmtId="49" fontId="360" fillId="177" borderId="224">
      <alignment vertical="center" wrapText="1"/>
    </xf>
    <xf numFmtId="49" fontId="360" fillId="193" borderId="224">
      <alignment vertical="center" wrapText="1"/>
    </xf>
    <xf numFmtId="49" fontId="360" fillId="168" borderId="224">
      <alignment vertical="center" wrapText="1"/>
    </xf>
    <xf numFmtId="49" fontId="360" fillId="195" borderId="224">
      <alignment vertical="center" wrapText="1"/>
    </xf>
    <xf numFmtId="49" fontId="360" fillId="168" borderId="224">
      <alignment vertical="center" wrapText="1"/>
    </xf>
    <xf numFmtId="49" fontId="360" fillId="194" borderId="224">
      <alignment vertical="center" wrapText="1"/>
    </xf>
    <xf numFmtId="198" fontId="397" fillId="161" borderId="256">
      <alignment vertical="center"/>
    </xf>
    <xf numFmtId="199" fontId="397" fillId="202" borderId="256">
      <alignment vertical="center"/>
    </xf>
    <xf numFmtId="199" fontId="397" fillId="189" borderId="256">
      <alignment vertical="center"/>
    </xf>
    <xf numFmtId="199" fontId="397" fillId="161" borderId="256">
      <alignment vertical="center"/>
    </xf>
    <xf numFmtId="167" fontId="398" fillId="202" borderId="256">
      <alignment vertical="center"/>
    </xf>
    <xf numFmtId="167" fontId="399" fillId="189" borderId="256">
      <alignment vertical="center"/>
    </xf>
    <xf numFmtId="167" fontId="400" fillId="161" borderId="256">
      <alignment vertical="center"/>
    </xf>
    <xf numFmtId="219" fontId="398" fillId="202" borderId="256">
      <alignment vertical="center"/>
    </xf>
    <xf numFmtId="219" fontId="399" fillId="189" borderId="256">
      <alignment vertical="center"/>
    </xf>
    <xf numFmtId="219" fontId="400" fillId="161" borderId="256">
      <alignment vertical="center"/>
    </xf>
    <xf numFmtId="176" fontId="398" fillId="202" borderId="256">
      <alignment vertical="center"/>
    </xf>
    <xf numFmtId="176" fontId="399" fillId="189" borderId="256">
      <alignment vertical="center"/>
    </xf>
    <xf numFmtId="176" fontId="400" fillId="161" borderId="256">
      <alignment vertical="center"/>
    </xf>
    <xf numFmtId="0" fontId="401" fillId="202" borderId="256">
      <alignment vertical="center"/>
    </xf>
    <xf numFmtId="0" fontId="402" fillId="189" borderId="256">
      <alignment vertical="center"/>
    </xf>
    <xf numFmtId="0" fontId="401" fillId="161" borderId="256">
      <alignment vertical="center"/>
    </xf>
    <xf numFmtId="0" fontId="403" fillId="202" borderId="256">
      <alignment horizontal="left" vertical="center"/>
    </xf>
    <xf numFmtId="0" fontId="403" fillId="189" borderId="256">
      <alignment horizontal="left" vertical="center"/>
    </xf>
    <xf numFmtId="0" fontId="403" fillId="161" borderId="256">
      <alignment horizontal="left" vertical="center"/>
    </xf>
    <xf numFmtId="49" fontId="88" fillId="59" borderId="273">
      <alignment vertical="center" wrapText="1"/>
    </xf>
    <xf numFmtId="49" fontId="88" fillId="157" borderId="316">
      <alignment vertical="center" wrapText="1"/>
    </xf>
    <xf numFmtId="165" fontId="371" fillId="0" borderId="285"/>
    <xf numFmtId="49" fontId="88" fillId="157" borderId="259">
      <alignment vertical="center" wrapText="1"/>
    </xf>
    <xf numFmtId="0" fontId="88" fillId="167" borderId="259">
      <alignment horizontal="left" vertical="center" wrapText="1"/>
    </xf>
    <xf numFmtId="49" fontId="88" fillId="157" borderId="259">
      <alignment vertical="center" wrapText="1"/>
    </xf>
    <xf numFmtId="0" fontId="88" fillId="167" borderId="259">
      <alignment horizontal="left" vertical="center" wrapText="1"/>
    </xf>
    <xf numFmtId="0" fontId="88" fillId="167" borderId="259">
      <alignment horizontal="left" vertical="center" wrapText="1"/>
    </xf>
    <xf numFmtId="0" fontId="376" fillId="167" borderId="259">
      <alignment horizontal="left" vertical="center" wrapText="1"/>
    </xf>
    <xf numFmtId="49" fontId="360" fillId="194" borderId="239">
      <alignment vertical="center" wrapText="1"/>
    </xf>
    <xf numFmtId="49" fontId="360" fillId="168" borderId="239">
      <alignment vertical="center" wrapText="1"/>
    </xf>
    <xf numFmtId="49" fontId="360" fillId="195" borderId="239">
      <alignment vertical="center" wrapText="1"/>
    </xf>
    <xf numFmtId="49" fontId="360" fillId="168" borderId="239">
      <alignment vertical="center" wrapText="1"/>
    </xf>
    <xf numFmtId="49" fontId="360" fillId="193" borderId="239">
      <alignment vertical="center" wrapText="1"/>
    </xf>
    <xf numFmtId="49" fontId="360" fillId="177" borderId="239">
      <alignment vertical="center" wrapText="1"/>
    </xf>
    <xf numFmtId="49" fontId="360" fillId="196" borderId="239">
      <alignment vertical="center" wrapText="1"/>
    </xf>
    <xf numFmtId="49" fontId="360" fillId="164" borderId="239">
      <alignment vertical="center" wrapText="1"/>
    </xf>
    <xf numFmtId="49" fontId="360" fillId="164" borderId="239">
      <alignment vertical="center" wrapText="1"/>
    </xf>
    <xf numFmtId="49" fontId="360" fillId="197" borderId="239">
      <alignment vertical="center" wrapText="1"/>
    </xf>
    <xf numFmtId="49" fontId="360" fillId="168" borderId="239">
      <alignment vertical="center" wrapText="1"/>
    </xf>
    <xf numFmtId="0" fontId="363" fillId="179" borderId="223">
      <alignment horizontal="left" vertical="top" wrapText="1"/>
    </xf>
    <xf numFmtId="0" fontId="363" fillId="179" borderId="223">
      <alignment horizontal="left" vertical="top" wrapText="1"/>
    </xf>
    <xf numFmtId="0" fontId="363" fillId="179" borderId="223">
      <alignment horizontal="left" vertical="top" wrapText="1"/>
    </xf>
    <xf numFmtId="0" fontId="362" fillId="178" borderId="222">
      <alignment horizontal="center" vertical="center"/>
    </xf>
    <xf numFmtId="0" fontId="362" fillId="178" borderId="222">
      <alignment horizontal="center" vertical="center"/>
    </xf>
    <xf numFmtId="49" fontId="360" fillId="198" borderId="239">
      <alignment vertical="center" wrapText="1"/>
    </xf>
    <xf numFmtId="49" fontId="360" fillId="198" borderId="239">
      <alignment vertical="center" wrapText="1"/>
    </xf>
    <xf numFmtId="49" fontId="360" fillId="197" borderId="239">
      <alignment vertical="center" wrapText="1"/>
    </xf>
    <xf numFmtId="49" fontId="88" fillId="162" borderId="240">
      <alignment vertical="top" wrapText="1"/>
    </xf>
    <xf numFmtId="49" fontId="88" fillId="162" borderId="241">
      <alignment vertical="top" wrapText="1"/>
    </xf>
    <xf numFmtId="0" fontId="88" fillId="178" borderId="242" applyNumberFormat="0" applyAlignment="0" applyProtection="0"/>
    <xf numFmtId="0" fontId="376" fillId="167" borderId="259">
      <alignment horizontal="left" vertical="center" wrapText="1"/>
    </xf>
    <xf numFmtId="0" fontId="88" fillId="205" borderId="259">
      <alignment horizontal="left" vertical="center" wrapText="1"/>
    </xf>
    <xf numFmtId="165" fontId="370" fillId="0" borderId="243"/>
    <xf numFmtId="165" fontId="371" fillId="0" borderId="244"/>
    <xf numFmtId="165" fontId="372" fillId="0" borderId="243"/>
    <xf numFmtId="165" fontId="373" fillId="0" borderId="244"/>
    <xf numFmtId="0" fontId="88" fillId="205" borderId="259">
      <alignment horizontal="left" vertical="center" wrapText="1"/>
    </xf>
    <xf numFmtId="0" fontId="88" fillId="176" borderId="259">
      <alignment horizontal="left" vertical="center" wrapText="1"/>
    </xf>
    <xf numFmtId="0" fontId="404" fillId="206" borderId="259">
      <alignment horizontal="left" vertical="center" wrapText="1"/>
    </xf>
    <xf numFmtId="0" fontId="404" fillId="204" borderId="259">
      <alignment horizontal="left" vertical="center" wrapText="1"/>
    </xf>
    <xf numFmtId="0" fontId="404" fillId="207" borderId="259">
      <alignment horizontal="left" vertical="center" wrapText="1"/>
    </xf>
    <xf numFmtId="0" fontId="377" fillId="157" borderId="233" applyNumberFormat="0" applyAlignment="0" applyProtection="0"/>
    <xf numFmtId="193" fontId="89" fillId="185" borderId="277">
      <alignment vertical="center"/>
    </xf>
    <xf numFmtId="216" fontId="396" fillId="202" borderId="287">
      <alignment vertical="center"/>
    </xf>
    <xf numFmtId="217" fontId="396" fillId="191" borderId="287">
      <alignment vertical="center"/>
    </xf>
    <xf numFmtId="217" fontId="396" fillId="201" borderId="287">
      <alignment vertical="center"/>
    </xf>
    <xf numFmtId="0" fontId="357" fillId="172" borderId="218" applyNumberFormat="0" applyAlignment="0" applyProtection="0"/>
    <xf numFmtId="0" fontId="88" fillId="177" borderId="259">
      <alignment horizontal="left" vertical="center" wrapText="1"/>
    </xf>
    <xf numFmtId="199" fontId="389" fillId="200" borderId="305">
      <alignment vertical="center"/>
    </xf>
    <xf numFmtId="198" fontId="389" fillId="185" borderId="380">
      <alignment vertical="center"/>
    </xf>
    <xf numFmtId="0" fontId="395" fillId="195" borderId="305">
      <alignment horizontal="left" vertical="center"/>
    </xf>
    <xf numFmtId="0" fontId="88" fillId="198" borderId="280">
      <alignment horizontal="left" vertical="center" wrapText="1"/>
    </xf>
    <xf numFmtId="218" fontId="396" fillId="191" borderId="266">
      <alignment vertical="center"/>
    </xf>
    <xf numFmtId="0" fontId="395" fillId="200" borderId="287">
      <alignment horizontal="left" vertical="center"/>
    </xf>
    <xf numFmtId="217" fontId="396" fillId="189" borderId="277">
      <alignment vertical="center"/>
    </xf>
    <xf numFmtId="165" fontId="89" fillId="200" borderId="246">
      <alignment vertical="center"/>
    </xf>
    <xf numFmtId="4" fontId="89" fillId="200" borderId="246">
      <alignment vertical="center"/>
    </xf>
    <xf numFmtId="174" fontId="89" fillId="200" borderId="246">
      <alignment vertical="center"/>
    </xf>
    <xf numFmtId="193" fontId="89" fillId="200" borderId="246">
      <alignment vertical="center"/>
    </xf>
    <xf numFmtId="3" fontId="89" fillId="200" borderId="246">
      <alignment vertical="center"/>
    </xf>
    <xf numFmtId="216" fontId="388" fillId="200" borderId="246">
      <alignment vertical="center"/>
    </xf>
    <xf numFmtId="217" fontId="388" fillId="200" borderId="246">
      <alignment vertical="center"/>
    </xf>
    <xf numFmtId="218" fontId="388" fillId="200" borderId="246">
      <alignment vertical="center"/>
    </xf>
    <xf numFmtId="197" fontId="389" fillId="200" borderId="246">
      <alignment vertical="center"/>
    </xf>
    <xf numFmtId="198" fontId="389" fillId="200" borderId="246">
      <alignment vertical="center"/>
    </xf>
    <xf numFmtId="199" fontId="389" fillId="200" borderId="246">
      <alignment vertical="center"/>
    </xf>
    <xf numFmtId="167" fontId="392" fillId="200" borderId="246">
      <alignment vertical="center"/>
    </xf>
    <xf numFmtId="219" fontId="392" fillId="200" borderId="246">
      <alignment vertical="center"/>
    </xf>
    <xf numFmtId="176" fontId="392" fillId="200" borderId="246">
      <alignment vertical="center"/>
    </xf>
    <xf numFmtId="0" fontId="393" fillId="200" borderId="246">
      <alignment vertical="center"/>
    </xf>
    <xf numFmtId="0" fontId="395" fillId="200" borderId="246">
      <alignment horizontal="left" vertical="center"/>
    </xf>
    <xf numFmtId="165" fontId="90" fillId="202" borderId="246">
      <alignment vertical="center"/>
    </xf>
    <xf numFmtId="4" fontId="90" fillId="202" borderId="246">
      <alignment vertical="center"/>
    </xf>
    <xf numFmtId="174" fontId="90" fillId="191" borderId="246">
      <alignment vertical="center"/>
    </xf>
    <xf numFmtId="174" fontId="90" fillId="201" borderId="246">
      <alignment vertical="center"/>
    </xf>
    <xf numFmtId="174" fontId="90" fillId="202" borderId="246">
      <alignment vertical="center"/>
    </xf>
    <xf numFmtId="193" fontId="90" fillId="201" borderId="246">
      <alignment vertical="center"/>
    </xf>
    <xf numFmtId="193" fontId="90" fillId="202" borderId="246">
      <alignment vertical="center"/>
    </xf>
    <xf numFmtId="3" fontId="90" fillId="191" borderId="246">
      <alignment vertical="center"/>
    </xf>
    <xf numFmtId="3" fontId="90" fillId="201" borderId="246">
      <alignment vertical="center"/>
    </xf>
    <xf numFmtId="3" fontId="90" fillId="202" borderId="246">
      <alignment vertical="center"/>
    </xf>
    <xf numFmtId="49" fontId="88" fillId="59" borderId="232">
      <alignment vertical="center" wrapText="1"/>
    </xf>
    <xf numFmtId="165" fontId="90" fillId="58" borderId="221">
      <alignment vertical="center"/>
    </xf>
    <xf numFmtId="165" fontId="89" fillId="57" borderId="221">
      <alignment vertical="center"/>
    </xf>
    <xf numFmtId="174" fontId="90" fillId="189" borderId="256">
      <alignment vertical="center"/>
    </xf>
    <xf numFmtId="0" fontId="363" fillId="179" borderId="238">
      <alignment horizontal="left" vertical="top" wrapText="1"/>
    </xf>
    <xf numFmtId="193" fontId="90" fillId="191" borderId="246">
      <alignment vertical="center"/>
    </xf>
    <xf numFmtId="217" fontId="388" fillId="200" borderId="266">
      <alignment vertical="center"/>
    </xf>
    <xf numFmtId="174" fontId="90" fillId="161" borderId="256">
      <alignment vertical="center"/>
    </xf>
    <xf numFmtId="218" fontId="388" fillId="200" borderId="266">
      <alignment vertical="center"/>
    </xf>
    <xf numFmtId="167" fontId="398" fillId="191" borderId="266">
      <alignment vertical="center"/>
    </xf>
    <xf numFmtId="197" fontId="389" fillId="200" borderId="266">
      <alignment vertical="center"/>
    </xf>
    <xf numFmtId="193" fontId="90" fillId="189" borderId="256">
      <alignment vertical="center"/>
    </xf>
    <xf numFmtId="218" fontId="388" fillId="195" borderId="323">
      <alignment vertical="center"/>
    </xf>
    <xf numFmtId="0" fontId="349" fillId="0" borderId="220" applyNumberFormat="0" applyFill="0" applyAlignment="0" applyProtection="0"/>
    <xf numFmtId="167" fontId="391" fillId="195" borderId="266">
      <alignment vertical="center"/>
    </xf>
    <xf numFmtId="0" fontId="394" fillId="195" borderId="266">
      <alignment vertical="center"/>
    </xf>
    <xf numFmtId="4" fontId="90" fillId="201" borderId="266">
      <alignment vertical="center"/>
    </xf>
    <xf numFmtId="3" fontId="90" fillId="201" borderId="266">
      <alignment vertical="center"/>
    </xf>
    <xf numFmtId="0" fontId="339" fillId="137" borderId="233" applyNumberFormat="0" applyAlignment="0" applyProtection="0"/>
    <xf numFmtId="197" fontId="389" fillId="186" borderId="277">
      <alignment vertical="center"/>
    </xf>
    <xf numFmtId="0" fontId="343" fillId="150" borderId="219" applyNumberFormat="0" applyAlignment="0" applyProtection="0"/>
    <xf numFmtId="197" fontId="389" fillId="185" borderId="256">
      <alignment vertical="center"/>
    </xf>
    <xf numFmtId="0" fontId="339" fillId="137" borderId="218" applyNumberFormat="0" applyAlignment="0" applyProtection="0"/>
    <xf numFmtId="3" fontId="89" fillId="185" borderId="277">
      <alignment vertical="center"/>
    </xf>
    <xf numFmtId="0" fontId="337" fillId="150" borderId="218" applyNumberFormat="0" applyAlignment="0" applyProtection="0"/>
    <xf numFmtId="0" fontId="339" fillId="137" borderId="274" applyNumberFormat="0" applyAlignment="0" applyProtection="0"/>
    <xf numFmtId="0" fontId="403" fillId="191" borderId="323">
      <alignment horizontal="left" vertical="center"/>
    </xf>
    <xf numFmtId="167" fontId="391" fillId="185" borderId="313">
      <alignment vertical="center"/>
    </xf>
    <xf numFmtId="217" fontId="396" fillId="202" borderId="266">
      <alignment vertical="center"/>
    </xf>
    <xf numFmtId="165" fontId="89" fillId="200" borderId="246">
      <alignment vertical="center"/>
    </xf>
    <xf numFmtId="3" fontId="89" fillId="200" borderId="246">
      <alignment vertical="center"/>
    </xf>
    <xf numFmtId="218" fontId="388" fillId="200" borderId="246">
      <alignment vertical="center"/>
    </xf>
    <xf numFmtId="199" fontId="389" fillId="200" borderId="246">
      <alignment vertical="center"/>
    </xf>
    <xf numFmtId="176" fontId="390" fillId="200" borderId="246">
      <alignment vertical="center"/>
    </xf>
    <xf numFmtId="165" fontId="90" fillId="191" borderId="246">
      <alignment vertical="center"/>
    </xf>
    <xf numFmtId="216" fontId="396" fillId="202" borderId="256">
      <alignment vertical="center"/>
    </xf>
    <xf numFmtId="198" fontId="389" fillId="200" borderId="266">
      <alignment vertical="center"/>
    </xf>
    <xf numFmtId="4" fontId="89" fillId="185" borderId="256">
      <alignment vertical="center"/>
    </xf>
    <xf numFmtId="198" fontId="397" fillId="201" borderId="231">
      <alignment vertical="center"/>
    </xf>
    <xf numFmtId="4" fontId="90" fillId="191" borderId="246">
      <alignment vertical="center"/>
    </xf>
    <xf numFmtId="176" fontId="390" fillId="185" borderId="313">
      <alignment vertical="center"/>
    </xf>
    <xf numFmtId="176" fontId="392" fillId="200" borderId="287">
      <alignment vertical="center"/>
    </xf>
    <xf numFmtId="193" fontId="89" fillId="185" borderId="221">
      <alignment vertical="center"/>
    </xf>
    <xf numFmtId="4" fontId="89" fillId="200" borderId="246">
      <alignment vertical="center"/>
    </xf>
    <xf numFmtId="3" fontId="90" fillId="189" borderId="256">
      <alignment vertical="center"/>
    </xf>
    <xf numFmtId="174" fontId="89" fillId="200" borderId="246">
      <alignment vertical="center"/>
    </xf>
    <xf numFmtId="216" fontId="388" fillId="200" borderId="246">
      <alignment vertical="center"/>
    </xf>
    <xf numFmtId="197" fontId="389" fillId="200" borderId="246">
      <alignment vertical="center"/>
    </xf>
    <xf numFmtId="167" fontId="390" fillId="200" borderId="246">
      <alignment vertical="center"/>
    </xf>
    <xf numFmtId="217" fontId="396" fillId="202" borderId="231">
      <alignment vertical="center"/>
    </xf>
    <xf numFmtId="217" fontId="388" fillId="186" borderId="221">
      <alignment vertical="center"/>
    </xf>
    <xf numFmtId="0" fontId="401" fillId="191" borderId="231">
      <alignment vertical="center"/>
    </xf>
    <xf numFmtId="167" fontId="390" fillId="185" borderId="221">
      <alignment vertical="center"/>
    </xf>
    <xf numFmtId="216" fontId="396" fillId="202" borderId="231">
      <alignment vertical="center"/>
    </xf>
    <xf numFmtId="0" fontId="88" fillId="164" borderId="259">
      <alignment horizontal="left" vertical="center" wrapText="1"/>
    </xf>
    <xf numFmtId="0" fontId="88" fillId="197" borderId="224">
      <alignment horizontal="left" vertical="center" wrapText="1"/>
    </xf>
    <xf numFmtId="165" fontId="89" fillId="185" borderId="256">
      <alignment vertical="center"/>
    </xf>
    <xf numFmtId="165" fontId="90" fillId="202" borderId="221">
      <alignment vertical="center"/>
    </xf>
    <xf numFmtId="217" fontId="388" fillId="200" borderId="266">
      <alignment vertical="center"/>
    </xf>
    <xf numFmtId="0" fontId="393" fillId="200" borderId="246">
      <alignment vertical="center"/>
    </xf>
    <xf numFmtId="193" fontId="90" fillId="201" borderId="266">
      <alignment vertical="center"/>
    </xf>
    <xf numFmtId="165" fontId="89" fillId="195" borderId="246">
      <alignment vertical="center"/>
    </xf>
    <xf numFmtId="165" fontId="90" fillId="201" borderId="246">
      <alignment vertical="center"/>
    </xf>
    <xf numFmtId="219" fontId="391" fillId="195" borderId="266">
      <alignment vertical="center"/>
    </xf>
    <xf numFmtId="3" fontId="89" fillId="185" borderId="256">
      <alignment vertical="center"/>
    </xf>
    <xf numFmtId="0" fontId="88" fillId="164" borderId="280">
      <alignment horizontal="left" vertical="center" wrapText="1"/>
    </xf>
    <xf numFmtId="167" fontId="391" fillId="195" borderId="246">
      <alignment vertical="center"/>
    </xf>
    <xf numFmtId="198" fontId="397" fillId="201" borderId="266">
      <alignment vertical="center"/>
    </xf>
    <xf numFmtId="197" fontId="389" fillId="186" borderId="256">
      <alignment vertical="center"/>
    </xf>
    <xf numFmtId="176" fontId="391" fillId="195" borderId="246">
      <alignment vertical="center"/>
    </xf>
    <xf numFmtId="198" fontId="389" fillId="195" borderId="266">
      <alignment vertical="center"/>
    </xf>
    <xf numFmtId="4" fontId="90" fillId="202" borderId="256">
      <alignment vertical="center"/>
    </xf>
    <xf numFmtId="176" fontId="391" fillId="185" borderId="256">
      <alignment vertical="center"/>
    </xf>
    <xf numFmtId="197" fontId="389" fillId="195" borderId="246">
      <alignment vertical="center"/>
    </xf>
    <xf numFmtId="0" fontId="88" fillId="164" borderId="259">
      <alignment horizontal="left" vertical="center" wrapText="1"/>
    </xf>
    <xf numFmtId="218" fontId="388" fillId="195" borderId="266">
      <alignment vertical="center"/>
    </xf>
    <xf numFmtId="0" fontId="343" fillId="150" borderId="234" applyNumberFormat="0" applyAlignment="0" applyProtection="0"/>
    <xf numFmtId="193" fontId="89" fillId="195" borderId="246">
      <alignment vertical="center"/>
    </xf>
    <xf numFmtId="0" fontId="88" fillId="168" borderId="259">
      <alignment horizontal="left" vertical="center" wrapText="1"/>
    </xf>
    <xf numFmtId="165" fontId="373" fillId="0" borderId="264"/>
    <xf numFmtId="193" fontId="89" fillId="186" borderId="277">
      <alignment vertical="center"/>
    </xf>
    <xf numFmtId="217" fontId="396" fillId="202" borderId="287">
      <alignment vertical="center"/>
    </xf>
    <xf numFmtId="218" fontId="388" fillId="185" borderId="256">
      <alignment vertical="center"/>
    </xf>
    <xf numFmtId="199" fontId="389" fillId="195" borderId="266">
      <alignment vertical="center"/>
    </xf>
    <xf numFmtId="0" fontId="403" fillId="202" borderId="231">
      <alignment horizontal="left" vertical="center"/>
    </xf>
    <xf numFmtId="219" fontId="399" fillId="201" borderId="231">
      <alignment vertical="center"/>
    </xf>
    <xf numFmtId="167" fontId="398" fillId="191" borderId="231">
      <alignment vertical="center"/>
    </xf>
    <xf numFmtId="167" fontId="399" fillId="201" borderId="231">
      <alignment vertical="center"/>
    </xf>
    <xf numFmtId="0" fontId="403" fillId="201" borderId="231">
      <alignment horizontal="left" vertical="center"/>
    </xf>
    <xf numFmtId="198" fontId="397" fillId="202" borderId="231">
      <alignment vertical="center"/>
    </xf>
    <xf numFmtId="198" fontId="397" fillId="191" borderId="231">
      <alignment vertical="center"/>
    </xf>
    <xf numFmtId="199" fontId="397" fillId="202" borderId="231">
      <alignment vertical="center"/>
    </xf>
    <xf numFmtId="197" fontId="397" fillId="202" borderId="231">
      <alignment vertical="center"/>
    </xf>
    <xf numFmtId="199" fontId="397" fillId="201" borderId="231">
      <alignment vertical="center"/>
    </xf>
    <xf numFmtId="216" fontId="388" fillId="186" borderId="221">
      <alignment vertical="center"/>
    </xf>
    <xf numFmtId="193" fontId="90" fillId="161" borderId="256">
      <alignment vertical="center"/>
    </xf>
    <xf numFmtId="216" fontId="396" fillId="191" borderId="246">
      <alignment vertical="center"/>
    </xf>
    <xf numFmtId="216" fontId="396" fillId="201" borderId="246">
      <alignment vertical="center"/>
    </xf>
    <xf numFmtId="216" fontId="396" fillId="202" borderId="246">
      <alignment vertical="center"/>
    </xf>
    <xf numFmtId="217" fontId="396" fillId="191" borderId="246">
      <alignment vertical="center"/>
    </xf>
    <xf numFmtId="217" fontId="396" fillId="201" borderId="246">
      <alignment vertical="center"/>
    </xf>
    <xf numFmtId="217" fontId="396" fillId="202" borderId="246">
      <alignment vertical="center"/>
    </xf>
    <xf numFmtId="218" fontId="396" fillId="191" borderId="246">
      <alignment vertical="center"/>
    </xf>
    <xf numFmtId="218" fontId="396" fillId="201" borderId="246">
      <alignment vertical="center"/>
    </xf>
    <xf numFmtId="218" fontId="396" fillId="202" borderId="246">
      <alignment vertical="center"/>
    </xf>
    <xf numFmtId="197" fontId="397" fillId="191" borderId="246">
      <alignment vertical="center"/>
    </xf>
    <xf numFmtId="197" fontId="397" fillId="201" borderId="246">
      <alignment vertical="center"/>
    </xf>
    <xf numFmtId="197" fontId="397" fillId="202" borderId="246">
      <alignment vertical="center"/>
    </xf>
    <xf numFmtId="198" fontId="397" fillId="191" borderId="246">
      <alignment vertical="center"/>
    </xf>
    <xf numFmtId="198" fontId="397" fillId="201" borderId="246">
      <alignment vertical="center"/>
    </xf>
    <xf numFmtId="198" fontId="397" fillId="202" borderId="246">
      <alignment vertical="center"/>
    </xf>
    <xf numFmtId="199" fontId="397" fillId="191" borderId="246">
      <alignment vertical="center"/>
    </xf>
    <xf numFmtId="199" fontId="397" fillId="201" borderId="246">
      <alignment vertical="center"/>
    </xf>
    <xf numFmtId="199" fontId="397" fillId="202" borderId="246">
      <alignment vertical="center"/>
    </xf>
    <xf numFmtId="167" fontId="398" fillId="191" borderId="246">
      <alignment vertical="center"/>
    </xf>
    <xf numFmtId="167" fontId="399" fillId="201" borderId="246">
      <alignment vertical="center"/>
    </xf>
    <xf numFmtId="167" fontId="400" fillId="202" borderId="246">
      <alignment vertical="center"/>
    </xf>
    <xf numFmtId="219" fontId="398" fillId="191" borderId="246">
      <alignment vertical="center"/>
    </xf>
    <xf numFmtId="219" fontId="399" fillId="201" borderId="246">
      <alignment vertical="center"/>
    </xf>
    <xf numFmtId="219" fontId="400" fillId="202" borderId="246">
      <alignment vertical="center"/>
    </xf>
    <xf numFmtId="176" fontId="398" fillId="191" borderId="246">
      <alignment vertical="center"/>
    </xf>
    <xf numFmtId="176" fontId="399" fillId="201" borderId="246">
      <alignment vertical="center"/>
    </xf>
    <xf numFmtId="176" fontId="400" fillId="202" borderId="246">
      <alignment vertical="center"/>
    </xf>
    <xf numFmtId="0" fontId="401" fillId="191" borderId="246">
      <alignment vertical="center"/>
    </xf>
    <xf numFmtId="0" fontId="402" fillId="201" borderId="246">
      <alignment vertical="center"/>
    </xf>
    <xf numFmtId="0" fontId="401" fillId="202" borderId="246">
      <alignment vertical="center"/>
    </xf>
    <xf numFmtId="0" fontId="403" fillId="191" borderId="246">
      <alignment horizontal="left" vertical="center"/>
    </xf>
    <xf numFmtId="0" fontId="403" fillId="201" borderId="246">
      <alignment horizontal="left" vertical="center"/>
    </xf>
    <xf numFmtId="0" fontId="403" fillId="202" borderId="246">
      <alignment horizontal="left" vertical="center"/>
    </xf>
    <xf numFmtId="165" fontId="89" fillId="185" borderId="236">
      <alignment vertical="center"/>
    </xf>
    <xf numFmtId="165" fontId="89" fillId="185" borderId="236">
      <alignment vertical="center"/>
    </xf>
    <xf numFmtId="165" fontId="89" fillId="186" borderId="236">
      <alignment vertical="center"/>
    </xf>
    <xf numFmtId="4" fontId="89" fillId="185" borderId="236">
      <alignment vertical="center"/>
    </xf>
    <xf numFmtId="4" fontId="89" fillId="185" borderId="236">
      <alignment vertical="center"/>
    </xf>
    <xf numFmtId="4" fontId="89" fillId="186" borderId="236">
      <alignment vertical="center"/>
    </xf>
    <xf numFmtId="174" fontId="89" fillId="185" borderId="236">
      <alignment vertical="center"/>
    </xf>
    <xf numFmtId="174" fontId="89" fillId="185" borderId="236">
      <alignment vertical="center"/>
    </xf>
    <xf numFmtId="174" fontId="89" fillId="186" borderId="236">
      <alignment vertical="center"/>
    </xf>
    <xf numFmtId="193" fontId="89" fillId="185" borderId="236">
      <alignment vertical="center"/>
    </xf>
    <xf numFmtId="193" fontId="89" fillId="185" borderId="236">
      <alignment vertical="center"/>
    </xf>
    <xf numFmtId="193" fontId="89" fillId="186" borderId="236">
      <alignment vertical="center"/>
    </xf>
    <xf numFmtId="3" fontId="89" fillId="185" borderId="236">
      <alignment vertical="center"/>
    </xf>
    <xf numFmtId="3" fontId="89" fillId="185" borderId="236">
      <alignment vertical="center"/>
    </xf>
    <xf numFmtId="3" fontId="89" fillId="186" borderId="236">
      <alignment vertical="center"/>
    </xf>
    <xf numFmtId="216" fontId="388" fillId="185" borderId="236">
      <alignment vertical="center"/>
    </xf>
    <xf numFmtId="216" fontId="388" fillId="185" borderId="236">
      <alignment vertical="center"/>
    </xf>
    <xf numFmtId="216" fontId="388" fillId="186" borderId="236">
      <alignment vertical="center"/>
    </xf>
    <xf numFmtId="217" fontId="388" fillId="185" borderId="236">
      <alignment vertical="center"/>
    </xf>
    <xf numFmtId="217" fontId="388" fillId="185" borderId="236">
      <alignment vertical="center"/>
    </xf>
    <xf numFmtId="217" fontId="388" fillId="186" borderId="236">
      <alignment vertical="center"/>
    </xf>
    <xf numFmtId="218" fontId="388" fillId="185" borderId="236">
      <alignment vertical="center"/>
    </xf>
    <xf numFmtId="218" fontId="388" fillId="185" borderId="236">
      <alignment vertical="center"/>
    </xf>
    <xf numFmtId="218" fontId="388" fillId="186" borderId="236">
      <alignment vertical="center"/>
    </xf>
    <xf numFmtId="197" fontId="389" fillId="185" borderId="236">
      <alignment vertical="center"/>
    </xf>
    <xf numFmtId="197" fontId="389" fillId="185" borderId="236">
      <alignment vertical="center"/>
    </xf>
    <xf numFmtId="197" fontId="389" fillId="186" borderId="236">
      <alignment vertical="center"/>
    </xf>
    <xf numFmtId="198" fontId="389" fillId="185" borderId="236">
      <alignment vertical="center"/>
    </xf>
    <xf numFmtId="198" fontId="389" fillId="185" borderId="236">
      <alignment vertical="center"/>
    </xf>
    <xf numFmtId="198" fontId="389" fillId="186" borderId="236">
      <alignment vertical="center"/>
    </xf>
    <xf numFmtId="199" fontId="389" fillId="185" borderId="236">
      <alignment vertical="center"/>
    </xf>
    <xf numFmtId="199" fontId="389" fillId="185" borderId="236">
      <alignment vertical="center"/>
    </xf>
    <xf numFmtId="199" fontId="389" fillId="186" borderId="236">
      <alignment vertical="center"/>
    </xf>
    <xf numFmtId="167" fontId="390" fillId="185" borderId="236">
      <alignment vertical="center"/>
    </xf>
    <xf numFmtId="167" fontId="391" fillId="185" borderId="236">
      <alignment vertical="center"/>
    </xf>
    <xf numFmtId="167" fontId="392" fillId="186" borderId="236">
      <alignment vertical="center"/>
    </xf>
    <xf numFmtId="219" fontId="390" fillId="185" borderId="236">
      <alignment vertical="center"/>
    </xf>
    <xf numFmtId="219" fontId="391" fillId="185" borderId="236">
      <alignment vertical="center"/>
    </xf>
    <xf numFmtId="219" fontId="392" fillId="186" borderId="236">
      <alignment vertical="center"/>
    </xf>
    <xf numFmtId="176" fontId="390" fillId="185" borderId="236">
      <alignment vertical="center"/>
    </xf>
    <xf numFmtId="176" fontId="391" fillId="185" borderId="236">
      <alignment vertical="center"/>
    </xf>
    <xf numFmtId="176" fontId="392" fillId="186" borderId="236">
      <alignment vertical="center"/>
    </xf>
    <xf numFmtId="0" fontId="393" fillId="185" borderId="236">
      <alignment vertical="center"/>
    </xf>
    <xf numFmtId="0" fontId="394" fillId="185" borderId="236">
      <alignment vertical="center"/>
    </xf>
    <xf numFmtId="0" fontId="393" fillId="186" borderId="236">
      <alignment vertical="center"/>
    </xf>
    <xf numFmtId="0" fontId="395" fillId="185" borderId="236">
      <alignment horizontal="left" vertical="center"/>
    </xf>
    <xf numFmtId="0" fontId="395" fillId="185" borderId="236">
      <alignment horizontal="left" vertical="center"/>
    </xf>
    <xf numFmtId="0" fontId="395" fillId="186" borderId="236">
      <alignment horizontal="left" vertical="center"/>
    </xf>
    <xf numFmtId="165" fontId="90" fillId="202" borderId="236">
      <alignment vertical="center"/>
    </xf>
    <xf numFmtId="165" fontId="90" fillId="189" borderId="236">
      <alignment vertical="center"/>
    </xf>
    <xf numFmtId="165" fontId="90" fillId="161" borderId="236">
      <alignment vertical="center"/>
    </xf>
    <xf numFmtId="4" fontId="90" fillId="202" borderId="236">
      <alignment vertical="center"/>
    </xf>
    <xf numFmtId="4" fontId="90" fillId="189" borderId="236">
      <alignment vertical="center"/>
    </xf>
    <xf numFmtId="4" fontId="90" fillId="161" borderId="236">
      <alignment vertical="center"/>
    </xf>
    <xf numFmtId="174" fontId="90" fillId="202" borderId="236">
      <alignment vertical="center"/>
    </xf>
    <xf numFmtId="174" fontId="90" fillId="189" borderId="236">
      <alignment vertical="center"/>
    </xf>
    <xf numFmtId="174" fontId="90" fillId="161" borderId="236">
      <alignment vertical="center"/>
    </xf>
    <xf numFmtId="193" fontId="90" fillId="202" borderId="236">
      <alignment vertical="center"/>
    </xf>
    <xf numFmtId="193" fontId="90" fillId="189" borderId="236">
      <alignment vertical="center"/>
    </xf>
    <xf numFmtId="193" fontId="90" fillId="161" borderId="236">
      <alignment vertical="center"/>
    </xf>
    <xf numFmtId="3" fontId="90" fillId="202" borderId="236">
      <alignment vertical="center"/>
    </xf>
    <xf numFmtId="3" fontId="90" fillId="189" borderId="236">
      <alignment vertical="center"/>
    </xf>
    <xf numFmtId="3" fontId="90" fillId="161" borderId="236">
      <alignment vertical="center"/>
    </xf>
    <xf numFmtId="216" fontId="396" fillId="202" borderId="236">
      <alignment vertical="center"/>
    </xf>
    <xf numFmtId="216" fontId="396" fillId="189" borderId="236">
      <alignment vertical="center"/>
    </xf>
    <xf numFmtId="216" fontId="396" fillId="161" borderId="236">
      <alignment vertical="center"/>
    </xf>
    <xf numFmtId="217" fontId="396" fillId="202" borderId="236">
      <alignment vertical="center"/>
    </xf>
    <xf numFmtId="217" fontId="396" fillId="189" borderId="236">
      <alignment vertical="center"/>
    </xf>
    <xf numFmtId="217" fontId="396" fillId="161" borderId="236">
      <alignment vertical="center"/>
    </xf>
    <xf numFmtId="218" fontId="396" fillId="202" borderId="236">
      <alignment vertical="center"/>
    </xf>
    <xf numFmtId="218" fontId="396" fillId="189" borderId="236">
      <alignment vertical="center"/>
    </xf>
    <xf numFmtId="218" fontId="396" fillId="161" borderId="236">
      <alignment vertical="center"/>
    </xf>
    <xf numFmtId="197" fontId="397" fillId="202" borderId="236">
      <alignment vertical="center"/>
    </xf>
    <xf numFmtId="197" fontId="397" fillId="189" borderId="236">
      <alignment vertical="center"/>
    </xf>
    <xf numFmtId="197" fontId="397" fillId="161" borderId="236">
      <alignment vertical="center"/>
    </xf>
    <xf numFmtId="198" fontId="397" fillId="202" borderId="236">
      <alignment vertical="center"/>
    </xf>
    <xf numFmtId="198" fontId="397" fillId="189" borderId="236">
      <alignment vertical="center"/>
    </xf>
    <xf numFmtId="198" fontId="397" fillId="161" borderId="236">
      <alignment vertical="center"/>
    </xf>
    <xf numFmtId="199" fontId="397" fillId="202" borderId="236">
      <alignment vertical="center"/>
    </xf>
    <xf numFmtId="199" fontId="397" fillId="189" borderId="236">
      <alignment vertical="center"/>
    </xf>
    <xf numFmtId="199" fontId="397" fillId="161" borderId="236">
      <alignment vertical="center"/>
    </xf>
    <xf numFmtId="167" fontId="398" fillId="202" borderId="236">
      <alignment vertical="center"/>
    </xf>
    <xf numFmtId="167" fontId="399" fillId="189" borderId="236">
      <alignment vertical="center"/>
    </xf>
    <xf numFmtId="167" fontId="400" fillId="161" borderId="236">
      <alignment vertical="center"/>
    </xf>
    <xf numFmtId="219" fontId="398" fillId="202" borderId="236">
      <alignment vertical="center"/>
    </xf>
    <xf numFmtId="219" fontId="399" fillId="189" borderId="236">
      <alignment vertical="center"/>
    </xf>
    <xf numFmtId="219" fontId="400" fillId="161" borderId="236">
      <alignment vertical="center"/>
    </xf>
    <xf numFmtId="176" fontId="398" fillId="202" borderId="236">
      <alignment vertical="center"/>
    </xf>
    <xf numFmtId="176" fontId="399" fillId="189" borderId="236">
      <alignment vertical="center"/>
    </xf>
    <xf numFmtId="176" fontId="400" fillId="161" borderId="236">
      <alignment vertical="center"/>
    </xf>
    <xf numFmtId="0" fontId="401" fillId="202" borderId="236">
      <alignment vertical="center"/>
    </xf>
    <xf numFmtId="0" fontId="402" fillId="189" borderId="236">
      <alignment vertical="center"/>
    </xf>
    <xf numFmtId="0" fontId="401" fillId="161" borderId="236">
      <alignment vertical="center"/>
    </xf>
    <xf numFmtId="0" fontId="403" fillId="202" borderId="236">
      <alignment horizontal="left" vertical="center"/>
    </xf>
    <xf numFmtId="0" fontId="403" fillId="189" borderId="236">
      <alignment horizontal="left" vertical="center"/>
    </xf>
    <xf numFmtId="0" fontId="403" fillId="161" borderId="236">
      <alignment horizontal="left" vertical="center"/>
    </xf>
    <xf numFmtId="3" fontId="89" fillId="186" borderId="256">
      <alignment vertical="center"/>
    </xf>
    <xf numFmtId="216" fontId="388" fillId="200" borderId="369">
      <alignment vertical="center"/>
    </xf>
    <xf numFmtId="193" fontId="89" fillId="200" borderId="287">
      <alignment vertical="center"/>
    </xf>
    <xf numFmtId="49" fontId="88" fillId="157" borderId="239">
      <alignment vertical="center" wrapText="1"/>
    </xf>
    <xf numFmtId="49" fontId="88" fillId="157" borderId="239">
      <alignment vertical="center" wrapText="1"/>
    </xf>
    <xf numFmtId="49" fontId="88" fillId="157" borderId="239">
      <alignment vertical="center" wrapText="1"/>
    </xf>
    <xf numFmtId="0" fontId="88" fillId="167" borderId="239">
      <alignment horizontal="left" vertical="center" wrapText="1"/>
    </xf>
    <xf numFmtId="0" fontId="88" fillId="167" borderId="239">
      <alignment horizontal="left" vertical="center" wrapText="1"/>
    </xf>
    <xf numFmtId="0" fontId="88" fillId="167" borderId="239">
      <alignment horizontal="left" vertical="center" wrapText="1"/>
    </xf>
    <xf numFmtId="0" fontId="376" fillId="167" borderId="239">
      <alignment horizontal="left" vertical="center" wrapText="1"/>
    </xf>
    <xf numFmtId="0" fontId="376" fillId="167" borderId="239">
      <alignment horizontal="left" vertical="center" wrapText="1"/>
    </xf>
    <xf numFmtId="0" fontId="376" fillId="167" borderId="239">
      <alignment horizontal="left" vertical="center" wrapText="1"/>
    </xf>
    <xf numFmtId="0" fontId="88" fillId="205" borderId="239">
      <alignment horizontal="left" vertical="center" wrapText="1"/>
    </xf>
    <xf numFmtId="0" fontId="88" fillId="205" borderId="239">
      <alignment horizontal="left" vertical="center" wrapText="1"/>
    </xf>
    <xf numFmtId="0" fontId="88" fillId="176" borderId="239">
      <alignment horizontal="left" vertical="center" wrapText="1"/>
    </xf>
    <xf numFmtId="0" fontId="404" fillId="206" borderId="239">
      <alignment horizontal="left" vertical="center" wrapText="1"/>
    </xf>
    <xf numFmtId="0" fontId="404" fillId="204" borderId="239">
      <alignment horizontal="left" vertical="center" wrapText="1"/>
    </xf>
    <xf numFmtId="0" fontId="404" fillId="207" borderId="239">
      <alignment horizontal="left" vertical="center" wrapText="1"/>
    </xf>
    <xf numFmtId="217" fontId="388" fillId="200" borderId="287">
      <alignment vertical="center"/>
    </xf>
    <xf numFmtId="198" fontId="389" fillId="200" borderId="287">
      <alignment vertical="center"/>
    </xf>
    <xf numFmtId="219" fontId="390" fillId="200" borderId="287">
      <alignment vertical="center"/>
    </xf>
    <xf numFmtId="0" fontId="395" fillId="200" borderId="287">
      <alignment horizontal="left" vertical="center"/>
    </xf>
    <xf numFmtId="197" fontId="389" fillId="185" borderId="277">
      <alignment vertical="center"/>
    </xf>
    <xf numFmtId="0" fontId="404" fillId="207" borderId="280">
      <alignment horizontal="left" vertical="center" wrapText="1"/>
    </xf>
    <xf numFmtId="3" fontId="90" fillId="202" borderId="266">
      <alignment vertical="center"/>
    </xf>
    <xf numFmtId="216" fontId="396" fillId="202" borderId="266">
      <alignment vertical="center"/>
    </xf>
    <xf numFmtId="0" fontId="88" fillId="194" borderId="239">
      <alignment horizontal="left" vertical="center" wrapText="1"/>
    </xf>
    <xf numFmtId="0" fontId="88" fillId="168" borderId="239">
      <alignment horizontal="left" vertical="center" wrapText="1"/>
    </xf>
    <xf numFmtId="0" fontId="88" fillId="195" borderId="239">
      <alignment horizontal="left" vertical="center" wrapText="1"/>
    </xf>
    <xf numFmtId="0" fontId="88" fillId="168" borderId="239">
      <alignment horizontal="left" vertical="center" wrapText="1"/>
    </xf>
    <xf numFmtId="0" fontId="88" fillId="193" borderId="239">
      <alignment horizontal="left" vertical="center" wrapText="1"/>
    </xf>
    <xf numFmtId="0" fontId="88" fillId="177" borderId="239">
      <alignment horizontal="left" vertical="center" wrapText="1"/>
    </xf>
    <xf numFmtId="0" fontId="88" fillId="196" borderId="239">
      <alignment horizontal="left" vertical="center" wrapText="1"/>
    </xf>
    <xf numFmtId="0" fontId="88" fillId="164" borderId="239">
      <alignment horizontal="left" vertical="center" wrapText="1"/>
    </xf>
    <xf numFmtId="0" fontId="88" fillId="164" borderId="239">
      <alignment horizontal="left" vertical="center" wrapText="1"/>
    </xf>
    <xf numFmtId="0" fontId="88" fillId="197" borderId="239">
      <alignment horizontal="left" vertical="center" wrapText="1"/>
    </xf>
    <xf numFmtId="0" fontId="88" fillId="168" borderId="239">
      <alignment horizontal="left" vertical="center" wrapText="1"/>
    </xf>
    <xf numFmtId="0" fontId="88" fillId="198" borderId="239">
      <alignment horizontal="left" vertical="center" wrapText="1"/>
    </xf>
    <xf numFmtId="0" fontId="88" fillId="198" borderId="239">
      <alignment horizontal="left" vertical="center" wrapText="1"/>
    </xf>
    <xf numFmtId="0" fontId="88" fillId="197" borderId="239">
      <alignment horizontal="left" vertical="center" wrapText="1"/>
    </xf>
    <xf numFmtId="176" fontId="398" fillId="191" borderId="266">
      <alignment vertical="center"/>
    </xf>
    <xf numFmtId="176" fontId="400" fillId="202" borderId="266">
      <alignment vertical="center"/>
    </xf>
    <xf numFmtId="216" fontId="388" fillId="186" borderId="256">
      <alignment vertical="center"/>
    </xf>
    <xf numFmtId="198" fontId="389" fillId="185" borderId="256">
      <alignment vertical="center"/>
    </xf>
    <xf numFmtId="199" fontId="389" fillId="185" borderId="256">
      <alignment vertical="center"/>
    </xf>
    <xf numFmtId="0" fontId="88" fillId="168" borderId="259">
      <alignment horizontal="left" vertical="center" wrapText="1"/>
    </xf>
    <xf numFmtId="0" fontId="88" fillId="197" borderId="259">
      <alignment horizontal="left" vertical="center" wrapText="1"/>
    </xf>
    <xf numFmtId="165" fontId="90" fillId="191" borderId="305">
      <alignment vertical="center"/>
    </xf>
    <xf numFmtId="218" fontId="388" fillId="200" borderId="305">
      <alignment vertical="center"/>
    </xf>
    <xf numFmtId="3" fontId="90" fillId="191" borderId="287">
      <alignment vertical="center"/>
    </xf>
    <xf numFmtId="176" fontId="398" fillId="191" borderId="287">
      <alignment vertical="center"/>
    </xf>
    <xf numFmtId="0" fontId="337" fillId="150" borderId="292" applyNumberFormat="0" applyAlignment="0" applyProtection="0"/>
    <xf numFmtId="218" fontId="388" fillId="195" borderId="305">
      <alignment vertical="center"/>
    </xf>
    <xf numFmtId="0" fontId="88" fillId="168" borderId="280">
      <alignment horizontal="left" vertical="center" wrapText="1"/>
    </xf>
    <xf numFmtId="4" fontId="90" fillId="201" borderId="323">
      <alignment vertical="center"/>
    </xf>
    <xf numFmtId="219" fontId="392" fillId="186" borderId="380">
      <alignment vertical="center"/>
    </xf>
    <xf numFmtId="218" fontId="388" fillId="185" borderId="277">
      <alignment vertical="center"/>
    </xf>
    <xf numFmtId="217" fontId="388" fillId="185" borderId="277">
      <alignment vertical="center"/>
    </xf>
    <xf numFmtId="167" fontId="399" fillId="201" borderId="287">
      <alignment vertical="center"/>
    </xf>
    <xf numFmtId="197" fontId="389" fillId="200" borderId="287">
      <alignment vertical="center"/>
    </xf>
    <xf numFmtId="0" fontId="403" fillId="201" borderId="287">
      <alignment horizontal="left" vertical="center"/>
    </xf>
    <xf numFmtId="165" fontId="90" fillId="202" borderId="287">
      <alignment vertical="center"/>
    </xf>
    <xf numFmtId="219" fontId="398" fillId="191" borderId="266">
      <alignment vertical="center"/>
    </xf>
    <xf numFmtId="218" fontId="396" fillId="201" borderId="266">
      <alignment vertical="center"/>
    </xf>
    <xf numFmtId="193" fontId="89" fillId="195" borderId="305">
      <alignment vertical="center"/>
    </xf>
    <xf numFmtId="174" fontId="89" fillId="185" borderId="313">
      <alignment vertical="center"/>
    </xf>
    <xf numFmtId="193" fontId="89" fillId="200" borderId="287">
      <alignment vertical="center"/>
    </xf>
    <xf numFmtId="219" fontId="399" fillId="201" borderId="287">
      <alignment vertical="center"/>
    </xf>
    <xf numFmtId="167" fontId="392" fillId="200" borderId="287">
      <alignment vertical="center"/>
    </xf>
    <xf numFmtId="217" fontId="388" fillId="200" borderId="287">
      <alignment vertical="center"/>
    </xf>
    <xf numFmtId="0" fontId="403" fillId="202" borderId="266">
      <alignment horizontal="left" vertical="center"/>
    </xf>
    <xf numFmtId="219" fontId="399" fillId="201" borderId="266">
      <alignment vertical="center"/>
    </xf>
    <xf numFmtId="217" fontId="396" fillId="201" borderId="266">
      <alignment vertical="center"/>
    </xf>
    <xf numFmtId="0" fontId="88" fillId="168" borderId="259">
      <alignment horizontal="left" vertical="center" wrapText="1"/>
    </xf>
    <xf numFmtId="174" fontId="89" fillId="200" borderId="287">
      <alignment vertical="center"/>
    </xf>
    <xf numFmtId="218" fontId="388" fillId="185" borderId="277">
      <alignment vertical="center"/>
    </xf>
    <xf numFmtId="167" fontId="399" fillId="201" borderId="266">
      <alignment vertical="center"/>
    </xf>
    <xf numFmtId="219" fontId="392" fillId="186" borderId="256">
      <alignment vertical="center"/>
    </xf>
    <xf numFmtId="176" fontId="390" fillId="185" borderId="256">
      <alignment vertical="center"/>
    </xf>
    <xf numFmtId="167" fontId="392" fillId="186" borderId="256">
      <alignment vertical="center"/>
    </xf>
    <xf numFmtId="0" fontId="376" fillId="167" borderId="259">
      <alignment horizontal="left" vertical="center" wrapText="1"/>
    </xf>
    <xf numFmtId="0" fontId="395" fillId="195" borderId="323">
      <alignment horizontal="left" vertical="center"/>
    </xf>
    <xf numFmtId="4" fontId="89" fillId="186" borderId="256">
      <alignment vertical="center"/>
    </xf>
    <xf numFmtId="218" fontId="388" fillId="200" borderId="266">
      <alignment vertical="center"/>
    </xf>
    <xf numFmtId="176" fontId="390" fillId="200" borderId="266">
      <alignment vertical="center"/>
    </xf>
    <xf numFmtId="193" fontId="90" fillId="191" borderId="266">
      <alignment vertical="center"/>
    </xf>
    <xf numFmtId="193" fontId="89" fillId="185" borderId="256">
      <alignment vertical="center"/>
    </xf>
    <xf numFmtId="197" fontId="389" fillId="200" borderId="266">
      <alignment vertical="center"/>
    </xf>
    <xf numFmtId="0" fontId="393" fillId="200" borderId="266">
      <alignment vertical="center"/>
    </xf>
    <xf numFmtId="3" fontId="90" fillId="191" borderId="266">
      <alignment vertical="center"/>
    </xf>
    <xf numFmtId="216" fontId="388" fillId="185" borderId="256">
      <alignment vertical="center"/>
    </xf>
    <xf numFmtId="198" fontId="389" fillId="200" borderId="266">
      <alignment vertical="center"/>
    </xf>
    <xf numFmtId="0" fontId="395" fillId="200" borderId="266">
      <alignment horizontal="left" vertical="center"/>
    </xf>
    <xf numFmtId="218" fontId="396" fillId="202" borderId="266">
      <alignment vertical="center"/>
    </xf>
    <xf numFmtId="218" fontId="388" fillId="185" borderId="256">
      <alignment vertical="center"/>
    </xf>
    <xf numFmtId="199" fontId="389" fillId="200" borderId="266">
      <alignment vertical="center"/>
    </xf>
    <xf numFmtId="165" fontId="90" fillId="191" borderId="266">
      <alignment vertical="center"/>
    </xf>
    <xf numFmtId="219" fontId="400" fillId="202" borderId="266">
      <alignment vertical="center"/>
    </xf>
    <xf numFmtId="198" fontId="389" fillId="185" borderId="256">
      <alignment vertical="center"/>
    </xf>
    <xf numFmtId="167" fontId="390" fillId="200" borderId="266">
      <alignment vertical="center"/>
    </xf>
    <xf numFmtId="4" fontId="90" fillId="191" borderId="266">
      <alignment vertical="center"/>
    </xf>
    <xf numFmtId="0" fontId="403" fillId="201" borderId="266">
      <alignment horizontal="left" vertical="center"/>
    </xf>
    <xf numFmtId="199" fontId="389" fillId="186" borderId="256">
      <alignment vertical="center"/>
    </xf>
    <xf numFmtId="219" fontId="390" fillId="200" borderId="266">
      <alignment vertical="center"/>
    </xf>
    <xf numFmtId="174" fontId="90" fillId="191" borderId="266">
      <alignment vertical="center"/>
    </xf>
    <xf numFmtId="165" fontId="89" fillId="186" borderId="256">
      <alignment vertical="center"/>
    </xf>
    <xf numFmtId="216" fontId="388" fillId="195" borderId="305">
      <alignment vertical="center"/>
    </xf>
    <xf numFmtId="4" fontId="89" fillId="185" borderId="277">
      <alignment vertical="center"/>
    </xf>
    <xf numFmtId="197" fontId="397" fillId="191" borderId="323">
      <alignment vertical="center"/>
    </xf>
    <xf numFmtId="193" fontId="90" fillId="202" borderId="287">
      <alignment vertical="center"/>
    </xf>
    <xf numFmtId="0" fontId="404" fillId="204" borderId="280">
      <alignment horizontal="left" vertical="center" wrapText="1"/>
    </xf>
    <xf numFmtId="165" fontId="90" fillId="201" borderId="305">
      <alignment vertical="center"/>
    </xf>
    <xf numFmtId="0" fontId="88" fillId="177" borderId="316">
      <alignment horizontal="left" vertical="center" wrapText="1"/>
    </xf>
    <xf numFmtId="0" fontId="395" fillId="186" borderId="313">
      <alignment horizontal="left" vertical="center"/>
    </xf>
    <xf numFmtId="49" fontId="88" fillId="59" borderId="252">
      <alignment vertical="center" wrapText="1"/>
    </xf>
    <xf numFmtId="193" fontId="89" fillId="186" borderId="313">
      <alignment vertical="center"/>
    </xf>
    <xf numFmtId="0" fontId="88" fillId="196" borderId="259">
      <alignment horizontal="left" vertical="center" wrapText="1"/>
    </xf>
    <xf numFmtId="193" fontId="89" fillId="195" borderId="266">
      <alignment vertical="center"/>
    </xf>
    <xf numFmtId="193" fontId="89" fillId="200" borderId="266">
      <alignment vertical="center"/>
    </xf>
    <xf numFmtId="174" fontId="89" fillId="200" borderId="266">
      <alignment vertical="center"/>
    </xf>
    <xf numFmtId="174" fontId="89" fillId="195" borderId="266">
      <alignment vertical="center"/>
    </xf>
    <xf numFmtId="174" fontId="89" fillId="200" borderId="266">
      <alignment vertical="center"/>
    </xf>
    <xf numFmtId="4" fontId="89" fillId="200" borderId="266">
      <alignment vertical="center"/>
    </xf>
    <xf numFmtId="4" fontId="89" fillId="195" borderId="266">
      <alignment vertical="center"/>
    </xf>
    <xf numFmtId="4" fontId="89" fillId="200" borderId="266">
      <alignment vertical="center"/>
    </xf>
    <xf numFmtId="165" fontId="89" fillId="200" borderId="266">
      <alignment vertical="center"/>
    </xf>
    <xf numFmtId="165" fontId="89" fillId="195" borderId="266">
      <alignment vertical="center"/>
    </xf>
    <xf numFmtId="165" fontId="89" fillId="200" borderId="266">
      <alignment vertical="center"/>
    </xf>
    <xf numFmtId="176" fontId="392" fillId="200" borderId="323">
      <alignment vertical="center"/>
    </xf>
    <xf numFmtId="0" fontId="386" fillId="172" borderId="265" applyNumberFormat="0" applyAlignment="0" applyProtection="0"/>
    <xf numFmtId="174" fontId="90" fillId="202" borderId="323">
      <alignment vertical="center"/>
    </xf>
    <xf numFmtId="176" fontId="391" fillId="195" borderId="305">
      <alignment vertical="center"/>
    </xf>
    <xf numFmtId="167" fontId="391" fillId="195" borderId="305">
      <alignment vertical="center"/>
    </xf>
    <xf numFmtId="167" fontId="391" fillId="195" borderId="323">
      <alignment vertical="center"/>
    </xf>
    <xf numFmtId="198" fontId="389" fillId="195" borderId="323">
      <alignment vertical="center"/>
    </xf>
    <xf numFmtId="219" fontId="391" fillId="185" borderId="313">
      <alignment vertical="center"/>
    </xf>
    <xf numFmtId="0" fontId="343" fillId="150" borderId="293" applyNumberFormat="0" applyAlignment="0" applyProtection="0"/>
    <xf numFmtId="0" fontId="88" fillId="193" borderId="316">
      <alignment horizontal="left" vertical="center" wrapText="1"/>
    </xf>
    <xf numFmtId="0" fontId="88" fillId="168" borderId="280">
      <alignment horizontal="left" vertical="center" wrapText="1"/>
    </xf>
    <xf numFmtId="0" fontId="88" fillId="164" borderId="280">
      <alignment horizontal="left" vertical="center" wrapText="1"/>
    </xf>
    <xf numFmtId="0" fontId="88" fillId="196" borderId="280">
      <alignment horizontal="left" vertical="center" wrapText="1"/>
    </xf>
    <xf numFmtId="0" fontId="88" fillId="177" borderId="280">
      <alignment horizontal="left" vertical="center" wrapText="1"/>
    </xf>
    <xf numFmtId="0" fontId="88" fillId="193" borderId="280">
      <alignment horizontal="left" vertical="center" wrapText="1"/>
    </xf>
    <xf numFmtId="0" fontId="88" fillId="168" borderId="280">
      <alignment horizontal="left" vertical="center" wrapText="1"/>
    </xf>
    <xf numFmtId="0" fontId="88" fillId="195" borderId="280">
      <alignment horizontal="left" vertical="center" wrapText="1"/>
    </xf>
    <xf numFmtId="0" fontId="88" fillId="194" borderId="280">
      <alignment horizontal="left" vertical="center" wrapText="1"/>
    </xf>
    <xf numFmtId="217" fontId="388" fillId="200" borderId="355">
      <alignment vertical="center"/>
    </xf>
    <xf numFmtId="0" fontId="88" fillId="196" borderId="316">
      <alignment horizontal="left" vertical="center" wrapText="1"/>
    </xf>
    <xf numFmtId="165" fontId="90" fillId="58" borderId="295">
      <alignment vertical="center"/>
    </xf>
    <xf numFmtId="0" fontId="88" fillId="176" borderId="280">
      <alignment horizontal="left" vertical="center" wrapText="1"/>
    </xf>
    <xf numFmtId="0" fontId="88" fillId="205" borderId="280">
      <alignment horizontal="left" vertical="center" wrapText="1"/>
    </xf>
    <xf numFmtId="0" fontId="88" fillId="205" borderId="280">
      <alignment horizontal="left" vertical="center" wrapText="1"/>
    </xf>
    <xf numFmtId="0" fontId="376" fillId="167" borderId="280">
      <alignment horizontal="left" vertical="center" wrapText="1"/>
    </xf>
    <xf numFmtId="0" fontId="376" fillId="167" borderId="280">
      <alignment horizontal="left" vertical="center" wrapText="1"/>
    </xf>
    <xf numFmtId="0" fontId="88" fillId="167" borderId="280">
      <alignment horizontal="left" vertical="center" wrapText="1"/>
    </xf>
    <xf numFmtId="0" fontId="88" fillId="167" borderId="280">
      <alignment horizontal="left" vertical="center" wrapText="1"/>
    </xf>
    <xf numFmtId="0" fontId="377" fillId="157" borderId="253" applyNumberFormat="0" applyAlignment="0" applyProtection="0"/>
    <xf numFmtId="49" fontId="88" fillId="157" borderId="280">
      <alignment vertical="center" wrapText="1"/>
    </xf>
    <xf numFmtId="49" fontId="88" fillId="157" borderId="280">
      <alignment vertical="center" wrapText="1"/>
    </xf>
    <xf numFmtId="174" fontId="89" fillId="200" borderId="323">
      <alignment vertical="center"/>
    </xf>
    <xf numFmtId="193" fontId="89" fillId="200" borderId="323">
      <alignment vertical="center"/>
    </xf>
    <xf numFmtId="193" fontId="89" fillId="195" borderId="323">
      <alignment vertical="center"/>
    </xf>
    <xf numFmtId="165" fontId="370" fillId="0" borderId="263"/>
    <xf numFmtId="165" fontId="372" fillId="0" borderId="263"/>
    <xf numFmtId="165" fontId="371" fillId="0" borderId="264"/>
    <xf numFmtId="0" fontId="403" fillId="161" borderId="277">
      <alignment horizontal="left" vertical="center"/>
    </xf>
    <xf numFmtId="0" fontId="403" fillId="189" borderId="277">
      <alignment horizontal="left" vertical="center"/>
    </xf>
    <xf numFmtId="0" fontId="88" fillId="178" borderId="262" applyNumberFormat="0" applyAlignment="0" applyProtection="0"/>
    <xf numFmtId="49" fontId="88" fillId="162" borderId="261">
      <alignment vertical="top" wrapText="1"/>
    </xf>
    <xf numFmtId="49" fontId="88" fillId="162" borderId="260">
      <alignment vertical="top" wrapText="1"/>
    </xf>
    <xf numFmtId="49" fontId="360" fillId="197" borderId="259">
      <alignment vertical="center" wrapText="1"/>
    </xf>
    <xf numFmtId="49" fontId="360" fillId="198" borderId="259">
      <alignment vertical="center" wrapText="1"/>
    </xf>
    <xf numFmtId="49" fontId="360" fillId="198" borderId="259">
      <alignment vertical="center" wrapText="1"/>
    </xf>
    <xf numFmtId="49" fontId="360" fillId="168" borderId="259">
      <alignment vertical="center" wrapText="1"/>
    </xf>
    <xf numFmtId="49" fontId="360" fillId="197" borderId="259">
      <alignment vertical="center" wrapText="1"/>
    </xf>
    <xf numFmtId="49" fontId="360" fillId="164" borderId="259">
      <alignment vertical="center" wrapText="1"/>
    </xf>
    <xf numFmtId="49" fontId="360" fillId="164" borderId="259">
      <alignment vertical="center" wrapText="1"/>
    </xf>
    <xf numFmtId="49" fontId="360" fillId="196" borderId="259">
      <alignment vertical="center" wrapText="1"/>
    </xf>
    <xf numFmtId="49" fontId="360" fillId="177" borderId="259">
      <alignment vertical="center" wrapText="1"/>
    </xf>
    <xf numFmtId="49" fontId="360" fillId="193" borderId="259">
      <alignment vertical="center" wrapText="1"/>
    </xf>
    <xf numFmtId="49" fontId="360" fillId="168" borderId="259">
      <alignment vertical="center" wrapText="1"/>
    </xf>
    <xf numFmtId="49" fontId="360" fillId="195" borderId="259">
      <alignment vertical="center" wrapText="1"/>
    </xf>
    <xf numFmtId="49" fontId="360" fillId="168" borderId="259">
      <alignment vertical="center" wrapText="1"/>
    </xf>
    <xf numFmtId="49" fontId="360" fillId="194" borderId="259">
      <alignment vertical="center" wrapText="1"/>
    </xf>
    <xf numFmtId="0" fontId="401" fillId="161" borderId="277">
      <alignment vertical="center"/>
    </xf>
    <xf numFmtId="0" fontId="402" fillId="189" borderId="277">
      <alignment vertical="center"/>
    </xf>
    <xf numFmtId="0" fontId="401" fillId="202" borderId="277">
      <alignment vertical="center"/>
    </xf>
    <xf numFmtId="176" fontId="400" fillId="161" borderId="277">
      <alignment vertical="center"/>
    </xf>
    <xf numFmtId="176" fontId="399" fillId="189" borderId="277">
      <alignment vertical="center"/>
    </xf>
    <xf numFmtId="176" fontId="398" fillId="202" borderId="277">
      <alignment vertical="center"/>
    </xf>
    <xf numFmtId="219" fontId="400" fillId="161" borderId="277">
      <alignment vertical="center"/>
    </xf>
    <xf numFmtId="219" fontId="399" fillId="189" borderId="277">
      <alignment vertical="center"/>
    </xf>
    <xf numFmtId="219" fontId="398" fillId="202" borderId="277">
      <alignment vertical="center"/>
    </xf>
    <xf numFmtId="167" fontId="400" fillId="161" borderId="277">
      <alignment vertical="center"/>
    </xf>
    <xf numFmtId="167" fontId="399" fillId="189" borderId="277">
      <alignment vertical="center"/>
    </xf>
    <xf numFmtId="167" fontId="398" fillId="202" borderId="277">
      <alignment vertical="center"/>
    </xf>
    <xf numFmtId="199" fontId="397" fillId="161" borderId="277">
      <alignment vertical="center"/>
    </xf>
    <xf numFmtId="199" fontId="397" fillId="189" borderId="277">
      <alignment vertical="center"/>
    </xf>
    <xf numFmtId="199" fontId="397" fillId="202" borderId="277">
      <alignment vertical="center"/>
    </xf>
    <xf numFmtId="198" fontId="397" fillId="161" borderId="277">
      <alignment vertical="center"/>
    </xf>
    <xf numFmtId="198" fontId="397" fillId="189" borderId="277">
      <alignment vertical="center"/>
    </xf>
    <xf numFmtId="198" fontId="397" fillId="202" borderId="277">
      <alignment vertical="center"/>
    </xf>
    <xf numFmtId="197" fontId="397" fillId="161" borderId="277">
      <alignment vertical="center"/>
    </xf>
    <xf numFmtId="197" fontId="397" fillId="189" borderId="277">
      <alignment vertical="center"/>
    </xf>
    <xf numFmtId="197" fontId="397" fillId="202" borderId="277">
      <alignment vertical="center"/>
    </xf>
    <xf numFmtId="218" fontId="396" fillId="161" borderId="277">
      <alignment vertical="center"/>
    </xf>
    <xf numFmtId="218" fontId="396" fillId="189" borderId="277">
      <alignment vertical="center"/>
    </xf>
    <xf numFmtId="218" fontId="396" fillId="202" borderId="277">
      <alignment vertical="center"/>
    </xf>
    <xf numFmtId="217" fontId="396" fillId="161" borderId="277">
      <alignment vertical="center"/>
    </xf>
    <xf numFmtId="216" fontId="396" fillId="189" borderId="277">
      <alignment vertical="center"/>
    </xf>
    <xf numFmtId="217" fontId="396" fillId="202" borderId="277">
      <alignment vertical="center"/>
    </xf>
    <xf numFmtId="216" fontId="396" fillId="161" borderId="277">
      <alignment vertical="center"/>
    </xf>
    <xf numFmtId="216" fontId="396" fillId="202" borderId="277">
      <alignment vertical="center"/>
    </xf>
    <xf numFmtId="3" fontId="90" fillId="161" borderId="277">
      <alignment vertical="center"/>
    </xf>
    <xf numFmtId="3" fontId="90" fillId="189" borderId="277">
      <alignment vertical="center"/>
    </xf>
    <xf numFmtId="3" fontId="90" fillId="202" borderId="277">
      <alignment vertical="center"/>
    </xf>
    <xf numFmtId="193" fontId="90" fillId="161" borderId="277">
      <alignment vertical="center"/>
    </xf>
    <xf numFmtId="193" fontId="90" fillId="189" borderId="277">
      <alignment vertical="center"/>
    </xf>
    <xf numFmtId="193" fontId="90" fillId="202" borderId="277">
      <alignment vertical="center"/>
    </xf>
    <xf numFmtId="174" fontId="90" fillId="161" borderId="277">
      <alignment vertical="center"/>
    </xf>
    <xf numFmtId="174" fontId="90" fillId="189" borderId="277">
      <alignment vertical="center"/>
    </xf>
    <xf numFmtId="174" fontId="90" fillId="202" borderId="277">
      <alignment vertical="center"/>
    </xf>
    <xf numFmtId="4" fontId="90" fillId="161" borderId="277">
      <alignment vertical="center"/>
    </xf>
    <xf numFmtId="0" fontId="363" fillId="179" borderId="258">
      <alignment horizontal="left" vertical="top" wrapText="1"/>
    </xf>
    <xf numFmtId="0" fontId="363" fillId="179" borderId="258">
      <alignment horizontal="left" vertical="top" wrapText="1"/>
    </xf>
    <xf numFmtId="0" fontId="363" fillId="179" borderId="258">
      <alignment horizontal="left" vertical="top" wrapText="1"/>
    </xf>
    <xf numFmtId="0" fontId="362" fillId="178" borderId="257">
      <alignment horizontal="center" vertical="center"/>
    </xf>
    <xf numFmtId="0" fontId="362" fillId="178" borderId="257">
      <alignment horizontal="center" vertical="center"/>
    </xf>
    <xf numFmtId="4" fontId="90" fillId="189" borderId="277">
      <alignment vertical="center"/>
    </xf>
    <xf numFmtId="4" fontId="90" fillId="202" borderId="277">
      <alignment vertical="center"/>
    </xf>
    <xf numFmtId="165" fontId="90" fillId="161" borderId="277">
      <alignment vertical="center"/>
    </xf>
    <xf numFmtId="165" fontId="90" fillId="189" borderId="277">
      <alignment vertical="center"/>
    </xf>
    <xf numFmtId="165" fontId="90" fillId="202" borderId="277">
      <alignment vertical="center"/>
    </xf>
    <xf numFmtId="0" fontId="395" fillId="186" borderId="277">
      <alignment horizontal="left" vertical="center"/>
    </xf>
    <xf numFmtId="0" fontId="395" fillId="185" borderId="277">
      <alignment horizontal="left" vertical="center"/>
    </xf>
    <xf numFmtId="0" fontId="395" fillId="185" borderId="277">
      <alignment horizontal="left" vertical="center"/>
    </xf>
    <xf numFmtId="0" fontId="394" fillId="185" borderId="277">
      <alignment vertical="center"/>
    </xf>
    <xf numFmtId="0" fontId="393" fillId="185" borderId="277">
      <alignment vertical="center"/>
    </xf>
    <xf numFmtId="176" fontId="392" fillId="186" borderId="277">
      <alignment vertical="center"/>
    </xf>
    <xf numFmtId="176" fontId="391" fillId="185" borderId="277">
      <alignment vertical="center"/>
    </xf>
    <xf numFmtId="176" fontId="390" fillId="185" borderId="277">
      <alignment vertical="center"/>
    </xf>
    <xf numFmtId="219" fontId="392" fillId="186" borderId="277">
      <alignment vertical="center"/>
    </xf>
    <xf numFmtId="219" fontId="391" fillId="185" borderId="277">
      <alignment vertical="center"/>
    </xf>
    <xf numFmtId="219" fontId="390" fillId="185" borderId="277">
      <alignment vertical="center"/>
    </xf>
    <xf numFmtId="167" fontId="392" fillId="186" borderId="277">
      <alignment vertical="center"/>
    </xf>
    <xf numFmtId="167" fontId="391" fillId="185" borderId="277">
      <alignment vertical="center"/>
    </xf>
    <xf numFmtId="167" fontId="390" fillId="185" borderId="277">
      <alignment vertical="center"/>
    </xf>
    <xf numFmtId="199" fontId="389" fillId="186" borderId="277">
      <alignment vertical="center"/>
    </xf>
    <xf numFmtId="199" fontId="389" fillId="185" borderId="277">
      <alignment vertical="center"/>
    </xf>
    <xf numFmtId="199" fontId="389" fillId="185" borderId="277">
      <alignment vertical="center"/>
    </xf>
    <xf numFmtId="198" fontId="389" fillId="185" borderId="277">
      <alignment vertical="center"/>
    </xf>
    <xf numFmtId="197" fontId="389" fillId="185" borderId="277">
      <alignment vertical="center"/>
    </xf>
    <xf numFmtId="0" fontId="357" fillId="172" borderId="253" applyNumberFormat="0" applyAlignment="0" applyProtection="0"/>
    <xf numFmtId="217" fontId="388" fillId="186" borderId="277">
      <alignment vertical="center"/>
    </xf>
    <xf numFmtId="3" fontId="89" fillId="186" borderId="277">
      <alignment vertical="center"/>
    </xf>
    <xf numFmtId="174" fontId="89" fillId="185" borderId="277">
      <alignment vertical="center"/>
    </xf>
    <xf numFmtId="4" fontId="89" fillId="185" borderId="277">
      <alignment vertical="center"/>
    </xf>
    <xf numFmtId="165" fontId="89" fillId="185" borderId="277">
      <alignment vertical="center"/>
    </xf>
    <xf numFmtId="0" fontId="401" fillId="202" borderId="287">
      <alignment vertical="center"/>
    </xf>
    <xf numFmtId="219" fontId="398" fillId="191" borderId="287">
      <alignment vertical="center"/>
    </xf>
    <xf numFmtId="174" fontId="90" fillId="201" borderId="287">
      <alignment vertical="center"/>
    </xf>
    <xf numFmtId="218" fontId="396" fillId="191" borderId="287">
      <alignment vertical="center"/>
    </xf>
    <xf numFmtId="193" fontId="90" fillId="201" borderId="287">
      <alignment vertical="center"/>
    </xf>
    <xf numFmtId="4" fontId="90" fillId="201" borderId="287">
      <alignment vertical="center"/>
    </xf>
    <xf numFmtId="165" fontId="90" fillId="201" borderId="287">
      <alignment vertical="center"/>
    </xf>
    <xf numFmtId="0" fontId="395" fillId="195" borderId="287">
      <alignment horizontal="left" vertical="center"/>
    </xf>
    <xf numFmtId="0" fontId="394" fillId="195" borderId="287">
      <alignment vertical="center"/>
    </xf>
    <xf numFmtId="176" fontId="391" fillId="195" borderId="287">
      <alignment vertical="center"/>
    </xf>
    <xf numFmtId="219" fontId="391" fillId="195" borderId="287">
      <alignment vertical="center"/>
    </xf>
    <xf numFmtId="167" fontId="391" fillId="195" borderId="287">
      <alignment vertical="center"/>
    </xf>
    <xf numFmtId="199" fontId="389" fillId="195" borderId="287">
      <alignment vertical="center"/>
    </xf>
    <xf numFmtId="198" fontId="389" fillId="195" borderId="287">
      <alignment vertical="center"/>
    </xf>
    <xf numFmtId="197" fontId="389" fillId="195" borderId="287">
      <alignment vertical="center"/>
    </xf>
    <xf numFmtId="218" fontId="388" fillId="195" borderId="287">
      <alignment vertical="center"/>
    </xf>
    <xf numFmtId="217" fontId="388" fillId="195" borderId="287">
      <alignment vertical="center"/>
    </xf>
    <xf numFmtId="216" fontId="388" fillId="195" borderId="287">
      <alignment vertical="center"/>
    </xf>
    <xf numFmtId="3" fontId="89" fillId="195" borderId="287">
      <alignment vertical="center"/>
    </xf>
    <xf numFmtId="193" fontId="89" fillId="195" borderId="287">
      <alignment vertical="center"/>
    </xf>
    <xf numFmtId="174" fontId="89" fillId="195" borderId="287">
      <alignment vertical="center"/>
    </xf>
    <xf numFmtId="174" fontId="89" fillId="200" borderId="287">
      <alignment vertical="center"/>
    </xf>
    <xf numFmtId="4" fontId="89" fillId="200" borderId="287">
      <alignment vertical="center"/>
    </xf>
    <xf numFmtId="4" fontId="89" fillId="195" borderId="287">
      <alignment vertical="center"/>
    </xf>
    <xf numFmtId="165" fontId="89" fillId="200" borderId="287">
      <alignment vertical="center"/>
    </xf>
    <xf numFmtId="165" fontId="89" fillId="195" borderId="287">
      <alignment vertical="center"/>
    </xf>
    <xf numFmtId="165" fontId="89" fillId="200" borderId="287">
      <alignment vertical="center"/>
    </xf>
    <xf numFmtId="193" fontId="89" fillId="200" borderId="323">
      <alignment vertical="center"/>
    </xf>
    <xf numFmtId="0" fontId="386" fillId="172" borderId="286" applyNumberFormat="0" applyAlignment="0" applyProtection="0"/>
    <xf numFmtId="193" fontId="89" fillId="185" borderId="277">
      <alignment vertical="center"/>
    </xf>
    <xf numFmtId="165" fontId="90" fillId="58" borderId="256">
      <alignment vertical="center"/>
    </xf>
    <xf numFmtId="165" fontId="89" fillId="57" borderId="256">
      <alignment vertical="center"/>
    </xf>
    <xf numFmtId="49" fontId="88" fillId="59" borderId="309">
      <alignment vertical="center" wrapText="1"/>
    </xf>
    <xf numFmtId="0" fontId="376" fillId="167" borderId="280">
      <alignment horizontal="left" vertical="center" wrapText="1"/>
    </xf>
    <xf numFmtId="4" fontId="89" fillId="200" borderId="287">
      <alignment vertical="center"/>
    </xf>
    <xf numFmtId="165" fontId="89" fillId="195" borderId="305">
      <alignment vertical="center"/>
    </xf>
    <xf numFmtId="3" fontId="89" fillId="195" borderId="323">
      <alignment vertical="center"/>
    </xf>
    <xf numFmtId="217" fontId="388" fillId="195" borderId="305">
      <alignment vertical="center"/>
    </xf>
    <xf numFmtId="3" fontId="90" fillId="201" borderId="323">
      <alignment vertical="center"/>
    </xf>
    <xf numFmtId="219" fontId="391" fillId="195" borderId="305">
      <alignment vertical="center"/>
    </xf>
    <xf numFmtId="0" fontId="88" fillId="164" borderId="316">
      <alignment horizontal="left" vertical="center" wrapText="1"/>
    </xf>
    <xf numFmtId="167" fontId="400" fillId="202" borderId="287">
      <alignment vertical="center"/>
    </xf>
    <xf numFmtId="0" fontId="349" fillId="0" borderId="255" applyNumberFormat="0" applyFill="0" applyAlignment="0" applyProtection="0"/>
    <xf numFmtId="174" fontId="89" fillId="195" borderId="305">
      <alignment vertical="center"/>
    </xf>
    <xf numFmtId="199" fontId="389" fillId="195" borderId="305">
      <alignment vertical="center"/>
    </xf>
    <xf numFmtId="197" fontId="397" fillId="189" borderId="313">
      <alignment vertical="center"/>
    </xf>
    <xf numFmtId="216" fontId="388" fillId="195" borderId="323">
      <alignment vertical="center"/>
    </xf>
    <xf numFmtId="199" fontId="389" fillId="195" borderId="341">
      <alignment vertical="center"/>
    </xf>
    <xf numFmtId="198" fontId="389" fillId="185" borderId="277">
      <alignment vertical="center"/>
    </xf>
    <xf numFmtId="0" fontId="343" fillId="150" borderId="254" applyNumberFormat="0" applyAlignment="0" applyProtection="0"/>
    <xf numFmtId="4" fontId="90" fillId="202" borderId="323">
      <alignment vertical="center"/>
    </xf>
    <xf numFmtId="174" fontId="90" fillId="201" borderId="323">
      <alignment vertical="center"/>
    </xf>
    <xf numFmtId="0" fontId="88" fillId="167" borderId="280">
      <alignment horizontal="left" vertical="center" wrapText="1"/>
    </xf>
    <xf numFmtId="0" fontId="337" fillId="150" borderId="253" applyNumberFormat="0" applyAlignment="0" applyProtection="0"/>
    <xf numFmtId="217" fontId="388" fillId="185" borderId="277">
      <alignment vertical="center"/>
    </xf>
    <xf numFmtId="174" fontId="89" fillId="186" borderId="277">
      <alignment vertical="center"/>
    </xf>
    <xf numFmtId="165" fontId="89" fillId="186" borderId="277">
      <alignment vertical="center"/>
    </xf>
    <xf numFmtId="0" fontId="403" fillId="202" borderId="287">
      <alignment horizontal="left" vertical="center"/>
    </xf>
    <xf numFmtId="176" fontId="400" fillId="202" borderId="287">
      <alignment vertical="center"/>
    </xf>
    <xf numFmtId="199" fontId="397" fillId="201" borderId="287">
      <alignment vertical="center"/>
    </xf>
    <xf numFmtId="193" fontId="90" fillId="191" borderId="287">
      <alignment vertical="center"/>
    </xf>
    <xf numFmtId="174" fontId="90" fillId="191" borderId="287">
      <alignment vertical="center"/>
    </xf>
    <xf numFmtId="0" fontId="393" fillId="200" borderId="287">
      <alignment vertical="center"/>
    </xf>
    <xf numFmtId="167" fontId="390" fillId="200" borderId="287">
      <alignment vertical="center"/>
    </xf>
    <xf numFmtId="197" fontId="389" fillId="200" borderId="287">
      <alignment vertical="center"/>
    </xf>
    <xf numFmtId="216" fontId="388" fillId="200" borderId="287">
      <alignment vertical="center"/>
    </xf>
    <xf numFmtId="217" fontId="388" fillId="195" borderId="323">
      <alignment vertical="center"/>
    </xf>
    <xf numFmtId="216" fontId="388" fillId="200" borderId="355">
      <alignment vertical="center"/>
    </xf>
    <xf numFmtId="197" fontId="397" fillId="202" borderId="266">
      <alignment vertical="center"/>
    </xf>
    <xf numFmtId="0" fontId="88" fillId="197" borderId="280">
      <alignment horizontal="left" vertical="center" wrapText="1"/>
    </xf>
    <xf numFmtId="174" fontId="89" fillId="185" borderId="277">
      <alignment vertical="center"/>
    </xf>
    <xf numFmtId="3" fontId="90" fillId="202" borderId="287">
      <alignment vertical="center"/>
    </xf>
    <xf numFmtId="174" fontId="89" fillId="185" borderId="256">
      <alignment vertical="center"/>
    </xf>
    <xf numFmtId="4" fontId="90" fillId="191" borderId="287">
      <alignment vertical="center"/>
    </xf>
    <xf numFmtId="0" fontId="339" fillId="137" borderId="253" applyNumberFormat="0" applyAlignment="0" applyProtection="0"/>
    <xf numFmtId="165" fontId="90" fillId="191" borderId="287">
      <alignment vertical="center"/>
    </xf>
    <xf numFmtId="176" fontId="390" fillId="200" borderId="287">
      <alignment vertical="center"/>
    </xf>
    <xf numFmtId="199" fontId="389" fillId="200" borderId="287">
      <alignment vertical="center"/>
    </xf>
    <xf numFmtId="218" fontId="388" fillId="200" borderId="287">
      <alignment vertical="center"/>
    </xf>
    <xf numFmtId="217" fontId="396" fillId="191" borderId="266">
      <alignment vertical="center"/>
    </xf>
    <xf numFmtId="217" fontId="388" fillId="185" borderId="256">
      <alignment vertical="center"/>
    </xf>
    <xf numFmtId="176" fontId="399" fillId="201" borderId="266">
      <alignment vertical="center"/>
    </xf>
    <xf numFmtId="199" fontId="389" fillId="185" borderId="256">
      <alignment vertical="center"/>
    </xf>
    <xf numFmtId="216" fontId="396" fillId="191" borderId="266">
      <alignment vertical="center"/>
    </xf>
    <xf numFmtId="0" fontId="88" fillId="198" borderId="259">
      <alignment horizontal="left" vertical="center" wrapText="1"/>
    </xf>
    <xf numFmtId="0" fontId="404" fillId="206" borderId="280">
      <alignment horizontal="left" vertical="center" wrapText="1"/>
    </xf>
    <xf numFmtId="176" fontId="390" fillId="200" borderId="305">
      <alignment vertical="center"/>
    </xf>
    <xf numFmtId="0" fontId="395" fillId="185" borderId="256">
      <alignment horizontal="left" vertical="center"/>
    </xf>
    <xf numFmtId="218" fontId="388" fillId="186" borderId="313">
      <alignment vertical="center"/>
    </xf>
    <xf numFmtId="3" fontId="89" fillId="200" borderId="287">
      <alignment vertical="center"/>
    </xf>
    <xf numFmtId="218" fontId="396" fillId="161" borderId="380">
      <alignment vertical="center"/>
    </xf>
    <xf numFmtId="218" fontId="388" fillId="200" borderId="287">
      <alignment vertical="center"/>
    </xf>
    <xf numFmtId="0" fontId="393" fillId="200" borderId="287">
      <alignment vertical="center"/>
    </xf>
    <xf numFmtId="174" fontId="90" fillId="202" borderId="369">
      <alignment vertical="center"/>
    </xf>
    <xf numFmtId="3" fontId="89" fillId="185" borderId="313">
      <alignment vertical="center"/>
    </xf>
    <xf numFmtId="219" fontId="392" fillId="200" borderId="287">
      <alignment vertical="center"/>
    </xf>
    <xf numFmtId="197" fontId="397" fillId="202" borderId="287">
      <alignment vertical="center"/>
    </xf>
    <xf numFmtId="217" fontId="396" fillId="191" borderId="323">
      <alignment vertical="center"/>
    </xf>
    <xf numFmtId="219" fontId="400" fillId="202" borderId="323">
      <alignment vertical="center"/>
    </xf>
    <xf numFmtId="4" fontId="90" fillId="202" borderId="287">
      <alignment vertical="center"/>
    </xf>
    <xf numFmtId="0" fontId="403" fillId="202" borderId="277">
      <alignment horizontal="left" vertical="center"/>
    </xf>
    <xf numFmtId="49" fontId="360" fillId="194" borderId="348">
      <alignment vertical="center" wrapText="1"/>
    </xf>
    <xf numFmtId="216" fontId="388" fillId="185" borderId="277">
      <alignment vertical="center"/>
    </xf>
    <xf numFmtId="165" fontId="89" fillId="185" borderId="277">
      <alignment vertical="center"/>
    </xf>
    <xf numFmtId="218" fontId="388" fillId="186" borderId="277">
      <alignment vertical="center"/>
    </xf>
    <xf numFmtId="216" fontId="396" fillId="191" borderId="287">
      <alignment vertical="center"/>
    </xf>
    <xf numFmtId="3" fontId="89" fillId="200" borderId="287">
      <alignment vertical="center"/>
    </xf>
    <xf numFmtId="49" fontId="88" fillId="157" borderId="280">
      <alignment vertical="center" wrapText="1"/>
    </xf>
    <xf numFmtId="0" fontId="403" fillId="191" borderId="287">
      <alignment horizontal="left" vertical="center"/>
    </xf>
    <xf numFmtId="0" fontId="88" fillId="164" borderId="316">
      <alignment horizontal="left" vertical="center" wrapText="1"/>
    </xf>
    <xf numFmtId="198" fontId="389" fillId="200" borderId="287">
      <alignment vertical="center"/>
    </xf>
    <xf numFmtId="197" fontId="397" fillId="201" borderId="323">
      <alignment vertical="center"/>
    </xf>
    <xf numFmtId="0" fontId="386" fillId="172" borderId="304" applyNumberFormat="0" applyAlignment="0" applyProtection="0"/>
    <xf numFmtId="0" fontId="403" fillId="191" borderId="266">
      <alignment horizontal="left" vertical="center"/>
    </xf>
    <xf numFmtId="167" fontId="400" fillId="202" borderId="266">
      <alignment vertical="center"/>
    </xf>
    <xf numFmtId="199" fontId="397" fillId="201" borderId="266">
      <alignment vertical="center"/>
    </xf>
    <xf numFmtId="199" fontId="397" fillId="202" borderId="266">
      <alignment vertical="center"/>
    </xf>
    <xf numFmtId="0" fontId="401" fillId="202" borderId="266">
      <alignment vertical="center"/>
    </xf>
    <xf numFmtId="198" fontId="397" fillId="191" borderId="266">
      <alignment vertical="center"/>
    </xf>
    <xf numFmtId="197" fontId="397" fillId="201" borderId="266">
      <alignment vertical="center"/>
    </xf>
    <xf numFmtId="199" fontId="397" fillId="191" borderId="266">
      <alignment vertical="center"/>
    </xf>
    <xf numFmtId="197" fontId="397" fillId="191" borderId="266">
      <alignment vertical="center"/>
    </xf>
    <xf numFmtId="198" fontId="397" fillId="202" borderId="266">
      <alignment vertical="center"/>
    </xf>
    <xf numFmtId="216" fontId="388" fillId="185" borderId="256">
      <alignment vertical="center"/>
    </xf>
    <xf numFmtId="197" fontId="389" fillId="195" borderId="305">
      <alignment vertical="center"/>
    </xf>
    <xf numFmtId="197" fontId="389" fillId="195" borderId="323">
      <alignment vertical="center"/>
    </xf>
    <xf numFmtId="165" fontId="89" fillId="57" borderId="295">
      <alignment vertical="center"/>
    </xf>
    <xf numFmtId="3" fontId="89" fillId="200" borderId="323">
      <alignment vertical="center"/>
    </xf>
    <xf numFmtId="198" fontId="389" fillId="200" borderId="323">
      <alignment vertical="center"/>
    </xf>
    <xf numFmtId="0" fontId="393" fillId="200" borderId="323">
      <alignment vertical="center"/>
    </xf>
    <xf numFmtId="193" fontId="90" fillId="202" borderId="323">
      <alignment vertical="center"/>
    </xf>
    <xf numFmtId="4" fontId="89" fillId="185" borderId="313">
      <alignment vertical="center"/>
    </xf>
    <xf numFmtId="197" fontId="389" fillId="185" borderId="313">
      <alignment vertical="center"/>
    </xf>
    <xf numFmtId="198" fontId="389" fillId="186" borderId="313">
      <alignment vertical="center"/>
    </xf>
    <xf numFmtId="219" fontId="392" fillId="186" borderId="313">
      <alignment vertical="center"/>
    </xf>
    <xf numFmtId="176" fontId="391" fillId="185" borderId="313">
      <alignment vertical="center"/>
    </xf>
    <xf numFmtId="176" fontId="392" fillId="186" borderId="313">
      <alignment vertical="center"/>
    </xf>
    <xf numFmtId="0" fontId="393" fillId="185" borderId="313">
      <alignment vertical="center"/>
    </xf>
    <xf numFmtId="0" fontId="394" fillId="185" borderId="313">
      <alignment vertical="center"/>
    </xf>
    <xf numFmtId="0" fontId="393" fillId="186" borderId="313">
      <alignment vertical="center"/>
    </xf>
    <xf numFmtId="0" fontId="395" fillId="185" borderId="313">
      <alignment horizontal="left" vertical="center"/>
    </xf>
    <xf numFmtId="0" fontId="395" fillId="185" borderId="313">
      <alignment horizontal="left" vertical="center"/>
    </xf>
    <xf numFmtId="165" fontId="90" fillId="189" borderId="313">
      <alignment vertical="center"/>
    </xf>
    <xf numFmtId="165" fontId="90" fillId="161" borderId="313">
      <alignment vertical="center"/>
    </xf>
    <xf numFmtId="174" fontId="90" fillId="202" borderId="313">
      <alignment vertical="center"/>
    </xf>
    <xf numFmtId="4" fontId="90" fillId="202" borderId="313">
      <alignment vertical="center"/>
    </xf>
    <xf numFmtId="193" fontId="90" fillId="202" borderId="313">
      <alignment vertical="center"/>
    </xf>
    <xf numFmtId="3" fontId="90" fillId="189" borderId="313">
      <alignment vertical="center"/>
    </xf>
    <xf numFmtId="3" fontId="90" fillId="161" borderId="313">
      <alignment vertical="center"/>
    </xf>
    <xf numFmtId="0" fontId="362" fillId="178" borderId="296">
      <alignment horizontal="center" vertical="center"/>
    </xf>
    <xf numFmtId="0" fontId="362" fillId="178" borderId="296">
      <alignment horizontal="center" vertical="center"/>
    </xf>
    <xf numFmtId="0" fontId="363" fillId="179" borderId="297">
      <alignment horizontal="left" vertical="top" wrapText="1"/>
    </xf>
    <xf numFmtId="216" fontId="396" fillId="202" borderId="313">
      <alignment vertical="center"/>
    </xf>
    <xf numFmtId="0" fontId="363" fillId="179" borderId="297">
      <alignment horizontal="left" vertical="top" wrapText="1"/>
    </xf>
    <xf numFmtId="0" fontId="377" fillId="157" borderId="274" applyNumberFormat="0" applyAlignment="0" applyProtection="0"/>
    <xf numFmtId="217" fontId="396" fillId="202" borderId="313">
      <alignment vertical="center"/>
    </xf>
    <xf numFmtId="217" fontId="396" fillId="189" borderId="313">
      <alignment vertical="center"/>
    </xf>
    <xf numFmtId="217" fontId="396" fillId="161" borderId="313">
      <alignment vertical="center"/>
    </xf>
    <xf numFmtId="218" fontId="396" fillId="202" borderId="313">
      <alignment vertical="center"/>
    </xf>
    <xf numFmtId="218" fontId="396" fillId="189" borderId="313">
      <alignment vertical="center"/>
    </xf>
    <xf numFmtId="165" fontId="373" fillId="0" borderId="285"/>
    <xf numFmtId="165" fontId="372" fillId="0" borderId="284"/>
    <xf numFmtId="218" fontId="396" fillId="161" borderId="313">
      <alignment vertical="center"/>
    </xf>
    <xf numFmtId="165" fontId="370" fillId="0" borderId="284"/>
    <xf numFmtId="197" fontId="397" fillId="202" borderId="313">
      <alignment vertical="center"/>
    </xf>
    <xf numFmtId="0" fontId="88" fillId="178" borderId="283" applyNumberFormat="0" applyAlignment="0" applyProtection="0"/>
    <xf numFmtId="49" fontId="88" fillId="162" borderId="282">
      <alignment vertical="top" wrapText="1"/>
    </xf>
    <xf numFmtId="49" fontId="88" fillId="162" borderId="281">
      <alignment vertical="top" wrapText="1"/>
    </xf>
    <xf numFmtId="49" fontId="360" fillId="197" borderId="280">
      <alignment vertical="center" wrapText="1"/>
    </xf>
    <xf numFmtId="49" fontId="360" fillId="198" borderId="280">
      <alignment vertical="center" wrapText="1"/>
    </xf>
    <xf numFmtId="49" fontId="360" fillId="198" borderId="280">
      <alignment vertical="center" wrapText="1"/>
    </xf>
    <xf numFmtId="49" fontId="360" fillId="168" borderId="280">
      <alignment vertical="center" wrapText="1"/>
    </xf>
    <xf numFmtId="49" fontId="360" fillId="197" borderId="280">
      <alignment vertical="center" wrapText="1"/>
    </xf>
    <xf numFmtId="49" fontId="360" fillId="164" borderId="280">
      <alignment vertical="center" wrapText="1"/>
    </xf>
    <xf numFmtId="49" fontId="360" fillId="164" borderId="280">
      <alignment vertical="center" wrapText="1"/>
    </xf>
    <xf numFmtId="49" fontId="360" fillId="196" borderId="280">
      <alignment vertical="center" wrapText="1"/>
    </xf>
    <xf numFmtId="49" fontId="360" fillId="177" borderId="280">
      <alignment vertical="center" wrapText="1"/>
    </xf>
    <xf numFmtId="49" fontId="360" fillId="193" borderId="280">
      <alignment vertical="center" wrapText="1"/>
    </xf>
    <xf numFmtId="49" fontId="360" fillId="168" borderId="280">
      <alignment vertical="center" wrapText="1"/>
    </xf>
    <xf numFmtId="49" fontId="360" fillId="195" borderId="280">
      <alignment vertical="center" wrapText="1"/>
    </xf>
    <xf numFmtId="49" fontId="360" fillId="168" borderId="280">
      <alignment vertical="center" wrapText="1"/>
    </xf>
    <xf numFmtId="49" fontId="360" fillId="194" borderId="280">
      <alignment vertical="center" wrapText="1"/>
    </xf>
    <xf numFmtId="197" fontId="397" fillId="161" borderId="313">
      <alignment vertical="center"/>
    </xf>
    <xf numFmtId="198" fontId="397" fillId="202" borderId="313">
      <alignment vertical="center"/>
    </xf>
    <xf numFmtId="198" fontId="397" fillId="189" borderId="313">
      <alignment vertical="center"/>
    </xf>
    <xf numFmtId="198" fontId="397" fillId="161" borderId="313">
      <alignment vertical="center"/>
    </xf>
    <xf numFmtId="199" fontId="397" fillId="202" borderId="313">
      <alignment vertical="center"/>
    </xf>
    <xf numFmtId="199" fontId="397" fillId="189" borderId="313">
      <alignment vertical="center"/>
    </xf>
    <xf numFmtId="199" fontId="397" fillId="161" borderId="313">
      <alignment vertical="center"/>
    </xf>
    <xf numFmtId="167" fontId="398" fillId="202" borderId="313">
      <alignment vertical="center"/>
    </xf>
    <xf numFmtId="167" fontId="399" fillId="189" borderId="313">
      <alignment vertical="center"/>
    </xf>
    <xf numFmtId="167" fontId="400" fillId="161" borderId="313">
      <alignment vertical="center"/>
    </xf>
    <xf numFmtId="219" fontId="398" fillId="202" borderId="313">
      <alignment vertical="center"/>
    </xf>
    <xf numFmtId="219" fontId="399" fillId="189" borderId="313">
      <alignment vertical="center"/>
    </xf>
    <xf numFmtId="219" fontId="400" fillId="161" borderId="313">
      <alignment vertical="center"/>
    </xf>
    <xf numFmtId="176" fontId="398" fillId="202" borderId="313">
      <alignment vertical="center"/>
    </xf>
    <xf numFmtId="176" fontId="399" fillId="189" borderId="313">
      <alignment vertical="center"/>
    </xf>
    <xf numFmtId="176" fontId="400" fillId="161" borderId="313">
      <alignment vertical="center"/>
    </xf>
    <xf numFmtId="0" fontId="401" fillId="202" borderId="313">
      <alignment vertical="center"/>
    </xf>
    <xf numFmtId="0" fontId="402" fillId="189" borderId="313">
      <alignment vertical="center"/>
    </xf>
    <xf numFmtId="0" fontId="401" fillId="161" borderId="313">
      <alignment vertical="center"/>
    </xf>
    <xf numFmtId="0" fontId="403" fillId="202" borderId="313">
      <alignment horizontal="left" vertical="center"/>
    </xf>
    <xf numFmtId="0" fontId="403" fillId="189" borderId="313">
      <alignment horizontal="left" vertical="center"/>
    </xf>
    <xf numFmtId="0" fontId="403" fillId="161" borderId="313">
      <alignment horizontal="left" vertical="center"/>
    </xf>
    <xf numFmtId="193" fontId="90" fillId="191" borderId="355">
      <alignment vertical="center"/>
    </xf>
    <xf numFmtId="193" fontId="90" fillId="201" borderId="355">
      <alignment vertical="center"/>
    </xf>
    <xf numFmtId="193" fontId="90" fillId="202" borderId="355">
      <alignment vertical="center"/>
    </xf>
    <xf numFmtId="49" fontId="88" fillId="157" borderId="316">
      <alignment vertical="center" wrapText="1"/>
    </xf>
    <xf numFmtId="49" fontId="88" fillId="157" borderId="316">
      <alignment vertical="center" wrapText="1"/>
    </xf>
    <xf numFmtId="49" fontId="360" fillId="168" borderId="298">
      <alignment vertical="center" wrapText="1"/>
    </xf>
    <xf numFmtId="0" fontId="88" fillId="167" borderId="316">
      <alignment horizontal="left" vertical="center" wrapText="1"/>
    </xf>
    <xf numFmtId="49" fontId="360" fillId="194" borderId="298">
      <alignment vertical="center" wrapText="1"/>
    </xf>
    <xf numFmtId="49" fontId="360" fillId="195" borderId="298">
      <alignment vertical="center" wrapText="1"/>
    </xf>
    <xf numFmtId="49" fontId="360" fillId="168" borderId="298">
      <alignment vertical="center" wrapText="1"/>
    </xf>
    <xf numFmtId="49" fontId="360" fillId="193" borderId="298">
      <alignment vertical="center" wrapText="1"/>
    </xf>
    <xf numFmtId="49" fontId="360" fillId="177" borderId="298">
      <alignment vertical="center" wrapText="1"/>
    </xf>
    <xf numFmtId="49" fontId="360" fillId="196" borderId="298">
      <alignment vertical="center" wrapText="1"/>
    </xf>
    <xf numFmtId="49" fontId="360" fillId="164" borderId="298">
      <alignment vertical="center" wrapText="1"/>
    </xf>
    <xf numFmtId="49" fontId="360" fillId="164" borderId="298">
      <alignment vertical="center" wrapText="1"/>
    </xf>
    <xf numFmtId="49" fontId="360" fillId="197" borderId="298">
      <alignment vertical="center" wrapText="1"/>
    </xf>
    <xf numFmtId="49" fontId="360" fillId="168" borderId="298">
      <alignment vertical="center" wrapText="1"/>
    </xf>
    <xf numFmtId="0" fontId="363" fillId="179" borderId="279">
      <alignment horizontal="left" vertical="top" wrapText="1"/>
    </xf>
    <xf numFmtId="0" fontId="363" fillId="179" borderId="279">
      <alignment horizontal="left" vertical="top" wrapText="1"/>
    </xf>
    <xf numFmtId="0" fontId="363" fillId="179" borderId="279">
      <alignment horizontal="left" vertical="top" wrapText="1"/>
    </xf>
    <xf numFmtId="0" fontId="362" fillId="178" borderId="278">
      <alignment horizontal="center" vertical="center"/>
    </xf>
    <xf numFmtId="0" fontId="362" fillId="178" borderId="278">
      <alignment horizontal="center" vertical="center"/>
    </xf>
    <xf numFmtId="49" fontId="360" fillId="198" borderId="298">
      <alignment vertical="center" wrapText="1"/>
    </xf>
    <xf numFmtId="49" fontId="360" fillId="198" borderId="298">
      <alignment vertical="center" wrapText="1"/>
    </xf>
    <xf numFmtId="49" fontId="360" fillId="197" borderId="298">
      <alignment vertical="center" wrapText="1"/>
    </xf>
    <xf numFmtId="49" fontId="88" fillId="162" borderId="299">
      <alignment vertical="top" wrapText="1"/>
    </xf>
    <xf numFmtId="49" fontId="88" fillId="162" borderId="300">
      <alignment vertical="top" wrapText="1"/>
    </xf>
    <xf numFmtId="0" fontId="88" fillId="178" borderId="301" applyNumberFormat="0" applyAlignment="0" applyProtection="0"/>
    <xf numFmtId="0" fontId="88" fillId="167" borderId="316">
      <alignment horizontal="left" vertical="center" wrapText="1"/>
    </xf>
    <xf numFmtId="0" fontId="376" fillId="167" borderId="316">
      <alignment horizontal="left" vertical="center" wrapText="1"/>
    </xf>
    <xf numFmtId="165" fontId="370" fillId="0" borderId="302"/>
    <xf numFmtId="165" fontId="371" fillId="0" borderId="303"/>
    <xf numFmtId="165" fontId="372" fillId="0" borderId="302"/>
    <xf numFmtId="165" fontId="373" fillId="0" borderId="303"/>
    <xf numFmtId="0" fontId="376" fillId="167" borderId="316">
      <alignment horizontal="left" vertical="center" wrapText="1"/>
    </xf>
    <xf numFmtId="0" fontId="376" fillId="167" borderId="316">
      <alignment horizontal="left" vertical="center" wrapText="1"/>
    </xf>
    <xf numFmtId="0" fontId="88" fillId="205" borderId="316">
      <alignment horizontal="left" vertical="center" wrapText="1"/>
    </xf>
    <xf numFmtId="0" fontId="88" fillId="205" borderId="316">
      <alignment horizontal="left" vertical="center" wrapText="1"/>
    </xf>
    <xf numFmtId="0" fontId="88" fillId="176" borderId="316">
      <alignment horizontal="left" vertical="center" wrapText="1"/>
    </xf>
    <xf numFmtId="0" fontId="377" fillId="157" borderId="292" applyNumberFormat="0" applyAlignment="0" applyProtection="0"/>
    <xf numFmtId="165" fontId="90" fillId="58" borderId="331">
      <alignment vertical="center"/>
    </xf>
    <xf numFmtId="0" fontId="404" fillId="207" borderId="316">
      <alignment horizontal="left" vertical="center" wrapText="1"/>
    </xf>
    <xf numFmtId="165" fontId="89" fillId="57" borderId="331">
      <alignment vertical="center"/>
    </xf>
    <xf numFmtId="49" fontId="360" fillId="198" borderId="362">
      <alignment vertical="center" wrapText="1"/>
    </xf>
    <xf numFmtId="0" fontId="357" fillId="172" borderId="274" applyNumberFormat="0" applyAlignment="0" applyProtection="0"/>
    <xf numFmtId="0" fontId="88" fillId="195" borderId="316">
      <alignment horizontal="left" vertical="center" wrapText="1"/>
    </xf>
    <xf numFmtId="0" fontId="88" fillId="197" borderId="316">
      <alignment horizontal="left" vertical="center" wrapText="1"/>
    </xf>
    <xf numFmtId="49" fontId="88" fillId="162" borderId="384">
      <alignment vertical="top" wrapText="1"/>
    </xf>
    <xf numFmtId="193" fontId="90" fillId="202" borderId="369">
      <alignment vertical="center"/>
    </xf>
    <xf numFmtId="218" fontId="388" fillId="200" borderId="355">
      <alignment vertical="center"/>
    </xf>
    <xf numFmtId="49" fontId="88" fillId="162" borderId="363">
      <alignment vertical="top" wrapText="1"/>
    </xf>
    <xf numFmtId="199" fontId="389" fillId="200" borderId="355">
      <alignment vertical="center"/>
    </xf>
    <xf numFmtId="0" fontId="362" fillId="178" borderId="360">
      <alignment horizontal="center" vertical="center"/>
    </xf>
    <xf numFmtId="165" fontId="89" fillId="200" borderId="305">
      <alignment vertical="center"/>
    </xf>
    <xf numFmtId="193" fontId="89" fillId="200" borderId="305">
      <alignment vertical="center"/>
    </xf>
    <xf numFmtId="4" fontId="89" fillId="200" borderId="305">
      <alignment vertical="center"/>
    </xf>
    <xf numFmtId="174" fontId="89" fillId="200" borderId="305">
      <alignment vertical="center"/>
    </xf>
    <xf numFmtId="3" fontId="89" fillId="200" borderId="305">
      <alignment vertical="center"/>
    </xf>
    <xf numFmtId="216" fontId="388" fillId="200" borderId="305">
      <alignment vertical="center"/>
    </xf>
    <xf numFmtId="217" fontId="388" fillId="200" borderId="305">
      <alignment vertical="center"/>
    </xf>
    <xf numFmtId="218" fontId="388" fillId="200" borderId="305">
      <alignment vertical="center"/>
    </xf>
    <xf numFmtId="197" fontId="389" fillId="200" borderId="305">
      <alignment vertical="center"/>
    </xf>
    <xf numFmtId="198" fontId="389" fillId="200" borderId="305">
      <alignment vertical="center"/>
    </xf>
    <xf numFmtId="199" fontId="389" fillId="200" borderId="305">
      <alignment vertical="center"/>
    </xf>
    <xf numFmtId="167" fontId="392" fillId="200" borderId="305">
      <alignment vertical="center"/>
    </xf>
    <xf numFmtId="219" fontId="392" fillId="200" borderId="305">
      <alignment vertical="center"/>
    </xf>
    <xf numFmtId="176" fontId="392" fillId="200" borderId="305">
      <alignment vertical="center"/>
    </xf>
    <xf numFmtId="0" fontId="393" fillId="200" borderId="305">
      <alignment vertical="center"/>
    </xf>
    <xf numFmtId="0" fontId="395" fillId="200" borderId="305">
      <alignment horizontal="left" vertical="center"/>
    </xf>
    <xf numFmtId="165" fontId="90" fillId="202" borderId="305">
      <alignment vertical="center"/>
    </xf>
    <xf numFmtId="4" fontId="90" fillId="202" borderId="305">
      <alignment vertical="center"/>
    </xf>
    <xf numFmtId="174" fontId="90" fillId="191" borderId="305">
      <alignment vertical="center"/>
    </xf>
    <xf numFmtId="174" fontId="90" fillId="201" borderId="305">
      <alignment vertical="center"/>
    </xf>
    <xf numFmtId="174" fontId="90" fillId="202" borderId="305">
      <alignment vertical="center"/>
    </xf>
    <xf numFmtId="193" fontId="90" fillId="201" borderId="305">
      <alignment vertical="center"/>
    </xf>
    <xf numFmtId="193" fontId="90" fillId="202" borderId="305">
      <alignment vertical="center"/>
    </xf>
    <xf numFmtId="3" fontId="90" fillId="191" borderId="305">
      <alignment vertical="center"/>
    </xf>
    <xf numFmtId="3" fontId="90" fillId="201" borderId="305">
      <alignment vertical="center"/>
    </xf>
    <xf numFmtId="3" fontId="90" fillId="202" borderId="305">
      <alignment vertical="center"/>
    </xf>
    <xf numFmtId="49" fontId="88" fillId="59" borderId="291">
      <alignment vertical="center" wrapText="1"/>
    </xf>
    <xf numFmtId="165" fontId="90" fillId="58" borderId="277">
      <alignment vertical="center"/>
    </xf>
    <xf numFmtId="165" fontId="89" fillId="57" borderId="277">
      <alignment vertical="center"/>
    </xf>
    <xf numFmtId="4" fontId="90" fillId="189" borderId="313">
      <alignment vertical="center"/>
    </xf>
    <xf numFmtId="0" fontId="363" fillId="179" borderId="297">
      <alignment horizontal="left" vertical="top" wrapText="1"/>
    </xf>
    <xf numFmtId="193" fontId="90" fillId="191" borderId="305">
      <alignment vertical="center"/>
    </xf>
    <xf numFmtId="216" fontId="388" fillId="200" borderId="323">
      <alignment vertical="center"/>
    </xf>
    <xf numFmtId="4" fontId="90" fillId="161" borderId="313">
      <alignment vertical="center"/>
    </xf>
    <xf numFmtId="217" fontId="388" fillId="200" borderId="323">
      <alignment vertical="center"/>
    </xf>
    <xf numFmtId="3" fontId="90" fillId="202" borderId="323">
      <alignment vertical="center"/>
    </xf>
    <xf numFmtId="218" fontId="388" fillId="200" borderId="323">
      <alignment vertical="center"/>
    </xf>
    <xf numFmtId="174" fontId="90" fillId="189" borderId="313">
      <alignment vertical="center"/>
    </xf>
    <xf numFmtId="0" fontId="349" fillId="0" borderId="276" applyNumberFormat="0" applyFill="0" applyAlignment="0" applyProtection="0"/>
    <xf numFmtId="199" fontId="389" fillId="195" borderId="323">
      <alignment vertical="center"/>
    </xf>
    <xf numFmtId="176" fontId="391" fillId="195" borderId="323">
      <alignment vertical="center"/>
    </xf>
    <xf numFmtId="165" fontId="90" fillId="201" borderId="323">
      <alignment vertical="center"/>
    </xf>
    <xf numFmtId="193" fontId="90" fillId="201" borderId="323">
      <alignment vertical="center"/>
    </xf>
    <xf numFmtId="0" fontId="339" fillId="137" borderId="292" applyNumberFormat="0" applyAlignment="0" applyProtection="0"/>
    <xf numFmtId="216" fontId="388" fillId="200" borderId="355">
      <alignment vertical="center"/>
    </xf>
    <xf numFmtId="0" fontId="343" fillId="150" borderId="275" applyNumberFormat="0" applyAlignment="0" applyProtection="0"/>
    <xf numFmtId="216" fontId="388" fillId="200" borderId="323">
      <alignment vertical="center"/>
    </xf>
    <xf numFmtId="174" fontId="89" fillId="185" borderId="313">
      <alignment vertical="center"/>
    </xf>
    <xf numFmtId="217" fontId="388" fillId="185" borderId="313">
      <alignment vertical="center"/>
    </xf>
    <xf numFmtId="193" fontId="90" fillId="189" borderId="313">
      <alignment vertical="center"/>
    </xf>
    <xf numFmtId="174" fontId="90" fillId="191" borderId="355">
      <alignment vertical="center"/>
    </xf>
    <xf numFmtId="0" fontId="88" fillId="168" borderId="316">
      <alignment horizontal="left" vertical="center" wrapText="1"/>
    </xf>
    <xf numFmtId="219" fontId="390" fillId="200" borderId="369">
      <alignment vertical="center"/>
    </xf>
    <xf numFmtId="0" fontId="337" fillId="150" borderId="328" applyNumberFormat="0" applyAlignment="0" applyProtection="0"/>
    <xf numFmtId="0" fontId="395" fillId="195" borderId="341">
      <alignment horizontal="left" vertical="center"/>
    </xf>
    <xf numFmtId="3" fontId="89" fillId="185" borderId="313">
      <alignment vertical="center"/>
    </xf>
    <xf numFmtId="165" fontId="89" fillId="200" borderId="305">
      <alignment vertical="center"/>
    </xf>
    <xf numFmtId="4" fontId="89" fillId="200" borderId="305">
      <alignment vertical="center"/>
    </xf>
    <xf numFmtId="193" fontId="89" fillId="200" borderId="305">
      <alignment vertical="center"/>
    </xf>
    <xf numFmtId="3" fontId="89" fillId="200" borderId="305">
      <alignment vertical="center"/>
    </xf>
    <xf numFmtId="197" fontId="389" fillId="200" borderId="305">
      <alignment vertical="center"/>
    </xf>
    <xf numFmtId="167" fontId="390" fillId="200" borderId="305">
      <alignment vertical="center"/>
    </xf>
    <xf numFmtId="0" fontId="393" fillId="200" borderId="305">
      <alignment vertical="center"/>
    </xf>
    <xf numFmtId="4" fontId="90" fillId="191" borderId="305">
      <alignment vertical="center"/>
    </xf>
    <xf numFmtId="3" fontId="90" fillId="202" borderId="313">
      <alignment vertical="center"/>
    </xf>
    <xf numFmtId="197" fontId="397" fillId="191" borderId="287">
      <alignment vertical="center"/>
    </xf>
    <xf numFmtId="197" fontId="389" fillId="200" borderId="323">
      <alignment vertical="center"/>
    </xf>
    <xf numFmtId="0" fontId="393" fillId="186" borderId="380">
      <alignment vertical="center"/>
    </xf>
    <xf numFmtId="174" fontId="89" fillId="200" borderId="305">
      <alignment vertical="center"/>
    </xf>
    <xf numFmtId="4" fontId="89" fillId="186" borderId="277">
      <alignment vertical="center"/>
    </xf>
    <xf numFmtId="216" fontId="388" fillId="200" borderId="305">
      <alignment vertical="center"/>
    </xf>
    <xf numFmtId="0" fontId="337" fillId="150" borderId="274" applyNumberFormat="0" applyAlignment="0" applyProtection="0"/>
    <xf numFmtId="217" fontId="388" fillId="200" borderId="305">
      <alignment vertical="center"/>
    </xf>
    <xf numFmtId="198" fontId="389" fillId="200" borderId="305">
      <alignment vertical="center"/>
    </xf>
    <xf numFmtId="219" fontId="390" fillId="200" borderId="305">
      <alignment vertical="center"/>
    </xf>
    <xf numFmtId="0" fontId="395" fillId="200" borderId="305">
      <alignment horizontal="left" vertical="center"/>
    </xf>
    <xf numFmtId="216" fontId="396" fillId="201" borderId="287">
      <alignment vertical="center"/>
    </xf>
    <xf numFmtId="216" fontId="388" fillId="185" borderId="277">
      <alignment vertical="center"/>
    </xf>
    <xf numFmtId="219" fontId="400" fillId="202" borderId="287">
      <alignment vertical="center"/>
    </xf>
    <xf numFmtId="198" fontId="389" fillId="186" borderId="277">
      <alignment vertical="center"/>
    </xf>
    <xf numFmtId="3" fontId="90" fillId="201" borderId="287">
      <alignment vertical="center"/>
    </xf>
    <xf numFmtId="0" fontId="88" fillId="198" borderId="280">
      <alignment horizontal="left" vertical="center" wrapText="1"/>
    </xf>
    <xf numFmtId="0" fontId="88" fillId="197" borderId="280">
      <alignment horizontal="left" vertical="center" wrapText="1"/>
    </xf>
    <xf numFmtId="165" fontId="89" fillId="185" borderId="313">
      <alignment vertical="center"/>
    </xf>
    <xf numFmtId="167" fontId="392" fillId="200" borderId="355">
      <alignment vertical="center"/>
    </xf>
    <xf numFmtId="0" fontId="393" fillId="186" borderId="277">
      <alignment vertical="center"/>
    </xf>
    <xf numFmtId="216" fontId="396" fillId="189" borderId="313">
      <alignment vertical="center"/>
    </xf>
    <xf numFmtId="176" fontId="399" fillId="201" borderId="323">
      <alignment vertical="center"/>
    </xf>
    <xf numFmtId="193" fontId="89" fillId="185" borderId="313">
      <alignment vertical="center"/>
    </xf>
    <xf numFmtId="4" fontId="89" fillId="195" borderId="305">
      <alignment vertical="center"/>
    </xf>
    <xf numFmtId="4" fontId="90" fillId="201" borderId="305">
      <alignment vertical="center"/>
    </xf>
    <xf numFmtId="0" fontId="404" fillId="204" borderId="316">
      <alignment horizontal="left" vertical="center" wrapText="1"/>
    </xf>
    <xf numFmtId="199" fontId="389" fillId="185" borderId="313">
      <alignment vertical="center"/>
    </xf>
    <xf numFmtId="0" fontId="337" fillId="150" borderId="342" applyNumberFormat="0" applyAlignment="0" applyProtection="0"/>
    <xf numFmtId="49" fontId="360" fillId="177" borderId="348">
      <alignment vertical="center" wrapText="1"/>
    </xf>
    <xf numFmtId="4" fontId="89" fillId="185" borderId="313">
      <alignment vertical="center"/>
    </xf>
    <xf numFmtId="0" fontId="88" fillId="168" borderId="316">
      <alignment horizontal="left" vertical="center" wrapText="1"/>
    </xf>
    <xf numFmtId="0" fontId="394" fillId="195" borderId="305">
      <alignment vertical="center"/>
    </xf>
    <xf numFmtId="0" fontId="386" fillId="172" borderId="340" applyNumberFormat="0" applyAlignment="0" applyProtection="0"/>
    <xf numFmtId="219" fontId="392" fillId="200" borderId="323">
      <alignment vertical="center"/>
    </xf>
    <xf numFmtId="193" fontId="90" fillId="161" borderId="380">
      <alignment vertical="center"/>
    </xf>
    <xf numFmtId="198" fontId="389" fillId="195" borderId="305">
      <alignment vertical="center"/>
    </xf>
    <xf numFmtId="3" fontId="89" fillId="200" borderId="323">
      <alignment vertical="center"/>
    </xf>
    <xf numFmtId="174" fontId="90" fillId="201" borderId="369">
      <alignment vertical="center"/>
    </xf>
    <xf numFmtId="0" fontId="88" fillId="205" borderId="383">
      <alignment horizontal="left" vertical="center" wrapText="1"/>
    </xf>
    <xf numFmtId="3" fontId="89" fillId="195" borderId="305">
      <alignment vertical="center"/>
    </xf>
    <xf numFmtId="193" fontId="90" fillId="161" borderId="313">
      <alignment vertical="center"/>
    </xf>
    <xf numFmtId="219" fontId="391" fillId="195" borderId="323">
      <alignment vertical="center"/>
    </xf>
    <xf numFmtId="0" fontId="349" fillId="0" borderId="294" applyNumberFormat="0" applyFill="0" applyAlignment="0" applyProtection="0"/>
    <xf numFmtId="0" fontId="357" fillId="172" borderId="328" applyNumberFormat="0" applyAlignment="0" applyProtection="0"/>
    <xf numFmtId="0" fontId="394" fillId="195" borderId="323">
      <alignment vertical="center"/>
    </xf>
    <xf numFmtId="167" fontId="400" fillId="202" borderId="323">
      <alignment vertical="center"/>
    </xf>
    <xf numFmtId="0" fontId="402" fillId="201" borderId="287">
      <alignment vertical="center"/>
    </xf>
    <xf numFmtId="167" fontId="398" fillId="191" borderId="287">
      <alignment vertical="center"/>
    </xf>
    <xf numFmtId="198" fontId="397" fillId="202" borderId="287">
      <alignment vertical="center"/>
    </xf>
    <xf numFmtId="199" fontId="397" fillId="191" borderId="287">
      <alignment vertical="center"/>
    </xf>
    <xf numFmtId="0" fontId="401" fillId="191" borderId="287">
      <alignment vertical="center"/>
    </xf>
    <xf numFmtId="197" fontId="397" fillId="201" borderId="287">
      <alignment vertical="center"/>
    </xf>
    <xf numFmtId="218" fontId="396" fillId="202" borderId="287">
      <alignment vertical="center"/>
    </xf>
    <xf numFmtId="198" fontId="397" fillId="201" borderId="287">
      <alignment vertical="center"/>
    </xf>
    <xf numFmtId="218" fontId="396" fillId="201" borderId="287">
      <alignment vertical="center"/>
    </xf>
    <xf numFmtId="198" fontId="397" fillId="191" borderId="287">
      <alignment vertical="center"/>
    </xf>
    <xf numFmtId="3" fontId="89" fillId="185" borderId="277">
      <alignment vertical="center"/>
    </xf>
    <xf numFmtId="167" fontId="392" fillId="200" borderId="323">
      <alignment vertical="center"/>
    </xf>
    <xf numFmtId="165" fontId="90" fillId="202" borderId="323">
      <alignment vertical="center"/>
    </xf>
    <xf numFmtId="199" fontId="389" fillId="200" borderId="323">
      <alignment vertical="center"/>
    </xf>
    <xf numFmtId="0" fontId="395" fillId="200" borderId="323">
      <alignment horizontal="left" vertical="center"/>
    </xf>
    <xf numFmtId="174" fontId="90" fillId="161" borderId="313">
      <alignment vertical="center"/>
    </xf>
    <xf numFmtId="216" fontId="396" fillId="191" borderId="305">
      <alignment vertical="center"/>
    </xf>
    <xf numFmtId="216" fontId="396" fillId="201" borderId="305">
      <alignment vertical="center"/>
    </xf>
    <xf numFmtId="216" fontId="396" fillId="202" borderId="305">
      <alignment vertical="center"/>
    </xf>
    <xf numFmtId="217" fontId="396" fillId="191" borderId="305">
      <alignment vertical="center"/>
    </xf>
    <xf numFmtId="217" fontId="396" fillId="201" borderId="305">
      <alignment vertical="center"/>
    </xf>
    <xf numFmtId="217" fontId="396" fillId="202" borderId="305">
      <alignment vertical="center"/>
    </xf>
    <xf numFmtId="218" fontId="396" fillId="191" borderId="305">
      <alignment vertical="center"/>
    </xf>
    <xf numFmtId="218" fontId="396" fillId="201" borderId="305">
      <alignment vertical="center"/>
    </xf>
    <xf numFmtId="218" fontId="396" fillId="202" borderId="305">
      <alignment vertical="center"/>
    </xf>
    <xf numFmtId="197" fontId="397" fillId="191" borderId="305">
      <alignment vertical="center"/>
    </xf>
    <xf numFmtId="197" fontId="397" fillId="201" borderId="305">
      <alignment vertical="center"/>
    </xf>
    <xf numFmtId="197" fontId="397" fillId="202" borderId="305">
      <alignment vertical="center"/>
    </xf>
    <xf numFmtId="198" fontId="397" fillId="191" borderId="305">
      <alignment vertical="center"/>
    </xf>
    <xf numFmtId="198" fontId="397" fillId="201" borderId="305">
      <alignment vertical="center"/>
    </xf>
    <xf numFmtId="198" fontId="397" fillId="202" borderId="305">
      <alignment vertical="center"/>
    </xf>
    <xf numFmtId="199" fontId="397" fillId="191" borderId="305">
      <alignment vertical="center"/>
    </xf>
    <xf numFmtId="199" fontId="397" fillId="201" borderId="305">
      <alignment vertical="center"/>
    </xf>
    <xf numFmtId="199" fontId="397" fillId="202" borderId="305">
      <alignment vertical="center"/>
    </xf>
    <xf numFmtId="167" fontId="398" fillId="191" borderId="305">
      <alignment vertical="center"/>
    </xf>
    <xf numFmtId="167" fontId="399" fillId="201" borderId="305">
      <alignment vertical="center"/>
    </xf>
    <xf numFmtId="167" fontId="400" fillId="202" borderId="305">
      <alignment vertical="center"/>
    </xf>
    <xf numFmtId="219" fontId="398" fillId="191" borderId="305">
      <alignment vertical="center"/>
    </xf>
    <xf numFmtId="219" fontId="399" fillId="201" borderId="305">
      <alignment vertical="center"/>
    </xf>
    <xf numFmtId="219" fontId="400" fillId="202" borderId="305">
      <alignment vertical="center"/>
    </xf>
    <xf numFmtId="176" fontId="398" fillId="191" borderId="305">
      <alignment vertical="center"/>
    </xf>
    <xf numFmtId="176" fontId="399" fillId="201" borderId="305">
      <alignment vertical="center"/>
    </xf>
    <xf numFmtId="176" fontId="400" fillId="202" borderId="305">
      <alignment vertical="center"/>
    </xf>
    <xf numFmtId="0" fontId="401" fillId="191" borderId="305">
      <alignment vertical="center"/>
    </xf>
    <xf numFmtId="0" fontId="402" fillId="201" borderId="305">
      <alignment vertical="center"/>
    </xf>
    <xf numFmtId="0" fontId="401" fillId="202" borderId="305">
      <alignment vertical="center"/>
    </xf>
    <xf numFmtId="0" fontId="403" fillId="191" borderId="305">
      <alignment horizontal="left" vertical="center"/>
    </xf>
    <xf numFmtId="0" fontId="403" fillId="201" borderId="305">
      <alignment horizontal="left" vertical="center"/>
    </xf>
    <xf numFmtId="0" fontId="403" fillId="202" borderId="305">
      <alignment horizontal="left" vertical="center"/>
    </xf>
    <xf numFmtId="165" fontId="89" fillId="185" borderId="295">
      <alignment vertical="center"/>
    </xf>
    <xf numFmtId="165" fontId="89" fillId="185" borderId="295">
      <alignment vertical="center"/>
    </xf>
    <xf numFmtId="165" fontId="89" fillId="186" borderId="295">
      <alignment vertical="center"/>
    </xf>
    <xf numFmtId="4" fontId="89" fillId="185" borderId="295">
      <alignment vertical="center"/>
    </xf>
    <xf numFmtId="4" fontId="89" fillId="185" borderId="295">
      <alignment vertical="center"/>
    </xf>
    <xf numFmtId="4" fontId="89" fillId="186" borderId="295">
      <alignment vertical="center"/>
    </xf>
    <xf numFmtId="174" fontId="89" fillId="185" borderId="295">
      <alignment vertical="center"/>
    </xf>
    <xf numFmtId="174" fontId="89" fillId="185" borderId="295">
      <alignment vertical="center"/>
    </xf>
    <xf numFmtId="174" fontId="89" fillId="186" borderId="295">
      <alignment vertical="center"/>
    </xf>
    <xf numFmtId="193" fontId="89" fillId="185" borderId="295">
      <alignment vertical="center"/>
    </xf>
    <xf numFmtId="193" fontId="89" fillId="185" borderId="295">
      <alignment vertical="center"/>
    </xf>
    <xf numFmtId="193" fontId="89" fillId="186" borderId="295">
      <alignment vertical="center"/>
    </xf>
    <xf numFmtId="3" fontId="89" fillId="185" borderId="295">
      <alignment vertical="center"/>
    </xf>
    <xf numFmtId="3" fontId="89" fillId="185" borderId="295">
      <alignment vertical="center"/>
    </xf>
    <xf numFmtId="3" fontId="89" fillId="186" borderId="295">
      <alignment vertical="center"/>
    </xf>
    <xf numFmtId="216" fontId="388" fillId="185" borderId="295">
      <alignment vertical="center"/>
    </xf>
    <xf numFmtId="216" fontId="388" fillId="185" borderId="295">
      <alignment vertical="center"/>
    </xf>
    <xf numFmtId="216" fontId="388" fillId="186" borderId="295">
      <alignment vertical="center"/>
    </xf>
    <xf numFmtId="217" fontId="388" fillId="185" borderId="295">
      <alignment vertical="center"/>
    </xf>
    <xf numFmtId="217" fontId="388" fillId="185" borderId="295">
      <alignment vertical="center"/>
    </xf>
    <xf numFmtId="217" fontId="388" fillId="186" borderId="295">
      <alignment vertical="center"/>
    </xf>
    <xf numFmtId="218" fontId="388" fillId="185" borderId="295">
      <alignment vertical="center"/>
    </xf>
    <xf numFmtId="218" fontId="388" fillId="185" borderId="295">
      <alignment vertical="center"/>
    </xf>
    <xf numFmtId="218" fontId="388" fillId="186" borderId="295">
      <alignment vertical="center"/>
    </xf>
    <xf numFmtId="197" fontId="389" fillId="185" borderId="295">
      <alignment vertical="center"/>
    </xf>
    <xf numFmtId="197" fontId="389" fillId="185" borderId="295">
      <alignment vertical="center"/>
    </xf>
    <xf numFmtId="197" fontId="389" fillId="186" borderId="295">
      <alignment vertical="center"/>
    </xf>
    <xf numFmtId="198" fontId="389" fillId="185" borderId="295">
      <alignment vertical="center"/>
    </xf>
    <xf numFmtId="198" fontId="389" fillId="185" borderId="295">
      <alignment vertical="center"/>
    </xf>
    <xf numFmtId="198" fontId="389" fillId="186" borderId="295">
      <alignment vertical="center"/>
    </xf>
    <xf numFmtId="199" fontId="389" fillId="185" borderId="295">
      <alignment vertical="center"/>
    </xf>
    <xf numFmtId="199" fontId="389" fillId="185" borderId="295">
      <alignment vertical="center"/>
    </xf>
    <xf numFmtId="199" fontId="389" fillId="186" borderId="295">
      <alignment vertical="center"/>
    </xf>
    <xf numFmtId="167" fontId="390" fillId="185" borderId="295">
      <alignment vertical="center"/>
    </xf>
    <xf numFmtId="167" fontId="391" fillId="185" borderId="295">
      <alignment vertical="center"/>
    </xf>
    <xf numFmtId="167" fontId="392" fillId="186" borderId="295">
      <alignment vertical="center"/>
    </xf>
    <xf numFmtId="219" fontId="390" fillId="185" borderId="295">
      <alignment vertical="center"/>
    </xf>
    <xf numFmtId="219" fontId="391" fillId="185" borderId="295">
      <alignment vertical="center"/>
    </xf>
    <xf numFmtId="219" fontId="392" fillId="186" borderId="295">
      <alignment vertical="center"/>
    </xf>
    <xf numFmtId="176" fontId="390" fillId="185" borderId="295">
      <alignment vertical="center"/>
    </xf>
    <xf numFmtId="176" fontId="391" fillId="185" borderId="295">
      <alignment vertical="center"/>
    </xf>
    <xf numFmtId="176" fontId="392" fillId="186" borderId="295">
      <alignment vertical="center"/>
    </xf>
    <xf numFmtId="0" fontId="393" fillId="185" borderId="295">
      <alignment vertical="center"/>
    </xf>
    <xf numFmtId="0" fontId="394" fillId="185" borderId="295">
      <alignment vertical="center"/>
    </xf>
    <xf numFmtId="0" fontId="393" fillId="186" borderId="295">
      <alignment vertical="center"/>
    </xf>
    <xf numFmtId="0" fontId="395" fillId="185" borderId="295">
      <alignment horizontal="left" vertical="center"/>
    </xf>
    <xf numFmtId="0" fontId="395" fillId="185" borderId="295">
      <alignment horizontal="left" vertical="center"/>
    </xf>
    <xf numFmtId="0" fontId="395" fillId="186" borderId="295">
      <alignment horizontal="left" vertical="center"/>
    </xf>
    <xf numFmtId="165" fontId="90" fillId="202" borderId="295">
      <alignment vertical="center"/>
    </xf>
    <xf numFmtId="165" fontId="90" fillId="189" borderId="295">
      <alignment vertical="center"/>
    </xf>
    <xf numFmtId="165" fontId="90" fillId="161" borderId="295">
      <alignment vertical="center"/>
    </xf>
    <xf numFmtId="4" fontId="90" fillId="202" borderId="295">
      <alignment vertical="center"/>
    </xf>
    <xf numFmtId="4" fontId="90" fillId="189" borderId="295">
      <alignment vertical="center"/>
    </xf>
    <xf numFmtId="4" fontId="90" fillId="161" borderId="295">
      <alignment vertical="center"/>
    </xf>
    <xf numFmtId="174" fontId="90" fillId="202" borderId="295">
      <alignment vertical="center"/>
    </xf>
    <xf numFmtId="174" fontId="90" fillId="189" borderId="295">
      <alignment vertical="center"/>
    </xf>
    <xf numFmtId="174" fontId="90" fillId="161" borderId="295">
      <alignment vertical="center"/>
    </xf>
    <xf numFmtId="193" fontId="90" fillId="202" borderId="295">
      <alignment vertical="center"/>
    </xf>
    <xf numFmtId="193" fontId="90" fillId="189" borderId="295">
      <alignment vertical="center"/>
    </xf>
    <xf numFmtId="193" fontId="90" fillId="161" borderId="295">
      <alignment vertical="center"/>
    </xf>
    <xf numFmtId="3" fontId="90" fillId="202" borderId="295">
      <alignment vertical="center"/>
    </xf>
    <xf numFmtId="3" fontId="90" fillId="189" borderId="295">
      <alignment vertical="center"/>
    </xf>
    <xf numFmtId="3" fontId="90" fillId="161" borderId="295">
      <alignment vertical="center"/>
    </xf>
    <xf numFmtId="216" fontId="396" fillId="202" borderId="295">
      <alignment vertical="center"/>
    </xf>
    <xf numFmtId="216" fontId="396" fillId="189" borderId="295">
      <alignment vertical="center"/>
    </xf>
    <xf numFmtId="216" fontId="396" fillId="161" borderId="295">
      <alignment vertical="center"/>
    </xf>
    <xf numFmtId="217" fontId="396" fillId="202" borderId="295">
      <alignment vertical="center"/>
    </xf>
    <xf numFmtId="217" fontId="396" fillId="189" borderId="295">
      <alignment vertical="center"/>
    </xf>
    <xf numFmtId="217" fontId="396" fillId="161" borderId="295">
      <alignment vertical="center"/>
    </xf>
    <xf numFmtId="218" fontId="396" fillId="202" borderId="295">
      <alignment vertical="center"/>
    </xf>
    <xf numFmtId="218" fontId="396" fillId="189" borderId="295">
      <alignment vertical="center"/>
    </xf>
    <xf numFmtId="218" fontId="396" fillId="161" borderId="295">
      <alignment vertical="center"/>
    </xf>
    <xf numFmtId="197" fontId="397" fillId="202" borderId="295">
      <alignment vertical="center"/>
    </xf>
    <xf numFmtId="197" fontId="397" fillId="189" borderId="295">
      <alignment vertical="center"/>
    </xf>
    <xf numFmtId="197" fontId="397" fillId="161" borderId="295">
      <alignment vertical="center"/>
    </xf>
    <xf numFmtId="198" fontId="397" fillId="202" borderId="295">
      <alignment vertical="center"/>
    </xf>
    <xf numFmtId="198" fontId="397" fillId="189" borderId="295">
      <alignment vertical="center"/>
    </xf>
    <xf numFmtId="198" fontId="397" fillId="161" borderId="295">
      <alignment vertical="center"/>
    </xf>
    <xf numFmtId="199" fontId="397" fillId="202" borderId="295">
      <alignment vertical="center"/>
    </xf>
    <xf numFmtId="199" fontId="397" fillId="189" borderId="295">
      <alignment vertical="center"/>
    </xf>
    <xf numFmtId="199" fontId="397" fillId="161" borderId="295">
      <alignment vertical="center"/>
    </xf>
    <xf numFmtId="167" fontId="398" fillId="202" borderId="295">
      <alignment vertical="center"/>
    </xf>
    <xf numFmtId="167" fontId="399" fillId="189" borderId="295">
      <alignment vertical="center"/>
    </xf>
    <xf numFmtId="167" fontId="400" fillId="161" borderId="295">
      <alignment vertical="center"/>
    </xf>
    <xf numFmtId="219" fontId="398" fillId="202" borderId="295">
      <alignment vertical="center"/>
    </xf>
    <xf numFmtId="219" fontId="399" fillId="189" borderId="295">
      <alignment vertical="center"/>
    </xf>
    <xf numFmtId="219" fontId="400" fillId="161" borderId="295">
      <alignment vertical="center"/>
    </xf>
    <xf numFmtId="176" fontId="398" fillId="202" borderId="295">
      <alignment vertical="center"/>
    </xf>
    <xf numFmtId="176" fontId="399" fillId="189" borderId="295">
      <alignment vertical="center"/>
    </xf>
    <xf numFmtId="176" fontId="400" fillId="161" borderId="295">
      <alignment vertical="center"/>
    </xf>
    <xf numFmtId="0" fontId="401" fillId="202" borderId="295">
      <alignment vertical="center"/>
    </xf>
    <xf numFmtId="0" fontId="402" fillId="189" borderId="295">
      <alignment vertical="center"/>
    </xf>
    <xf numFmtId="0" fontId="401" fillId="161" borderId="295">
      <alignment vertical="center"/>
    </xf>
    <xf numFmtId="0" fontId="403" fillId="202" borderId="295">
      <alignment horizontal="left" vertical="center"/>
    </xf>
    <xf numFmtId="0" fontId="403" fillId="189" borderId="295">
      <alignment horizontal="left" vertical="center"/>
    </xf>
    <xf numFmtId="0" fontId="403" fillId="161" borderId="295">
      <alignment horizontal="left" vertical="center"/>
    </xf>
    <xf numFmtId="218" fontId="396" fillId="191" borderId="323">
      <alignment vertical="center"/>
    </xf>
    <xf numFmtId="3" fontId="89" fillId="186" borderId="313">
      <alignment vertical="center"/>
    </xf>
    <xf numFmtId="218" fontId="396" fillId="201" borderId="323">
      <alignment vertical="center"/>
    </xf>
    <xf numFmtId="49" fontId="88" fillId="157" borderId="298">
      <alignment vertical="center" wrapText="1"/>
    </xf>
    <xf numFmtId="49" fontId="88" fillId="157" borderId="298">
      <alignment vertical="center" wrapText="1"/>
    </xf>
    <xf numFmtId="49" fontId="88" fillId="157" borderId="298">
      <alignment vertical="center" wrapText="1"/>
    </xf>
    <xf numFmtId="0" fontId="88" fillId="167" borderId="298">
      <alignment horizontal="left" vertical="center" wrapText="1"/>
    </xf>
    <xf numFmtId="0" fontId="88" fillId="167" borderId="298">
      <alignment horizontal="left" vertical="center" wrapText="1"/>
    </xf>
    <xf numFmtId="0" fontId="88" fillId="167" borderId="298">
      <alignment horizontal="left" vertical="center" wrapText="1"/>
    </xf>
    <xf numFmtId="0" fontId="376" fillId="167" borderId="298">
      <alignment horizontal="left" vertical="center" wrapText="1"/>
    </xf>
    <xf numFmtId="0" fontId="376" fillId="167" borderId="298">
      <alignment horizontal="left" vertical="center" wrapText="1"/>
    </xf>
    <xf numFmtId="0" fontId="376" fillId="167" borderId="298">
      <alignment horizontal="left" vertical="center" wrapText="1"/>
    </xf>
    <xf numFmtId="0" fontId="88" fillId="205" borderId="298">
      <alignment horizontal="left" vertical="center" wrapText="1"/>
    </xf>
    <xf numFmtId="0" fontId="88" fillId="205" borderId="298">
      <alignment horizontal="left" vertical="center" wrapText="1"/>
    </xf>
    <xf numFmtId="0" fontId="88" fillId="176" borderId="298">
      <alignment horizontal="left" vertical="center" wrapText="1"/>
    </xf>
    <xf numFmtId="0" fontId="404" fillId="206" borderId="298">
      <alignment horizontal="left" vertical="center" wrapText="1"/>
    </xf>
    <xf numFmtId="0" fontId="404" fillId="204" borderId="298">
      <alignment horizontal="left" vertical="center" wrapText="1"/>
    </xf>
    <xf numFmtId="0" fontId="404" fillId="207" borderId="298">
      <alignment horizontal="left" vertical="center" wrapText="1"/>
    </xf>
    <xf numFmtId="219" fontId="398" fillId="191" borderId="323">
      <alignment vertical="center"/>
    </xf>
    <xf numFmtId="218" fontId="396" fillId="202" borderId="323">
      <alignment vertical="center"/>
    </xf>
    <xf numFmtId="216" fontId="388" fillId="185" borderId="313">
      <alignment vertical="center"/>
    </xf>
    <xf numFmtId="0" fontId="377" fillId="157" borderId="342" applyNumberFormat="0" applyAlignment="0" applyProtection="0"/>
    <xf numFmtId="0" fontId="395" fillId="200" borderId="341">
      <alignment horizontal="left" vertical="center"/>
    </xf>
    <xf numFmtId="219" fontId="390" fillId="200" borderId="341">
      <alignment vertical="center"/>
    </xf>
    <xf numFmtId="198" fontId="389" fillId="200" borderId="341">
      <alignment vertical="center"/>
    </xf>
    <xf numFmtId="217" fontId="388" fillId="200" borderId="341">
      <alignment vertical="center"/>
    </xf>
    <xf numFmtId="0" fontId="88" fillId="194" borderId="298">
      <alignment horizontal="left" vertical="center" wrapText="1"/>
    </xf>
    <xf numFmtId="0" fontId="88" fillId="168" borderId="298">
      <alignment horizontal="left" vertical="center" wrapText="1"/>
    </xf>
    <xf numFmtId="0" fontId="88" fillId="195" borderId="298">
      <alignment horizontal="left" vertical="center" wrapText="1"/>
    </xf>
    <xf numFmtId="0" fontId="88" fillId="168" borderId="298">
      <alignment horizontal="left" vertical="center" wrapText="1"/>
    </xf>
    <xf numFmtId="0" fontId="88" fillId="193" borderId="298">
      <alignment horizontal="left" vertical="center" wrapText="1"/>
    </xf>
    <xf numFmtId="0" fontId="88" fillId="177" borderId="298">
      <alignment horizontal="left" vertical="center" wrapText="1"/>
    </xf>
    <xf numFmtId="0" fontId="88" fillId="196" borderId="298">
      <alignment horizontal="left" vertical="center" wrapText="1"/>
    </xf>
    <xf numFmtId="0" fontId="88" fillId="164" borderId="298">
      <alignment horizontal="left" vertical="center" wrapText="1"/>
    </xf>
    <xf numFmtId="0" fontId="88" fillId="164" borderId="298">
      <alignment horizontal="left" vertical="center" wrapText="1"/>
    </xf>
    <xf numFmtId="0" fontId="88" fillId="197" borderId="298">
      <alignment horizontal="left" vertical="center" wrapText="1"/>
    </xf>
    <xf numFmtId="0" fontId="88" fillId="168" borderId="298">
      <alignment horizontal="left" vertical="center" wrapText="1"/>
    </xf>
    <xf numFmtId="0" fontId="88" fillId="198" borderId="298">
      <alignment horizontal="left" vertical="center" wrapText="1"/>
    </xf>
    <xf numFmtId="0" fontId="88" fillId="198" borderId="298">
      <alignment horizontal="left" vertical="center" wrapText="1"/>
    </xf>
    <xf numFmtId="0" fontId="88" fillId="197" borderId="298">
      <alignment horizontal="left" vertical="center" wrapText="1"/>
    </xf>
    <xf numFmtId="193" fontId="89" fillId="200" borderId="341">
      <alignment vertical="center"/>
    </xf>
    <xf numFmtId="49" fontId="360" fillId="196" borderId="348">
      <alignment vertical="center" wrapText="1"/>
    </xf>
    <xf numFmtId="197" fontId="389" fillId="185" borderId="380">
      <alignment vertical="center"/>
    </xf>
    <xf numFmtId="216" fontId="396" fillId="201" borderId="323">
      <alignment vertical="center"/>
    </xf>
    <xf numFmtId="217" fontId="396" fillId="201" borderId="323">
      <alignment vertical="center"/>
    </xf>
    <xf numFmtId="176" fontId="400" fillId="202" borderId="323">
      <alignment vertical="center"/>
    </xf>
    <xf numFmtId="0" fontId="402" fillId="201" borderId="323">
      <alignment vertical="center"/>
    </xf>
    <xf numFmtId="217" fontId="388" fillId="185" borderId="313">
      <alignment vertical="center"/>
    </xf>
    <xf numFmtId="199" fontId="389" fillId="185" borderId="313">
      <alignment vertical="center"/>
    </xf>
    <xf numFmtId="199" fontId="389" fillId="186" borderId="313">
      <alignment vertical="center"/>
    </xf>
    <xf numFmtId="0" fontId="88" fillId="198" borderId="316">
      <alignment horizontal="left" vertical="center" wrapText="1"/>
    </xf>
    <xf numFmtId="174" fontId="90" fillId="191" borderId="369">
      <alignment vertical="center"/>
    </xf>
    <xf numFmtId="0" fontId="349" fillId="0" borderId="330" applyNumberFormat="0" applyFill="0" applyAlignment="0" applyProtection="0"/>
    <xf numFmtId="49" fontId="88" fillId="157" borderId="383">
      <alignment vertical="center" wrapText="1"/>
    </xf>
    <xf numFmtId="165" fontId="89" fillId="200" borderId="355">
      <alignment vertical="center"/>
    </xf>
    <xf numFmtId="199" fontId="389" fillId="200" borderId="355">
      <alignment vertical="center"/>
    </xf>
    <xf numFmtId="0" fontId="88" fillId="178" borderId="365" applyNumberFormat="0" applyAlignment="0" applyProtection="0"/>
    <xf numFmtId="3" fontId="89" fillId="200" borderId="390">
      <alignment vertical="center"/>
    </xf>
    <xf numFmtId="0" fontId="363" fillId="179" borderId="347">
      <alignment horizontal="left" vertical="top" wrapText="1"/>
    </xf>
    <xf numFmtId="197" fontId="389" fillId="200" borderId="355">
      <alignment vertical="center"/>
    </xf>
    <xf numFmtId="49" fontId="360" fillId="198" borderId="348">
      <alignment vertical="center" wrapText="1"/>
    </xf>
    <xf numFmtId="193" fontId="89" fillId="200" borderId="369">
      <alignment vertical="center"/>
    </xf>
    <xf numFmtId="165" fontId="89" fillId="200" borderId="369">
      <alignment vertical="center"/>
    </xf>
    <xf numFmtId="198" fontId="389" fillId="195" borderId="341">
      <alignment vertical="center"/>
    </xf>
    <xf numFmtId="4" fontId="89" fillId="195" borderId="341">
      <alignment vertical="center"/>
    </xf>
    <xf numFmtId="165" fontId="89" fillId="185" borderId="313">
      <alignment vertical="center"/>
    </xf>
    <xf numFmtId="176" fontId="398" fillId="191" borderId="323">
      <alignment vertical="center"/>
    </xf>
    <xf numFmtId="3" fontId="89" fillId="200" borderId="355">
      <alignment vertical="center"/>
    </xf>
    <xf numFmtId="198" fontId="389" fillId="200" borderId="355">
      <alignment vertical="center"/>
    </xf>
    <xf numFmtId="174" fontId="90" fillId="201" borderId="355">
      <alignment vertical="center"/>
    </xf>
    <xf numFmtId="0" fontId="88" fillId="198" borderId="316">
      <alignment horizontal="left" vertical="center" wrapText="1"/>
    </xf>
    <xf numFmtId="4" fontId="90" fillId="201" borderId="341">
      <alignment vertical="center"/>
    </xf>
    <xf numFmtId="193" fontId="90" fillId="202" borderId="380">
      <alignment vertical="center"/>
    </xf>
    <xf numFmtId="167" fontId="392" fillId="200" borderId="369">
      <alignment vertical="center"/>
    </xf>
    <xf numFmtId="0" fontId="394" fillId="195" borderId="341">
      <alignment vertical="center"/>
    </xf>
    <xf numFmtId="217" fontId="388" fillId="195" borderId="341">
      <alignment vertical="center"/>
    </xf>
    <xf numFmtId="218" fontId="388" fillId="185" borderId="313">
      <alignment vertical="center"/>
    </xf>
    <xf numFmtId="0" fontId="88" fillId="194" borderId="316">
      <alignment horizontal="left" vertical="center" wrapText="1"/>
    </xf>
    <xf numFmtId="4" fontId="90" fillId="191" borderId="355">
      <alignment vertical="center"/>
    </xf>
    <xf numFmtId="0" fontId="404" fillId="206" borderId="316">
      <alignment horizontal="left" vertical="center" wrapText="1"/>
    </xf>
    <xf numFmtId="197" fontId="389" fillId="186" borderId="313">
      <alignment vertical="center"/>
    </xf>
    <xf numFmtId="167" fontId="392" fillId="186" borderId="313">
      <alignment vertical="center"/>
    </xf>
    <xf numFmtId="219" fontId="390" fillId="185" borderId="313">
      <alignment vertical="center"/>
    </xf>
    <xf numFmtId="198" fontId="389" fillId="185" borderId="313">
      <alignment vertical="center"/>
    </xf>
    <xf numFmtId="0" fontId="88" fillId="167" borderId="316">
      <alignment horizontal="left" vertical="center" wrapText="1"/>
    </xf>
    <xf numFmtId="198" fontId="389" fillId="200" borderId="369">
      <alignment vertical="center"/>
    </xf>
    <xf numFmtId="165" fontId="89" fillId="186" borderId="313">
      <alignment vertical="center"/>
    </xf>
    <xf numFmtId="217" fontId="388" fillId="200" borderId="323">
      <alignment vertical="center"/>
    </xf>
    <xf numFmtId="219" fontId="390" fillId="200" borderId="323">
      <alignment vertical="center"/>
    </xf>
    <xf numFmtId="174" fontId="90" fillId="191" borderId="323">
      <alignment vertical="center"/>
    </xf>
    <xf numFmtId="4" fontId="89" fillId="186" borderId="313">
      <alignment vertical="center"/>
    </xf>
    <xf numFmtId="218" fontId="388" fillId="200" borderId="323">
      <alignment vertical="center"/>
    </xf>
    <xf numFmtId="176" fontId="390" fillId="200" borderId="323">
      <alignment vertical="center"/>
    </xf>
    <xf numFmtId="193" fontId="90" fillId="191" borderId="323">
      <alignment vertical="center"/>
    </xf>
    <xf numFmtId="174" fontId="89" fillId="186" borderId="313">
      <alignment vertical="center"/>
    </xf>
    <xf numFmtId="197" fontId="389" fillId="200" borderId="323">
      <alignment vertical="center"/>
    </xf>
    <xf numFmtId="0" fontId="393" fillId="200" borderId="323">
      <alignment vertical="center"/>
    </xf>
    <xf numFmtId="3" fontId="90" fillId="191" borderId="323">
      <alignment vertical="center"/>
    </xf>
    <xf numFmtId="216" fontId="388" fillId="185" borderId="313">
      <alignment vertical="center"/>
    </xf>
    <xf numFmtId="198" fontId="389" fillId="200" borderId="323">
      <alignment vertical="center"/>
    </xf>
    <xf numFmtId="0" fontId="395" fillId="200" borderId="323">
      <alignment horizontal="left" vertical="center"/>
    </xf>
    <xf numFmtId="216" fontId="396" fillId="191" borderId="323">
      <alignment vertical="center"/>
    </xf>
    <xf numFmtId="218" fontId="388" fillId="185" borderId="313">
      <alignment vertical="center"/>
    </xf>
    <xf numFmtId="199" fontId="389" fillId="200" borderId="323">
      <alignment vertical="center"/>
    </xf>
    <xf numFmtId="165" fontId="90" fillId="191" borderId="323">
      <alignment vertical="center"/>
    </xf>
    <xf numFmtId="199" fontId="397" fillId="191" borderId="323">
      <alignment vertical="center"/>
    </xf>
    <xf numFmtId="197" fontId="389" fillId="185" borderId="313">
      <alignment vertical="center"/>
    </xf>
    <xf numFmtId="167" fontId="390" fillId="200" borderId="323">
      <alignment vertical="center"/>
    </xf>
    <xf numFmtId="4" fontId="90" fillId="191" borderId="323">
      <alignment vertical="center"/>
    </xf>
    <xf numFmtId="0" fontId="401" fillId="202" borderId="323">
      <alignment vertical="center"/>
    </xf>
    <xf numFmtId="0" fontId="395" fillId="200" borderId="355">
      <alignment horizontal="left" vertical="center"/>
    </xf>
    <xf numFmtId="216" fontId="388" fillId="195" borderId="341">
      <alignment vertical="center"/>
    </xf>
    <xf numFmtId="174" fontId="89" fillId="195" borderId="341">
      <alignment vertical="center"/>
    </xf>
    <xf numFmtId="0" fontId="357" fillId="172" borderId="342" applyNumberFormat="0" applyAlignment="0" applyProtection="0"/>
    <xf numFmtId="174" fontId="89" fillId="200" borderId="369">
      <alignment vertical="center"/>
    </xf>
    <xf numFmtId="165" fontId="89" fillId="200" borderId="355">
      <alignment vertical="center"/>
    </xf>
    <xf numFmtId="193" fontId="89" fillId="200" borderId="355">
      <alignment vertical="center"/>
    </xf>
    <xf numFmtId="218" fontId="388" fillId="195" borderId="341">
      <alignment vertical="center"/>
    </xf>
    <xf numFmtId="197" fontId="389" fillId="200" borderId="355">
      <alignment vertical="center"/>
    </xf>
    <xf numFmtId="219" fontId="391" fillId="195" borderId="341">
      <alignment vertical="center"/>
    </xf>
    <xf numFmtId="0" fontId="88" fillId="168" borderId="316">
      <alignment horizontal="left" vertical="center" wrapText="1"/>
    </xf>
    <xf numFmtId="174" fontId="89" fillId="195" borderId="323">
      <alignment vertical="center"/>
    </xf>
    <xf numFmtId="174" fontId="89" fillId="200" borderId="323">
      <alignment vertical="center"/>
    </xf>
    <xf numFmtId="4" fontId="89" fillId="200" borderId="323">
      <alignment vertical="center"/>
    </xf>
    <xf numFmtId="4" fontId="89" fillId="195" borderId="323">
      <alignment vertical="center"/>
    </xf>
    <xf numFmtId="4" fontId="89" fillId="200" borderId="323">
      <alignment vertical="center"/>
    </xf>
    <xf numFmtId="165" fontId="89" fillId="200" borderId="323">
      <alignment vertical="center"/>
    </xf>
    <xf numFmtId="165" fontId="89" fillId="195" borderId="323">
      <alignment vertical="center"/>
    </xf>
    <xf numFmtId="165" fontId="89" fillId="200" borderId="323">
      <alignment vertical="center"/>
    </xf>
    <xf numFmtId="174" fontId="90" fillId="202" borderId="355">
      <alignment vertical="center"/>
    </xf>
    <xf numFmtId="0" fontId="386" fillId="172" borderId="322" applyNumberFormat="0" applyAlignment="0" applyProtection="0"/>
    <xf numFmtId="4" fontId="90" fillId="202" borderId="355">
      <alignment vertical="center"/>
    </xf>
    <xf numFmtId="219" fontId="392" fillId="200" borderId="355">
      <alignment vertical="center"/>
    </xf>
    <xf numFmtId="218" fontId="388" fillId="200" borderId="355">
      <alignment vertical="center"/>
    </xf>
    <xf numFmtId="174" fontId="89" fillId="200" borderId="355">
      <alignment vertical="center"/>
    </xf>
    <xf numFmtId="219" fontId="391" fillId="195" borderId="390">
      <alignment vertical="center"/>
    </xf>
    <xf numFmtId="0" fontId="394" fillId="185" borderId="380">
      <alignment vertical="center"/>
    </xf>
    <xf numFmtId="4" fontId="90" fillId="202" borderId="380">
      <alignment vertical="center"/>
    </xf>
    <xf numFmtId="0" fontId="363" fillId="179" borderId="361">
      <alignment horizontal="left" vertical="top" wrapText="1"/>
    </xf>
    <xf numFmtId="3" fontId="90" fillId="189" borderId="380">
      <alignment vertical="center"/>
    </xf>
    <xf numFmtId="3" fontId="90" fillId="161" borderId="380">
      <alignment vertical="center"/>
    </xf>
    <xf numFmtId="216" fontId="396" fillId="202" borderId="380">
      <alignment vertical="center"/>
    </xf>
    <xf numFmtId="216" fontId="396" fillId="189" borderId="380">
      <alignment vertical="center"/>
    </xf>
    <xf numFmtId="216" fontId="396" fillId="161" borderId="380">
      <alignment vertical="center"/>
    </xf>
    <xf numFmtId="165" fontId="373" fillId="0" borderId="353"/>
    <xf numFmtId="165" fontId="371" fillId="0" borderId="353"/>
    <xf numFmtId="165" fontId="370" fillId="0" borderId="352"/>
    <xf numFmtId="0" fontId="88" fillId="178" borderId="351" applyNumberFormat="0" applyAlignment="0" applyProtection="0"/>
    <xf numFmtId="49" fontId="360" fillId="197" borderId="348">
      <alignment vertical="center" wrapText="1"/>
    </xf>
    <xf numFmtId="49" fontId="360" fillId="197" borderId="348">
      <alignment vertical="center" wrapText="1"/>
    </xf>
    <xf numFmtId="49" fontId="360" fillId="164" borderId="348">
      <alignment vertical="center" wrapText="1"/>
    </xf>
    <xf numFmtId="0" fontId="362" fillId="178" borderId="332">
      <alignment horizontal="center" vertical="center"/>
    </xf>
    <xf numFmtId="0" fontId="362" fillId="178" borderId="332">
      <alignment horizontal="center" vertical="center"/>
    </xf>
    <xf numFmtId="0" fontId="363" fillId="179" borderId="333">
      <alignment horizontal="left" vertical="top" wrapText="1"/>
    </xf>
    <xf numFmtId="49" fontId="360" fillId="164" borderId="348">
      <alignment vertical="center" wrapText="1"/>
    </xf>
    <xf numFmtId="0" fontId="363" fillId="179" borderId="333">
      <alignment horizontal="left" vertical="top" wrapText="1"/>
    </xf>
    <xf numFmtId="0" fontId="377" fillId="157" borderId="310" applyNumberFormat="0" applyAlignment="0" applyProtection="0"/>
    <xf numFmtId="49" fontId="360" fillId="193" borderId="348">
      <alignment vertical="center" wrapText="1"/>
    </xf>
    <xf numFmtId="49" fontId="360" fillId="168" borderId="348">
      <alignment vertical="center" wrapText="1"/>
    </xf>
    <xf numFmtId="49" fontId="360" fillId="195" borderId="348">
      <alignment vertical="center" wrapText="1"/>
    </xf>
    <xf numFmtId="49" fontId="360" fillId="168" borderId="348">
      <alignment vertical="center" wrapText="1"/>
    </xf>
    <xf numFmtId="165" fontId="372" fillId="0" borderId="320"/>
    <xf numFmtId="165" fontId="373" fillId="0" borderId="321"/>
    <xf numFmtId="165" fontId="371" fillId="0" borderId="321"/>
    <xf numFmtId="165" fontId="370" fillId="0" borderId="320"/>
    <xf numFmtId="218" fontId="396" fillId="202" borderId="380">
      <alignment vertical="center"/>
    </xf>
    <xf numFmtId="218" fontId="396" fillId="189" borderId="380">
      <alignment vertical="center"/>
    </xf>
    <xf numFmtId="0" fontId="88" fillId="178" borderId="319" applyNumberFormat="0" applyAlignment="0" applyProtection="0"/>
    <xf numFmtId="49" fontId="88" fillId="162" borderId="318">
      <alignment vertical="top" wrapText="1"/>
    </xf>
    <xf numFmtId="49" fontId="88" fillId="162" borderId="317">
      <alignment vertical="top" wrapText="1"/>
    </xf>
    <xf numFmtId="49" fontId="360" fillId="197" borderId="316">
      <alignment vertical="center" wrapText="1"/>
    </xf>
    <xf numFmtId="49" fontId="360" fillId="198" borderId="316">
      <alignment vertical="center" wrapText="1"/>
    </xf>
    <xf numFmtId="49" fontId="360" fillId="198" borderId="316">
      <alignment vertical="center" wrapText="1"/>
    </xf>
    <xf numFmtId="49" fontId="360" fillId="168" borderId="316">
      <alignment vertical="center" wrapText="1"/>
    </xf>
    <xf numFmtId="49" fontId="360" fillId="197" borderId="316">
      <alignment vertical="center" wrapText="1"/>
    </xf>
    <xf numFmtId="49" fontId="360" fillId="164" borderId="316">
      <alignment vertical="center" wrapText="1"/>
    </xf>
    <xf numFmtId="49" fontId="360" fillId="164" borderId="316">
      <alignment vertical="center" wrapText="1"/>
    </xf>
    <xf numFmtId="49" fontId="360" fillId="196" borderId="316">
      <alignment vertical="center" wrapText="1"/>
    </xf>
    <xf numFmtId="49" fontId="360" fillId="177" borderId="316">
      <alignment vertical="center" wrapText="1"/>
    </xf>
    <xf numFmtId="49" fontId="360" fillId="193" borderId="316">
      <alignment vertical="center" wrapText="1"/>
    </xf>
    <xf numFmtId="49" fontId="360" fillId="168" borderId="316">
      <alignment vertical="center" wrapText="1"/>
    </xf>
    <xf numFmtId="49" fontId="360" fillId="195" borderId="316">
      <alignment vertical="center" wrapText="1"/>
    </xf>
    <xf numFmtId="49" fontId="360" fillId="168" borderId="316">
      <alignment vertical="center" wrapText="1"/>
    </xf>
    <xf numFmtId="49" fontId="360" fillId="194" borderId="316">
      <alignment vertical="center" wrapText="1"/>
    </xf>
    <xf numFmtId="197" fontId="397" fillId="202" borderId="380">
      <alignment vertical="center"/>
    </xf>
    <xf numFmtId="197" fontId="397" fillId="189" borderId="380">
      <alignment vertical="center"/>
    </xf>
    <xf numFmtId="197" fontId="397" fillId="161" borderId="380">
      <alignment vertical="center"/>
    </xf>
    <xf numFmtId="198" fontId="397" fillId="202" borderId="380">
      <alignment vertical="center"/>
    </xf>
    <xf numFmtId="198" fontId="397" fillId="189" borderId="380">
      <alignment vertical="center"/>
    </xf>
    <xf numFmtId="198" fontId="397" fillId="161" borderId="380">
      <alignment vertical="center"/>
    </xf>
    <xf numFmtId="199" fontId="397" fillId="202" borderId="380">
      <alignment vertical="center"/>
    </xf>
    <xf numFmtId="199" fontId="397" fillId="189" borderId="380">
      <alignment vertical="center"/>
    </xf>
    <xf numFmtId="199" fontId="397" fillId="161" borderId="380">
      <alignment vertical="center"/>
    </xf>
    <xf numFmtId="167" fontId="398" fillId="202" borderId="380">
      <alignment vertical="center"/>
    </xf>
    <xf numFmtId="167" fontId="399" fillId="189" borderId="380">
      <alignment vertical="center"/>
    </xf>
    <xf numFmtId="167" fontId="400" fillId="161" borderId="380">
      <alignment vertical="center"/>
    </xf>
    <xf numFmtId="176" fontId="398" fillId="202" borderId="380">
      <alignment vertical="center"/>
    </xf>
    <xf numFmtId="219" fontId="399" fillId="189" borderId="380">
      <alignment vertical="center"/>
    </xf>
    <xf numFmtId="219" fontId="400" fillId="161" borderId="380">
      <alignment vertical="center"/>
    </xf>
    <xf numFmtId="176" fontId="399" fillId="189" borderId="380">
      <alignment vertical="center"/>
    </xf>
    <xf numFmtId="176" fontId="400" fillId="161" borderId="380">
      <alignment vertical="center"/>
    </xf>
    <xf numFmtId="0" fontId="401" fillId="202" borderId="380">
      <alignment vertical="center"/>
    </xf>
    <xf numFmtId="0" fontId="402" fillId="189" borderId="380">
      <alignment vertical="center"/>
    </xf>
    <xf numFmtId="0" fontId="401" fillId="161" borderId="380">
      <alignment vertical="center"/>
    </xf>
    <xf numFmtId="0" fontId="403" fillId="202" borderId="380">
      <alignment horizontal="left" vertical="center"/>
    </xf>
    <xf numFmtId="0" fontId="403" fillId="189" borderId="380">
      <alignment horizontal="left" vertical="center"/>
    </xf>
    <xf numFmtId="0" fontId="403" fillId="161" borderId="380">
      <alignment horizontal="left" vertical="center"/>
    </xf>
    <xf numFmtId="49" fontId="360" fillId="194" borderId="362">
      <alignment vertical="center" wrapText="1"/>
    </xf>
    <xf numFmtId="49" fontId="88" fillId="59" borderId="394">
      <alignment vertical="center" wrapText="1"/>
    </xf>
    <xf numFmtId="49" fontId="360" fillId="168" borderId="362">
      <alignment vertical="center" wrapText="1"/>
    </xf>
    <xf numFmtId="49" fontId="360" fillId="195" borderId="362">
      <alignment vertical="center" wrapText="1"/>
    </xf>
    <xf numFmtId="49" fontId="360" fillId="194" borderId="334">
      <alignment vertical="center" wrapText="1"/>
    </xf>
    <xf numFmtId="49" fontId="360" fillId="168" borderId="334">
      <alignment vertical="center" wrapText="1"/>
    </xf>
    <xf numFmtId="49" fontId="360" fillId="195" borderId="334">
      <alignment vertical="center" wrapText="1"/>
    </xf>
    <xf numFmtId="49" fontId="360" fillId="168" borderId="334">
      <alignment vertical="center" wrapText="1"/>
    </xf>
    <xf numFmtId="49" fontId="360" fillId="193" borderId="334">
      <alignment vertical="center" wrapText="1"/>
    </xf>
    <xf numFmtId="49" fontId="360" fillId="177" borderId="334">
      <alignment vertical="center" wrapText="1"/>
    </xf>
    <xf numFmtId="49" fontId="360" fillId="196" borderId="334">
      <alignment vertical="center" wrapText="1"/>
    </xf>
    <xf numFmtId="49" fontId="360" fillId="164" borderId="334">
      <alignment vertical="center" wrapText="1"/>
    </xf>
    <xf numFmtId="49" fontId="360" fillId="164" borderId="334">
      <alignment vertical="center" wrapText="1"/>
    </xf>
    <xf numFmtId="49" fontId="360" fillId="197" borderId="334">
      <alignment vertical="center" wrapText="1"/>
    </xf>
    <xf numFmtId="49" fontId="360" fillId="168" borderId="334">
      <alignment vertical="center" wrapText="1"/>
    </xf>
    <xf numFmtId="0" fontId="363" fillId="179" borderId="315">
      <alignment horizontal="left" vertical="top" wrapText="1"/>
    </xf>
    <xf numFmtId="0" fontId="363" fillId="179" borderId="315">
      <alignment horizontal="left" vertical="top" wrapText="1"/>
    </xf>
    <xf numFmtId="0" fontId="363" fillId="179" borderId="315">
      <alignment horizontal="left" vertical="top" wrapText="1"/>
    </xf>
    <xf numFmtId="0" fontId="362" fillId="178" borderId="314">
      <alignment horizontal="center" vertical="center"/>
    </xf>
    <xf numFmtId="0" fontId="362" fillId="178" borderId="314">
      <alignment horizontal="center" vertical="center"/>
    </xf>
    <xf numFmtId="49" fontId="360" fillId="198" borderId="334">
      <alignment vertical="center" wrapText="1"/>
    </xf>
    <xf numFmtId="49" fontId="360" fillId="198" borderId="334">
      <alignment vertical="center" wrapText="1"/>
    </xf>
    <xf numFmtId="49" fontId="360" fillId="197" borderId="334">
      <alignment vertical="center" wrapText="1"/>
    </xf>
    <xf numFmtId="49" fontId="88" fillId="162" borderId="335">
      <alignment vertical="top" wrapText="1"/>
    </xf>
    <xf numFmtId="49" fontId="88" fillId="162" borderId="336">
      <alignment vertical="top" wrapText="1"/>
    </xf>
    <xf numFmtId="0" fontId="88" fillId="178" borderId="337" applyNumberFormat="0" applyAlignment="0" applyProtection="0"/>
    <xf numFmtId="49" fontId="360" fillId="193" borderId="362">
      <alignment vertical="center" wrapText="1"/>
    </xf>
    <xf numFmtId="49" fontId="360" fillId="177" borderId="362">
      <alignment vertical="center" wrapText="1"/>
    </xf>
    <xf numFmtId="165" fontId="370" fillId="0" borderId="338"/>
    <xf numFmtId="165" fontId="371" fillId="0" borderId="339"/>
    <xf numFmtId="165" fontId="372" fillId="0" borderId="338"/>
    <xf numFmtId="165" fontId="373" fillId="0" borderId="339"/>
    <xf numFmtId="49" fontId="360" fillId="196" borderId="362">
      <alignment vertical="center" wrapText="1"/>
    </xf>
    <xf numFmtId="49" fontId="360" fillId="164" borderId="362">
      <alignment vertical="center" wrapText="1"/>
    </xf>
    <xf numFmtId="49" fontId="360" fillId="164" borderId="362">
      <alignment vertical="center" wrapText="1"/>
    </xf>
    <xf numFmtId="49" fontId="360" fillId="197" borderId="362">
      <alignment vertical="center" wrapText="1"/>
    </xf>
    <xf numFmtId="49" fontId="360" fillId="168" borderId="362">
      <alignment vertical="center" wrapText="1"/>
    </xf>
    <xf numFmtId="0" fontId="377" fillId="157" borderId="328" applyNumberFormat="0" applyAlignment="0" applyProtection="0"/>
    <xf numFmtId="0" fontId="362" fillId="178" borderId="346">
      <alignment horizontal="center" vertical="center"/>
    </xf>
    <xf numFmtId="0" fontId="363" fillId="179" borderId="347">
      <alignment horizontal="left" vertical="top" wrapText="1"/>
    </xf>
    <xf numFmtId="0" fontId="362" fillId="178" borderId="346">
      <alignment horizontal="center" vertical="center"/>
    </xf>
    <xf numFmtId="49" fontId="360" fillId="198" borderId="362">
      <alignment vertical="center" wrapText="1"/>
    </xf>
    <xf numFmtId="0" fontId="357" fillId="172" borderId="310" applyNumberFormat="0" applyAlignment="0" applyProtection="0"/>
    <xf numFmtId="0" fontId="88" fillId="167" borderId="383">
      <alignment horizontal="left" vertical="center" wrapText="1"/>
    </xf>
    <xf numFmtId="0" fontId="377" fillId="157" borderId="356" applyNumberFormat="0" applyAlignment="0" applyProtection="0"/>
    <xf numFmtId="0" fontId="404" fillId="206" borderId="383">
      <alignment horizontal="left" vertical="center" wrapText="1"/>
    </xf>
    <xf numFmtId="0" fontId="88" fillId="177" borderId="383">
      <alignment horizontal="left" vertical="center" wrapText="1"/>
    </xf>
    <xf numFmtId="3" fontId="90" fillId="202" borderId="369">
      <alignment vertical="center"/>
    </xf>
    <xf numFmtId="4" fontId="89" fillId="200" borderId="369">
      <alignment vertical="center"/>
    </xf>
    <xf numFmtId="165" fontId="90" fillId="202" borderId="369">
      <alignment vertical="center"/>
    </xf>
    <xf numFmtId="165" fontId="89" fillId="200" borderId="341">
      <alignment vertical="center"/>
    </xf>
    <xf numFmtId="4" fontId="89" fillId="200" borderId="341">
      <alignment vertical="center"/>
    </xf>
    <xf numFmtId="174" fontId="89" fillId="200" borderId="341">
      <alignment vertical="center"/>
    </xf>
    <xf numFmtId="193" fontId="89" fillId="200" borderId="341">
      <alignment vertical="center"/>
    </xf>
    <xf numFmtId="3" fontId="89" fillId="200" borderId="341">
      <alignment vertical="center"/>
    </xf>
    <xf numFmtId="216" fontId="388" fillId="200" borderId="341">
      <alignment vertical="center"/>
    </xf>
    <xf numFmtId="217" fontId="388" fillId="200" borderId="341">
      <alignment vertical="center"/>
    </xf>
    <xf numFmtId="218" fontId="388" fillId="200" borderId="341">
      <alignment vertical="center"/>
    </xf>
    <xf numFmtId="197" fontId="389" fillId="200" borderId="341">
      <alignment vertical="center"/>
    </xf>
    <xf numFmtId="198" fontId="389" fillId="200" borderId="341">
      <alignment vertical="center"/>
    </xf>
    <xf numFmtId="199" fontId="389" fillId="200" borderId="341">
      <alignment vertical="center"/>
    </xf>
    <xf numFmtId="167" fontId="392" fillId="200" borderId="341">
      <alignment vertical="center"/>
    </xf>
    <xf numFmtId="219" fontId="392" fillId="200" borderId="341">
      <alignment vertical="center"/>
    </xf>
    <xf numFmtId="176" fontId="392" fillId="200" borderId="341">
      <alignment vertical="center"/>
    </xf>
    <xf numFmtId="0" fontId="393" fillId="200" borderId="341">
      <alignment vertical="center"/>
    </xf>
    <xf numFmtId="0" fontId="395" fillId="200" borderId="341">
      <alignment horizontal="left" vertical="center"/>
    </xf>
    <xf numFmtId="165" fontId="90" fillId="202" borderId="341">
      <alignment vertical="center"/>
    </xf>
    <xf numFmtId="4" fontId="90" fillId="202" borderId="341">
      <alignment vertical="center"/>
    </xf>
    <xf numFmtId="174" fontId="90" fillId="191" borderId="341">
      <alignment vertical="center"/>
    </xf>
    <xf numFmtId="174" fontId="90" fillId="201" borderId="341">
      <alignment vertical="center"/>
    </xf>
    <xf numFmtId="174" fontId="90" fillId="202" borderId="341">
      <alignment vertical="center"/>
    </xf>
    <xf numFmtId="193" fontId="90" fillId="201" borderId="341">
      <alignment vertical="center"/>
    </xf>
    <xf numFmtId="193" fontId="90" fillId="202" borderId="341">
      <alignment vertical="center"/>
    </xf>
    <xf numFmtId="3" fontId="90" fillId="191" borderId="341">
      <alignment vertical="center"/>
    </xf>
    <xf numFmtId="3" fontId="90" fillId="201" borderId="341">
      <alignment vertical="center"/>
    </xf>
    <xf numFmtId="3" fontId="90" fillId="202" borderId="341">
      <alignment vertical="center"/>
    </xf>
    <xf numFmtId="49" fontId="88" fillId="59" borderId="327">
      <alignment vertical="center" wrapText="1"/>
    </xf>
    <xf numFmtId="165" fontId="90" fillId="58" borderId="313">
      <alignment vertical="center"/>
    </xf>
    <xf numFmtId="165" fontId="89" fillId="57" borderId="313">
      <alignment vertical="center"/>
    </xf>
    <xf numFmtId="217" fontId="396" fillId="202" borderId="380">
      <alignment vertical="center"/>
    </xf>
    <xf numFmtId="0" fontId="363" fillId="179" borderId="333">
      <alignment horizontal="left" vertical="top" wrapText="1"/>
    </xf>
    <xf numFmtId="193" fontId="90" fillId="191" borderId="341">
      <alignment vertical="center"/>
    </xf>
    <xf numFmtId="165" fontId="90" fillId="202" borderId="355">
      <alignment vertical="center"/>
    </xf>
    <xf numFmtId="217" fontId="396" fillId="189" borderId="380">
      <alignment vertical="center"/>
    </xf>
    <xf numFmtId="0" fontId="395" fillId="200" borderId="355">
      <alignment horizontal="left" vertical="center"/>
    </xf>
    <xf numFmtId="4" fontId="89" fillId="200" borderId="355">
      <alignment vertical="center"/>
    </xf>
    <xf numFmtId="0" fontId="393" fillId="200" borderId="355">
      <alignment vertical="center"/>
    </xf>
    <xf numFmtId="49" fontId="88" fillId="162" borderId="350">
      <alignment vertical="top" wrapText="1"/>
    </xf>
    <xf numFmtId="0" fontId="349" fillId="0" borderId="312" applyNumberFormat="0" applyFill="0" applyAlignment="0" applyProtection="0"/>
    <xf numFmtId="219" fontId="390" fillId="200" borderId="355">
      <alignment vertical="center"/>
    </xf>
    <xf numFmtId="198" fontId="389" fillId="200" borderId="355">
      <alignment vertical="center"/>
    </xf>
    <xf numFmtId="217" fontId="388" fillId="200" borderId="355">
      <alignment vertical="center"/>
    </xf>
    <xf numFmtId="193" fontId="89" fillId="200" borderId="355">
      <alignment vertical="center"/>
    </xf>
    <xf numFmtId="0" fontId="339" fillId="137" borderId="328" applyNumberFormat="0" applyAlignment="0" applyProtection="0"/>
    <xf numFmtId="0" fontId="343" fillId="150" borderId="311" applyNumberFormat="0" applyAlignment="0" applyProtection="0"/>
    <xf numFmtId="176" fontId="390" fillId="185" borderId="380">
      <alignment vertical="center"/>
    </xf>
    <xf numFmtId="0" fontId="339" fillId="137" borderId="310" applyNumberFormat="0" applyAlignment="0" applyProtection="0"/>
    <xf numFmtId="49" fontId="360" fillId="197" borderId="362">
      <alignment vertical="center" wrapText="1"/>
    </xf>
    <xf numFmtId="0" fontId="337" fillId="150" borderId="310" applyNumberFormat="0" applyAlignment="0" applyProtection="0"/>
    <xf numFmtId="0" fontId="88" fillId="167" borderId="383">
      <alignment horizontal="left" vertical="center" wrapText="1"/>
    </xf>
    <xf numFmtId="0" fontId="88" fillId="176" borderId="383">
      <alignment horizontal="left" vertical="center" wrapText="1"/>
    </xf>
    <xf numFmtId="0" fontId="404" fillId="207" borderId="383">
      <alignment horizontal="left" vertical="center" wrapText="1"/>
    </xf>
    <xf numFmtId="3" fontId="90" fillId="191" borderId="369">
      <alignment vertical="center"/>
    </xf>
    <xf numFmtId="165" fontId="89" fillId="200" borderId="341">
      <alignment vertical="center"/>
    </xf>
    <xf numFmtId="3" fontId="89" fillId="200" borderId="341">
      <alignment vertical="center"/>
    </xf>
    <xf numFmtId="218" fontId="388" fillId="200" borderId="341">
      <alignment vertical="center"/>
    </xf>
    <xf numFmtId="199" fontId="389" fillId="200" borderId="341">
      <alignment vertical="center"/>
    </xf>
    <xf numFmtId="176" fontId="390" fillId="200" borderId="341">
      <alignment vertical="center"/>
    </xf>
    <xf numFmtId="165" fontId="90" fillId="191" borderId="341">
      <alignment vertical="center"/>
    </xf>
    <xf numFmtId="49" fontId="360" fillId="168" borderId="348">
      <alignment vertical="center" wrapText="1"/>
    </xf>
    <xf numFmtId="176" fontId="392" fillId="200" borderId="355">
      <alignment vertical="center"/>
    </xf>
    <xf numFmtId="198" fontId="397" fillId="201" borderId="323">
      <alignment vertical="center"/>
    </xf>
    <xf numFmtId="4" fontId="90" fillId="191" borderId="341">
      <alignment vertical="center"/>
    </xf>
    <xf numFmtId="0" fontId="88" fillId="167" borderId="383">
      <alignment horizontal="left" vertical="center" wrapText="1"/>
    </xf>
    <xf numFmtId="217" fontId="388" fillId="200" borderId="369">
      <alignment vertical="center"/>
    </xf>
    <xf numFmtId="193" fontId="89" fillId="185" borderId="313">
      <alignment vertical="center"/>
    </xf>
    <xf numFmtId="4" fontId="89" fillId="200" borderId="341">
      <alignment vertical="center"/>
    </xf>
    <xf numFmtId="49" fontId="360" fillId="198" borderId="348">
      <alignment vertical="center" wrapText="1"/>
    </xf>
    <xf numFmtId="174" fontId="89" fillId="200" borderId="341">
      <alignment vertical="center"/>
    </xf>
    <xf numFmtId="216" fontId="388" fillId="200" borderId="341">
      <alignment vertical="center"/>
    </xf>
    <xf numFmtId="197" fontId="389" fillId="200" borderId="341">
      <alignment vertical="center"/>
    </xf>
    <xf numFmtId="167" fontId="390" fillId="200" borderId="341">
      <alignment vertical="center"/>
    </xf>
    <xf numFmtId="217" fontId="396" fillId="202" borderId="323">
      <alignment vertical="center"/>
    </xf>
    <xf numFmtId="217" fontId="388" fillId="186" borderId="313">
      <alignment vertical="center"/>
    </xf>
    <xf numFmtId="0" fontId="401" fillId="191" borderId="323">
      <alignment vertical="center"/>
    </xf>
    <xf numFmtId="167" fontId="390" fillId="185" borderId="313">
      <alignment vertical="center"/>
    </xf>
    <xf numFmtId="216" fontId="396" fillId="202" borderId="323">
      <alignment vertical="center"/>
    </xf>
    <xf numFmtId="165" fontId="371" fillId="0" borderId="367"/>
    <xf numFmtId="0" fontId="88" fillId="197" borderId="316">
      <alignment horizontal="left" vertical="center" wrapText="1"/>
    </xf>
    <xf numFmtId="0" fontId="395" fillId="200" borderId="369">
      <alignment horizontal="left" vertical="center"/>
    </xf>
    <xf numFmtId="165" fontId="90" fillId="202" borderId="313">
      <alignment vertical="center"/>
    </xf>
    <xf numFmtId="4" fontId="90" fillId="201" borderId="355">
      <alignment vertical="center"/>
    </xf>
    <xf numFmtId="0" fontId="393" fillId="200" borderId="341">
      <alignment vertical="center"/>
    </xf>
    <xf numFmtId="3" fontId="89" fillId="200" borderId="355">
      <alignment vertical="center"/>
    </xf>
    <xf numFmtId="165" fontId="89" fillId="195" borderId="341">
      <alignment vertical="center"/>
    </xf>
    <xf numFmtId="165" fontId="90" fillId="201" borderId="341">
      <alignment vertical="center"/>
    </xf>
    <xf numFmtId="167" fontId="390" fillId="200" borderId="355">
      <alignment vertical="center"/>
    </xf>
    <xf numFmtId="165" fontId="89" fillId="185" borderId="380">
      <alignment vertical="center"/>
    </xf>
    <xf numFmtId="0" fontId="376" fillId="167" borderId="383">
      <alignment horizontal="left" vertical="center" wrapText="1"/>
    </xf>
    <xf numFmtId="167" fontId="391" fillId="195" borderId="341">
      <alignment vertical="center"/>
    </xf>
    <xf numFmtId="174" fontId="89" fillId="200" borderId="355">
      <alignment vertical="center"/>
    </xf>
    <xf numFmtId="0" fontId="393" fillId="185" borderId="380">
      <alignment vertical="center"/>
    </xf>
    <xf numFmtId="176" fontId="391" fillId="195" borderId="341">
      <alignment vertical="center"/>
    </xf>
    <xf numFmtId="0" fontId="393" fillId="200" borderId="355">
      <alignment vertical="center"/>
    </xf>
    <xf numFmtId="165" fontId="372" fillId="0" borderId="352"/>
    <xf numFmtId="193" fontId="90" fillId="189" borderId="380">
      <alignment vertical="center"/>
    </xf>
    <xf numFmtId="197" fontId="389" fillId="195" borderId="341">
      <alignment vertical="center"/>
    </xf>
    <xf numFmtId="165" fontId="372" fillId="0" borderId="366"/>
    <xf numFmtId="165" fontId="90" fillId="191" borderId="355">
      <alignment vertical="center"/>
    </xf>
    <xf numFmtId="0" fontId="343" fillId="150" borderId="329" applyNumberFormat="0" applyAlignment="0" applyProtection="0"/>
    <xf numFmtId="193" fontId="89" fillId="195" borderId="341">
      <alignment vertical="center"/>
    </xf>
    <xf numFmtId="49" fontId="88" fillId="162" borderId="364">
      <alignment vertical="top" wrapText="1"/>
    </xf>
    <xf numFmtId="4" fontId="90" fillId="202" borderId="369">
      <alignment vertical="center"/>
    </xf>
    <xf numFmtId="217" fontId="388" fillId="200" borderId="369">
      <alignment vertical="center"/>
    </xf>
    <xf numFmtId="167" fontId="390" fillId="185" borderId="380">
      <alignment vertical="center"/>
    </xf>
    <xf numFmtId="176" fontId="390" fillId="200" borderId="355">
      <alignment vertical="center"/>
    </xf>
    <xf numFmtId="0" fontId="403" fillId="202" borderId="323">
      <alignment horizontal="left" vertical="center"/>
    </xf>
    <xf numFmtId="219" fontId="399" fillId="201" borderId="323">
      <alignment vertical="center"/>
    </xf>
    <xf numFmtId="167" fontId="398" fillId="191" borderId="323">
      <alignment vertical="center"/>
    </xf>
    <xf numFmtId="167" fontId="399" fillId="201" borderId="323">
      <alignment vertical="center"/>
    </xf>
    <xf numFmtId="0" fontId="403" fillId="201" borderId="323">
      <alignment horizontal="left" vertical="center"/>
    </xf>
    <xf numFmtId="198" fontId="397" fillId="202" borderId="323">
      <alignment vertical="center"/>
    </xf>
    <xf numFmtId="198" fontId="397" fillId="191" borderId="323">
      <alignment vertical="center"/>
    </xf>
    <xf numFmtId="199" fontId="397" fillId="202" borderId="323">
      <alignment vertical="center"/>
    </xf>
    <xf numFmtId="197" fontId="397" fillId="202" borderId="323">
      <alignment vertical="center"/>
    </xf>
    <xf numFmtId="199" fontId="397" fillId="201" borderId="323">
      <alignment vertical="center"/>
    </xf>
    <xf numFmtId="216" fontId="388" fillId="186" borderId="313">
      <alignment vertical="center"/>
    </xf>
    <xf numFmtId="49" fontId="88" fillId="162" borderId="349">
      <alignment vertical="top" wrapText="1"/>
    </xf>
    <xf numFmtId="216" fontId="396" fillId="191" borderId="341">
      <alignment vertical="center"/>
    </xf>
    <xf numFmtId="216" fontId="396" fillId="201" borderId="341">
      <alignment vertical="center"/>
    </xf>
    <xf numFmtId="216" fontId="396" fillId="202" borderId="341">
      <alignment vertical="center"/>
    </xf>
    <xf numFmtId="217" fontId="396" fillId="191" borderId="341">
      <alignment vertical="center"/>
    </xf>
    <xf numFmtId="217" fontId="396" fillId="201" borderId="341">
      <alignment vertical="center"/>
    </xf>
    <xf numFmtId="217" fontId="396" fillId="202" borderId="341">
      <alignment vertical="center"/>
    </xf>
    <xf numFmtId="218" fontId="396" fillId="191" borderId="341">
      <alignment vertical="center"/>
    </xf>
    <xf numFmtId="218" fontId="396" fillId="201" borderId="341">
      <alignment vertical="center"/>
    </xf>
    <xf numFmtId="218" fontId="396" fillId="202" borderId="341">
      <alignment vertical="center"/>
    </xf>
    <xf numFmtId="197" fontId="397" fillId="191" borderId="341">
      <alignment vertical="center"/>
    </xf>
    <xf numFmtId="197" fontId="397" fillId="201" borderId="341">
      <alignment vertical="center"/>
    </xf>
    <xf numFmtId="197" fontId="397" fillId="202" borderId="341">
      <alignment vertical="center"/>
    </xf>
    <xf numFmtId="198" fontId="397" fillId="191" borderId="341">
      <alignment vertical="center"/>
    </xf>
    <xf numFmtId="198" fontId="397" fillId="201" borderId="341">
      <alignment vertical="center"/>
    </xf>
    <xf numFmtId="198" fontId="397" fillId="202" borderId="341">
      <alignment vertical="center"/>
    </xf>
    <xf numFmtId="199" fontId="397" fillId="191" borderId="341">
      <alignment vertical="center"/>
    </xf>
    <xf numFmtId="199" fontId="397" fillId="201" borderId="341">
      <alignment vertical="center"/>
    </xf>
    <xf numFmtId="199" fontId="397" fillId="202" borderId="341">
      <alignment vertical="center"/>
    </xf>
    <xf numFmtId="167" fontId="398" fillId="191" borderId="341">
      <alignment vertical="center"/>
    </xf>
    <xf numFmtId="167" fontId="399" fillId="201" borderId="341">
      <alignment vertical="center"/>
    </xf>
    <xf numFmtId="167" fontId="400" fillId="202" borderId="341">
      <alignment vertical="center"/>
    </xf>
    <xf numFmtId="219" fontId="398" fillId="191" borderId="341">
      <alignment vertical="center"/>
    </xf>
    <xf numFmtId="219" fontId="399" fillId="201" borderId="341">
      <alignment vertical="center"/>
    </xf>
    <xf numFmtId="219" fontId="400" fillId="202" borderId="341">
      <alignment vertical="center"/>
    </xf>
    <xf numFmtId="176" fontId="398" fillId="191" borderId="341">
      <alignment vertical="center"/>
    </xf>
    <xf numFmtId="176" fontId="399" fillId="201" borderId="341">
      <alignment vertical="center"/>
    </xf>
    <xf numFmtId="176" fontId="400" fillId="202" borderId="341">
      <alignment vertical="center"/>
    </xf>
    <xf numFmtId="0" fontId="401" fillId="191" borderId="341">
      <alignment vertical="center"/>
    </xf>
    <xf numFmtId="0" fontId="402" fillId="201" borderId="341">
      <alignment vertical="center"/>
    </xf>
    <xf numFmtId="0" fontId="401" fillId="202" borderId="341">
      <alignment vertical="center"/>
    </xf>
    <xf numFmtId="0" fontId="403" fillId="191" borderId="341">
      <alignment horizontal="left" vertical="center"/>
    </xf>
    <xf numFmtId="0" fontId="403" fillId="201" borderId="341">
      <alignment horizontal="left" vertical="center"/>
    </xf>
    <xf numFmtId="0" fontId="403" fillId="202" borderId="341">
      <alignment horizontal="left" vertical="center"/>
    </xf>
    <xf numFmtId="165" fontId="89" fillId="185" borderId="331">
      <alignment vertical="center"/>
    </xf>
    <xf numFmtId="165" fontId="89" fillId="185" borderId="331">
      <alignment vertical="center"/>
    </xf>
    <xf numFmtId="165" fontId="89" fillId="186" borderId="331">
      <alignment vertical="center"/>
    </xf>
    <xf numFmtId="4" fontId="89" fillId="185" borderId="331">
      <alignment vertical="center"/>
    </xf>
    <xf numFmtId="4" fontId="89" fillId="185" borderId="331">
      <alignment vertical="center"/>
    </xf>
    <xf numFmtId="4" fontId="89" fillId="186" borderId="331">
      <alignment vertical="center"/>
    </xf>
    <xf numFmtId="174" fontId="89" fillId="185" borderId="331">
      <alignment vertical="center"/>
    </xf>
    <xf numFmtId="174" fontId="89" fillId="185" borderId="331">
      <alignment vertical="center"/>
    </xf>
    <xf numFmtId="174" fontId="89" fillId="186" borderId="331">
      <alignment vertical="center"/>
    </xf>
    <xf numFmtId="193" fontId="89" fillId="185" borderId="331">
      <alignment vertical="center"/>
    </xf>
    <xf numFmtId="193" fontId="89" fillId="185" borderId="331">
      <alignment vertical="center"/>
    </xf>
    <xf numFmtId="193" fontId="89" fillId="186" borderId="331">
      <alignment vertical="center"/>
    </xf>
    <xf numFmtId="3" fontId="89" fillId="185" borderId="331">
      <alignment vertical="center"/>
    </xf>
    <xf numFmtId="3" fontId="89" fillId="185" borderId="331">
      <alignment vertical="center"/>
    </xf>
    <xf numFmtId="3" fontId="89" fillId="186" borderId="331">
      <alignment vertical="center"/>
    </xf>
    <xf numFmtId="216" fontId="388" fillId="185" borderId="331">
      <alignment vertical="center"/>
    </xf>
    <xf numFmtId="216" fontId="388" fillId="185" borderId="331">
      <alignment vertical="center"/>
    </xf>
    <xf numFmtId="216" fontId="388" fillId="186" borderId="331">
      <alignment vertical="center"/>
    </xf>
    <xf numFmtId="217" fontId="388" fillId="185" borderId="331">
      <alignment vertical="center"/>
    </xf>
    <xf numFmtId="217" fontId="388" fillId="185" borderId="331">
      <alignment vertical="center"/>
    </xf>
    <xf numFmtId="217" fontId="388" fillId="186" borderId="331">
      <alignment vertical="center"/>
    </xf>
    <xf numFmtId="218" fontId="388" fillId="185" borderId="331">
      <alignment vertical="center"/>
    </xf>
    <xf numFmtId="218" fontId="388" fillId="185" borderId="331">
      <alignment vertical="center"/>
    </xf>
    <xf numFmtId="218" fontId="388" fillId="186" borderId="331">
      <alignment vertical="center"/>
    </xf>
    <xf numFmtId="197" fontId="389" fillId="185" borderId="331">
      <alignment vertical="center"/>
    </xf>
    <xf numFmtId="197" fontId="389" fillId="185" borderId="331">
      <alignment vertical="center"/>
    </xf>
    <xf numFmtId="197" fontId="389" fillId="186" borderId="331">
      <alignment vertical="center"/>
    </xf>
    <xf numFmtId="198" fontId="389" fillId="185" borderId="331">
      <alignment vertical="center"/>
    </xf>
    <xf numFmtId="198" fontId="389" fillId="185" borderId="331">
      <alignment vertical="center"/>
    </xf>
    <xf numFmtId="198" fontId="389" fillId="186" borderId="331">
      <alignment vertical="center"/>
    </xf>
    <xf numFmtId="199" fontId="389" fillId="185" borderId="331">
      <alignment vertical="center"/>
    </xf>
    <xf numFmtId="199" fontId="389" fillId="185" borderId="331">
      <alignment vertical="center"/>
    </xf>
    <xf numFmtId="199" fontId="389" fillId="186" borderId="331">
      <alignment vertical="center"/>
    </xf>
    <xf numFmtId="167" fontId="390" fillId="185" borderId="331">
      <alignment vertical="center"/>
    </xf>
    <xf numFmtId="167" fontId="391" fillId="185" borderId="331">
      <alignment vertical="center"/>
    </xf>
    <xf numFmtId="167" fontId="392" fillId="186" borderId="331">
      <alignment vertical="center"/>
    </xf>
    <xf numFmtId="219" fontId="390" fillId="185" borderId="331">
      <alignment vertical="center"/>
    </xf>
    <xf numFmtId="219" fontId="391" fillId="185" borderId="331">
      <alignment vertical="center"/>
    </xf>
    <xf numFmtId="219" fontId="392" fillId="186" borderId="331">
      <alignment vertical="center"/>
    </xf>
    <xf numFmtId="176" fontId="390" fillId="185" borderId="331">
      <alignment vertical="center"/>
    </xf>
    <xf numFmtId="176" fontId="391" fillId="185" borderId="331">
      <alignment vertical="center"/>
    </xf>
    <xf numFmtId="176" fontId="392" fillId="186" borderId="331">
      <alignment vertical="center"/>
    </xf>
    <xf numFmtId="0" fontId="393" fillId="185" borderId="331">
      <alignment vertical="center"/>
    </xf>
    <xf numFmtId="0" fontId="394" fillId="185" borderId="331">
      <alignment vertical="center"/>
    </xf>
    <xf numFmtId="0" fontId="393" fillId="186" borderId="331">
      <alignment vertical="center"/>
    </xf>
    <xf numFmtId="0" fontId="395" fillId="185" borderId="331">
      <alignment horizontal="left" vertical="center"/>
    </xf>
    <xf numFmtId="0" fontId="395" fillId="185" borderId="331">
      <alignment horizontal="left" vertical="center"/>
    </xf>
    <xf numFmtId="0" fontId="395" fillId="186" borderId="331">
      <alignment horizontal="left" vertical="center"/>
    </xf>
    <xf numFmtId="165" fontId="90" fillId="202" borderId="331">
      <alignment vertical="center"/>
    </xf>
    <xf numFmtId="165" fontId="90" fillId="189" borderId="331">
      <alignment vertical="center"/>
    </xf>
    <xf numFmtId="165" fontId="90" fillId="161" borderId="331">
      <alignment vertical="center"/>
    </xf>
    <xf numFmtId="4" fontId="90" fillId="202" borderId="331">
      <alignment vertical="center"/>
    </xf>
    <xf numFmtId="4" fontId="90" fillId="189" borderId="331">
      <alignment vertical="center"/>
    </xf>
    <xf numFmtId="4" fontId="90" fillId="161" borderId="331">
      <alignment vertical="center"/>
    </xf>
    <xf numFmtId="174" fontId="90" fillId="202" borderId="331">
      <alignment vertical="center"/>
    </xf>
    <xf numFmtId="174" fontId="90" fillId="189" borderId="331">
      <alignment vertical="center"/>
    </xf>
    <xf numFmtId="174" fontId="90" fillId="161" borderId="331">
      <alignment vertical="center"/>
    </xf>
    <xf numFmtId="193" fontId="90" fillId="202" borderId="331">
      <alignment vertical="center"/>
    </xf>
    <xf numFmtId="193" fontId="90" fillId="189" borderId="331">
      <alignment vertical="center"/>
    </xf>
    <xf numFmtId="193" fontId="90" fillId="161" borderId="331">
      <alignment vertical="center"/>
    </xf>
    <xf numFmtId="3" fontId="90" fillId="202" borderId="331">
      <alignment vertical="center"/>
    </xf>
    <xf numFmtId="3" fontId="90" fillId="189" borderId="331">
      <alignment vertical="center"/>
    </xf>
    <xf numFmtId="3" fontId="90" fillId="161" borderId="331">
      <alignment vertical="center"/>
    </xf>
    <xf numFmtId="216" fontId="396" fillId="202" borderId="331">
      <alignment vertical="center"/>
    </xf>
    <xf numFmtId="216" fontId="396" fillId="189" borderId="331">
      <alignment vertical="center"/>
    </xf>
    <xf numFmtId="216" fontId="396" fillId="161" borderId="331">
      <alignment vertical="center"/>
    </xf>
    <xf numFmtId="217" fontId="396" fillId="202" borderId="331">
      <alignment vertical="center"/>
    </xf>
    <xf numFmtId="217" fontId="396" fillId="189" borderId="331">
      <alignment vertical="center"/>
    </xf>
    <xf numFmtId="217" fontId="396" fillId="161" borderId="331">
      <alignment vertical="center"/>
    </xf>
    <xf numFmtId="218" fontId="396" fillId="202" borderId="331">
      <alignment vertical="center"/>
    </xf>
    <xf numFmtId="218" fontId="396" fillId="189" borderId="331">
      <alignment vertical="center"/>
    </xf>
    <xf numFmtId="218" fontId="396" fillId="161" borderId="331">
      <alignment vertical="center"/>
    </xf>
    <xf numFmtId="197" fontId="397" fillId="202" borderId="331">
      <alignment vertical="center"/>
    </xf>
    <xf numFmtId="197" fontId="397" fillId="189" borderId="331">
      <alignment vertical="center"/>
    </xf>
    <xf numFmtId="197" fontId="397" fillId="161" borderId="331">
      <alignment vertical="center"/>
    </xf>
    <xf numFmtId="198" fontId="397" fillId="202" borderId="331">
      <alignment vertical="center"/>
    </xf>
    <xf numFmtId="198" fontId="397" fillId="189" borderId="331">
      <alignment vertical="center"/>
    </xf>
    <xf numFmtId="198" fontId="397" fillId="161" borderId="331">
      <alignment vertical="center"/>
    </xf>
    <xf numFmtId="199" fontId="397" fillId="202" borderId="331">
      <alignment vertical="center"/>
    </xf>
    <xf numFmtId="199" fontId="397" fillId="189" borderId="331">
      <alignment vertical="center"/>
    </xf>
    <xf numFmtId="199" fontId="397" fillId="161" borderId="331">
      <alignment vertical="center"/>
    </xf>
    <xf numFmtId="167" fontId="398" fillId="202" borderId="331">
      <alignment vertical="center"/>
    </xf>
    <xf numFmtId="167" fontId="399" fillId="189" borderId="331">
      <alignment vertical="center"/>
    </xf>
    <xf numFmtId="167" fontId="400" fillId="161" borderId="331">
      <alignment vertical="center"/>
    </xf>
    <xf numFmtId="219" fontId="398" fillId="202" borderId="331">
      <alignment vertical="center"/>
    </xf>
    <xf numFmtId="219" fontId="399" fillId="189" borderId="331">
      <alignment vertical="center"/>
    </xf>
    <xf numFmtId="219" fontId="400" fillId="161" borderId="331">
      <alignment vertical="center"/>
    </xf>
    <xf numFmtId="176" fontId="398" fillId="202" borderId="331">
      <alignment vertical="center"/>
    </xf>
    <xf numFmtId="176" fontId="399" fillId="189" borderId="331">
      <alignment vertical="center"/>
    </xf>
    <xf numFmtId="176" fontId="400" fillId="161" borderId="331">
      <alignment vertical="center"/>
    </xf>
    <xf numFmtId="0" fontId="401" fillId="202" borderId="331">
      <alignment vertical="center"/>
    </xf>
    <xf numFmtId="0" fontId="402" fillId="189" borderId="331">
      <alignment vertical="center"/>
    </xf>
    <xf numFmtId="0" fontId="401" fillId="161" borderId="331">
      <alignment vertical="center"/>
    </xf>
    <xf numFmtId="0" fontId="403" fillId="202" borderId="331">
      <alignment horizontal="left" vertical="center"/>
    </xf>
    <xf numFmtId="0" fontId="403" fillId="189" borderId="331">
      <alignment horizontal="left" vertical="center"/>
    </xf>
    <xf numFmtId="0" fontId="403" fillId="161" borderId="331">
      <alignment horizontal="left" vertical="center"/>
    </xf>
    <xf numFmtId="49" fontId="88" fillId="59" borderId="376">
      <alignment vertical="center" wrapText="1"/>
    </xf>
    <xf numFmtId="165" fontId="90" fillId="58" borderId="345">
      <alignment vertical="center"/>
    </xf>
    <xf numFmtId="165" fontId="89" fillId="57" borderId="345">
      <alignment vertical="center"/>
    </xf>
    <xf numFmtId="49" fontId="88" fillId="157" borderId="334">
      <alignment vertical="center" wrapText="1"/>
    </xf>
    <xf numFmtId="49" fontId="88" fillId="157" borderId="334">
      <alignment vertical="center" wrapText="1"/>
    </xf>
    <xf numFmtId="49" fontId="88" fillId="157" borderId="334">
      <alignment vertical="center" wrapText="1"/>
    </xf>
    <xf numFmtId="0" fontId="88" fillId="167" borderId="334">
      <alignment horizontal="left" vertical="center" wrapText="1"/>
    </xf>
    <xf numFmtId="0" fontId="88" fillId="167" borderId="334">
      <alignment horizontal="left" vertical="center" wrapText="1"/>
    </xf>
    <xf numFmtId="0" fontId="88" fillId="167" borderId="334">
      <alignment horizontal="left" vertical="center" wrapText="1"/>
    </xf>
    <xf numFmtId="0" fontId="376" fillId="167" borderId="334">
      <alignment horizontal="left" vertical="center" wrapText="1"/>
    </xf>
    <xf numFmtId="0" fontId="376" fillId="167" borderId="334">
      <alignment horizontal="left" vertical="center" wrapText="1"/>
    </xf>
    <xf numFmtId="0" fontId="376" fillId="167" borderId="334">
      <alignment horizontal="left" vertical="center" wrapText="1"/>
    </xf>
    <xf numFmtId="0" fontId="88" fillId="205" borderId="334">
      <alignment horizontal="left" vertical="center" wrapText="1"/>
    </xf>
    <xf numFmtId="0" fontId="88" fillId="205" borderId="334">
      <alignment horizontal="left" vertical="center" wrapText="1"/>
    </xf>
    <xf numFmtId="0" fontId="88" fillId="176" borderId="334">
      <alignment horizontal="left" vertical="center" wrapText="1"/>
    </xf>
    <xf numFmtId="0" fontId="404" fillId="206" borderId="334">
      <alignment horizontal="left" vertical="center" wrapText="1"/>
    </xf>
    <xf numFmtId="0" fontId="404" fillId="204" borderId="334">
      <alignment horizontal="left" vertical="center" wrapText="1"/>
    </xf>
    <xf numFmtId="0" fontId="404" fillId="207" borderId="334">
      <alignment horizontal="left" vertical="center" wrapText="1"/>
    </xf>
    <xf numFmtId="0" fontId="395" fillId="185" borderId="380">
      <alignment horizontal="left" vertical="center"/>
    </xf>
    <xf numFmtId="0" fontId="363" fillId="179" borderId="361">
      <alignment horizontal="left" vertical="top" wrapText="1"/>
    </xf>
    <xf numFmtId="193" fontId="90" fillId="191" borderId="369">
      <alignment vertical="center"/>
    </xf>
    <xf numFmtId="0" fontId="395" fillId="186" borderId="380">
      <alignment horizontal="left" vertical="center"/>
    </xf>
    <xf numFmtId="49" fontId="360" fillId="164" borderId="383">
      <alignment vertical="center" wrapText="1"/>
    </xf>
    <xf numFmtId="216" fontId="388" fillId="200" borderId="390">
      <alignment vertical="center"/>
    </xf>
    <xf numFmtId="49" fontId="360" fillId="168" borderId="383">
      <alignment vertical="center" wrapText="1"/>
    </xf>
    <xf numFmtId="0" fontId="88" fillId="194" borderId="334">
      <alignment horizontal="left" vertical="center" wrapText="1"/>
    </xf>
    <xf numFmtId="0" fontId="88" fillId="168" borderId="334">
      <alignment horizontal="left" vertical="center" wrapText="1"/>
    </xf>
    <xf numFmtId="0" fontId="88" fillId="195" borderId="334">
      <alignment horizontal="left" vertical="center" wrapText="1"/>
    </xf>
    <xf numFmtId="0" fontId="88" fillId="168" borderId="334">
      <alignment horizontal="left" vertical="center" wrapText="1"/>
    </xf>
    <xf numFmtId="0" fontId="88" fillId="193" borderId="334">
      <alignment horizontal="left" vertical="center" wrapText="1"/>
    </xf>
    <xf numFmtId="0" fontId="88" fillId="177" borderId="334">
      <alignment horizontal="left" vertical="center" wrapText="1"/>
    </xf>
    <xf numFmtId="0" fontId="88" fillId="196" borderId="334">
      <alignment horizontal="left" vertical="center" wrapText="1"/>
    </xf>
    <xf numFmtId="0" fontId="88" fillId="164" borderId="334">
      <alignment horizontal="left" vertical="center" wrapText="1"/>
    </xf>
    <xf numFmtId="0" fontId="88" fillId="164" borderId="334">
      <alignment horizontal="left" vertical="center" wrapText="1"/>
    </xf>
    <xf numFmtId="0" fontId="88" fillId="197" borderId="334">
      <alignment horizontal="left" vertical="center" wrapText="1"/>
    </xf>
    <xf numFmtId="0" fontId="88" fillId="168" borderId="334">
      <alignment horizontal="left" vertical="center" wrapText="1"/>
    </xf>
    <xf numFmtId="0" fontId="88" fillId="198" borderId="334">
      <alignment horizontal="left" vertical="center" wrapText="1"/>
    </xf>
    <xf numFmtId="0" fontId="88" fillId="198" borderId="334">
      <alignment horizontal="left" vertical="center" wrapText="1"/>
    </xf>
    <xf numFmtId="0" fontId="88" fillId="197" borderId="334">
      <alignment horizontal="left" vertical="center" wrapText="1"/>
    </xf>
    <xf numFmtId="165" fontId="90" fillId="189" borderId="380">
      <alignment vertical="center"/>
    </xf>
    <xf numFmtId="0" fontId="349" fillId="0" borderId="344" applyNumberFormat="0" applyFill="0" applyAlignment="0" applyProtection="0"/>
    <xf numFmtId="165" fontId="371" fillId="0" borderId="388"/>
    <xf numFmtId="4" fontId="89" fillId="195" borderId="390">
      <alignment vertical="center"/>
    </xf>
    <xf numFmtId="3" fontId="89" fillId="195" borderId="390">
      <alignment vertical="center"/>
    </xf>
    <xf numFmtId="0" fontId="339" fillId="137" borderId="356" applyNumberFormat="0" applyAlignment="0" applyProtection="0"/>
    <xf numFmtId="0" fontId="343" fillId="150" borderId="343" applyNumberFormat="0" applyAlignment="0" applyProtection="0"/>
    <xf numFmtId="4" fontId="90" fillId="201" borderId="390">
      <alignment vertical="center"/>
    </xf>
    <xf numFmtId="199" fontId="397" fillId="202" borderId="390">
      <alignment vertical="center"/>
    </xf>
    <xf numFmtId="0" fontId="339" fillId="137" borderId="342" applyNumberFormat="0" applyAlignment="0" applyProtection="0"/>
    <xf numFmtId="0" fontId="88" fillId="193" borderId="383">
      <alignment horizontal="left" vertical="center" wrapText="1"/>
    </xf>
    <xf numFmtId="0" fontId="88" fillId="196" borderId="383">
      <alignment horizontal="left" vertical="center" wrapText="1"/>
    </xf>
    <xf numFmtId="167" fontId="400" fillId="202" borderId="390">
      <alignment vertical="center"/>
    </xf>
    <xf numFmtId="165" fontId="89" fillId="200" borderId="369">
      <alignment vertical="center"/>
    </xf>
    <xf numFmtId="174" fontId="89" fillId="200" borderId="369">
      <alignment vertical="center"/>
    </xf>
    <xf numFmtId="193" fontId="89" fillId="200" borderId="369">
      <alignment vertical="center"/>
    </xf>
    <xf numFmtId="218" fontId="388" fillId="200" borderId="369">
      <alignment vertical="center"/>
    </xf>
    <xf numFmtId="199" fontId="389" fillId="200" borderId="369">
      <alignment vertical="center"/>
    </xf>
    <xf numFmtId="176" fontId="390" fillId="200" borderId="369">
      <alignment vertical="center"/>
    </xf>
    <xf numFmtId="165" fontId="90" fillId="191" borderId="369">
      <alignment vertical="center"/>
    </xf>
    <xf numFmtId="218" fontId="388" fillId="200" borderId="390">
      <alignment vertical="center"/>
    </xf>
    <xf numFmtId="197" fontId="389" fillId="200" borderId="390">
      <alignment vertical="center"/>
    </xf>
    <xf numFmtId="176" fontId="392" fillId="200" borderId="369">
      <alignment vertical="center"/>
    </xf>
    <xf numFmtId="197" fontId="389" fillId="185" borderId="380">
      <alignment vertical="center"/>
    </xf>
    <xf numFmtId="4" fontId="89" fillId="200" borderId="369">
      <alignment vertical="center"/>
    </xf>
    <xf numFmtId="0" fontId="376" fillId="167" borderId="383">
      <alignment horizontal="left" vertical="center" wrapText="1"/>
    </xf>
    <xf numFmtId="3" fontId="89" fillId="200" borderId="369">
      <alignment vertical="center"/>
    </xf>
    <xf numFmtId="216" fontId="388" fillId="200" borderId="369">
      <alignment vertical="center"/>
    </xf>
    <xf numFmtId="197" fontId="389" fillId="200" borderId="369">
      <alignment vertical="center"/>
    </xf>
    <xf numFmtId="167" fontId="390" fillId="200" borderId="369">
      <alignment vertical="center"/>
    </xf>
    <xf numFmtId="0" fontId="393" fillId="200" borderId="369">
      <alignment vertical="center"/>
    </xf>
    <xf numFmtId="193" fontId="90" fillId="201" borderId="369">
      <alignment vertical="center"/>
    </xf>
    <xf numFmtId="49" fontId="88" fillId="157" borderId="383">
      <alignment vertical="center" wrapText="1"/>
    </xf>
    <xf numFmtId="216" fontId="396" fillId="201" borderId="390">
      <alignment vertical="center"/>
    </xf>
    <xf numFmtId="0" fontId="363" fillId="179" borderId="347">
      <alignment horizontal="left" vertical="top" wrapText="1"/>
    </xf>
    <xf numFmtId="3" fontId="90" fillId="201" borderId="369">
      <alignment vertical="center"/>
    </xf>
    <xf numFmtId="0" fontId="362" fillId="178" borderId="360">
      <alignment horizontal="center" vertical="center"/>
    </xf>
    <xf numFmtId="0" fontId="363" fillId="179" borderId="361">
      <alignment horizontal="left" vertical="top" wrapText="1"/>
    </xf>
    <xf numFmtId="174" fontId="90" fillId="189" borderId="380">
      <alignment vertical="center"/>
    </xf>
    <xf numFmtId="174" fontId="90" fillId="161" borderId="380">
      <alignment vertical="center"/>
    </xf>
    <xf numFmtId="49" fontId="360" fillId="168" borderId="362">
      <alignment vertical="center" wrapText="1"/>
    </xf>
    <xf numFmtId="4" fontId="90" fillId="161" borderId="380">
      <alignment vertical="center"/>
    </xf>
    <xf numFmtId="4" fontId="90" fillId="191" borderId="369">
      <alignment vertical="center"/>
    </xf>
    <xf numFmtId="165" fontId="90" fillId="201" borderId="355">
      <alignment vertical="center"/>
    </xf>
    <xf numFmtId="199" fontId="389" fillId="195" borderId="355">
      <alignment vertical="center"/>
    </xf>
    <xf numFmtId="3" fontId="89" fillId="195" borderId="355">
      <alignment vertical="center"/>
    </xf>
    <xf numFmtId="0" fontId="401" fillId="191" borderId="390">
      <alignment vertical="center"/>
    </xf>
    <xf numFmtId="0" fontId="395" fillId="195" borderId="355">
      <alignment horizontal="left" vertical="center"/>
    </xf>
    <xf numFmtId="198" fontId="389" fillId="195" borderId="355">
      <alignment vertical="center"/>
    </xf>
    <xf numFmtId="193" fontId="89" fillId="195" borderId="355">
      <alignment vertical="center"/>
    </xf>
    <xf numFmtId="199" fontId="389" fillId="185" borderId="380">
      <alignment vertical="center"/>
    </xf>
    <xf numFmtId="0" fontId="394" fillId="195" borderId="355">
      <alignment vertical="center"/>
    </xf>
    <xf numFmtId="197" fontId="389" fillId="195" borderId="355">
      <alignment vertical="center"/>
    </xf>
    <xf numFmtId="174" fontId="89" fillId="195" borderId="355">
      <alignment vertical="center"/>
    </xf>
    <xf numFmtId="219" fontId="390" fillId="185" borderId="380">
      <alignment vertical="center"/>
    </xf>
    <xf numFmtId="176" fontId="391" fillId="195" borderId="355">
      <alignment vertical="center"/>
    </xf>
    <xf numFmtId="218" fontId="388" fillId="195" borderId="355">
      <alignment vertical="center"/>
    </xf>
    <xf numFmtId="4" fontId="89" fillId="195" borderId="355">
      <alignment vertical="center"/>
    </xf>
    <xf numFmtId="176" fontId="391" fillId="185" borderId="380">
      <alignment vertical="center"/>
    </xf>
    <xf numFmtId="219" fontId="391" fillId="195" borderId="355">
      <alignment vertical="center"/>
    </xf>
    <xf numFmtId="217" fontId="388" fillId="195" borderId="355">
      <alignment vertical="center"/>
    </xf>
    <xf numFmtId="165" fontId="89" fillId="195" borderId="355">
      <alignment vertical="center"/>
    </xf>
    <xf numFmtId="165" fontId="90" fillId="202" borderId="380">
      <alignment vertical="center"/>
    </xf>
    <xf numFmtId="167" fontId="391" fillId="195" borderId="355">
      <alignment vertical="center"/>
    </xf>
    <xf numFmtId="216" fontId="388" fillId="195" borderId="355">
      <alignment vertical="center"/>
    </xf>
    <xf numFmtId="0" fontId="386" fillId="172" borderId="354" applyNumberFormat="0" applyAlignment="0" applyProtection="0"/>
    <xf numFmtId="0" fontId="88" fillId="198" borderId="383">
      <alignment horizontal="left" vertical="center" wrapText="1"/>
    </xf>
    <xf numFmtId="3" fontId="89" fillId="200" borderId="369">
      <alignment vertical="center"/>
    </xf>
    <xf numFmtId="197" fontId="389" fillId="200" borderId="369">
      <alignment vertical="center"/>
    </xf>
    <xf numFmtId="218" fontId="388" fillId="200" borderId="369">
      <alignment vertical="center"/>
    </xf>
    <xf numFmtId="219" fontId="392" fillId="200" borderId="369">
      <alignment vertical="center"/>
    </xf>
    <xf numFmtId="0" fontId="393" fillId="200" borderId="369">
      <alignment vertical="center"/>
    </xf>
    <xf numFmtId="198" fontId="389" fillId="200" borderId="369">
      <alignment vertical="center"/>
    </xf>
    <xf numFmtId="0" fontId="395" fillId="200" borderId="369">
      <alignment horizontal="left" vertical="center"/>
    </xf>
    <xf numFmtId="199" fontId="389" fillId="200" borderId="369">
      <alignment vertical="center"/>
    </xf>
    <xf numFmtId="165" fontId="370" fillId="0" borderId="366"/>
    <xf numFmtId="3" fontId="90" fillId="191" borderId="355">
      <alignment vertical="center"/>
    </xf>
    <xf numFmtId="3" fontId="90" fillId="201" borderId="355">
      <alignment vertical="center"/>
    </xf>
    <xf numFmtId="3" fontId="90" fillId="202" borderId="355">
      <alignment vertical="center"/>
    </xf>
    <xf numFmtId="216" fontId="396" fillId="191" borderId="355">
      <alignment vertical="center"/>
    </xf>
    <xf numFmtId="216" fontId="396" fillId="201" borderId="355">
      <alignment vertical="center"/>
    </xf>
    <xf numFmtId="216" fontId="396" fillId="202" borderId="355">
      <alignment vertical="center"/>
    </xf>
    <xf numFmtId="217" fontId="396" fillId="191" borderId="355">
      <alignment vertical="center"/>
    </xf>
    <xf numFmtId="217" fontId="396" fillId="201" borderId="355">
      <alignment vertical="center"/>
    </xf>
    <xf numFmtId="217" fontId="396" fillId="202" borderId="355">
      <alignment vertical="center"/>
    </xf>
    <xf numFmtId="218" fontId="396" fillId="191" borderId="355">
      <alignment vertical="center"/>
    </xf>
    <xf numFmtId="218" fontId="396" fillId="201" borderId="355">
      <alignment vertical="center"/>
    </xf>
    <xf numFmtId="218" fontId="396" fillId="202" borderId="355">
      <alignment vertical="center"/>
    </xf>
    <xf numFmtId="197" fontId="397" fillId="191" borderId="355">
      <alignment vertical="center"/>
    </xf>
    <xf numFmtId="197" fontId="397" fillId="201" borderId="355">
      <alignment vertical="center"/>
    </xf>
    <xf numFmtId="197" fontId="397" fillId="202" borderId="355">
      <alignment vertical="center"/>
    </xf>
    <xf numFmtId="198" fontId="397" fillId="191" borderId="355">
      <alignment vertical="center"/>
    </xf>
    <xf numFmtId="198" fontId="397" fillId="201" borderId="355">
      <alignment vertical="center"/>
    </xf>
    <xf numFmtId="198" fontId="397" fillId="202" borderId="355">
      <alignment vertical="center"/>
    </xf>
    <xf numFmtId="199" fontId="397" fillId="191" borderId="355">
      <alignment vertical="center"/>
    </xf>
    <xf numFmtId="199" fontId="397" fillId="201" borderId="355">
      <alignment vertical="center"/>
    </xf>
    <xf numFmtId="199" fontId="397" fillId="202" borderId="355">
      <alignment vertical="center"/>
    </xf>
    <xf numFmtId="167" fontId="398" fillId="191" borderId="355">
      <alignment vertical="center"/>
    </xf>
    <xf numFmtId="167" fontId="399" fillId="201" borderId="355">
      <alignment vertical="center"/>
    </xf>
    <xf numFmtId="167" fontId="400" fillId="202" borderId="355">
      <alignment vertical="center"/>
    </xf>
    <xf numFmtId="219" fontId="398" fillId="191" borderId="355">
      <alignment vertical="center"/>
    </xf>
    <xf numFmtId="219" fontId="399" fillId="201" borderId="355">
      <alignment vertical="center"/>
    </xf>
    <xf numFmtId="219" fontId="400" fillId="202" borderId="355">
      <alignment vertical="center"/>
    </xf>
    <xf numFmtId="176" fontId="398" fillId="191" borderId="355">
      <alignment vertical="center"/>
    </xf>
    <xf numFmtId="176" fontId="399" fillId="201" borderId="355">
      <alignment vertical="center"/>
    </xf>
    <xf numFmtId="176" fontId="400" fillId="202" borderId="355">
      <alignment vertical="center"/>
    </xf>
    <xf numFmtId="0" fontId="401" fillId="191" borderId="355">
      <alignment vertical="center"/>
    </xf>
    <xf numFmtId="0" fontId="402" fillId="201" borderId="355">
      <alignment vertical="center"/>
    </xf>
    <xf numFmtId="0" fontId="401" fillId="202" borderId="355">
      <alignment vertical="center"/>
    </xf>
    <xf numFmtId="0" fontId="403" fillId="191" borderId="355">
      <alignment horizontal="left" vertical="center"/>
    </xf>
    <xf numFmtId="0" fontId="403" fillId="201" borderId="355">
      <alignment horizontal="left" vertical="center"/>
    </xf>
    <xf numFmtId="0" fontId="403" fillId="202" borderId="355">
      <alignment horizontal="left" vertical="center"/>
    </xf>
    <xf numFmtId="165" fontId="89" fillId="185" borderId="345">
      <alignment vertical="center"/>
    </xf>
    <xf numFmtId="165" fontId="89" fillId="185" borderId="345">
      <alignment vertical="center"/>
    </xf>
    <xf numFmtId="165" fontId="89" fillId="186" borderId="345">
      <alignment vertical="center"/>
    </xf>
    <xf numFmtId="4" fontId="89" fillId="185" borderId="345">
      <alignment vertical="center"/>
    </xf>
    <xf numFmtId="4" fontId="89" fillId="185" borderId="345">
      <alignment vertical="center"/>
    </xf>
    <xf numFmtId="4" fontId="89" fillId="186" borderId="345">
      <alignment vertical="center"/>
    </xf>
    <xf numFmtId="174" fontId="89" fillId="185" borderId="345">
      <alignment vertical="center"/>
    </xf>
    <xf numFmtId="174" fontId="89" fillId="185" borderId="345">
      <alignment vertical="center"/>
    </xf>
    <xf numFmtId="174" fontId="89" fillId="186" borderId="345">
      <alignment vertical="center"/>
    </xf>
    <xf numFmtId="193" fontId="89" fillId="185" borderId="345">
      <alignment vertical="center"/>
    </xf>
    <xf numFmtId="193" fontId="89" fillId="185" borderId="345">
      <alignment vertical="center"/>
    </xf>
    <xf numFmtId="193" fontId="89" fillId="186" borderId="345">
      <alignment vertical="center"/>
    </xf>
    <xf numFmtId="3" fontId="89" fillId="185" borderId="345">
      <alignment vertical="center"/>
    </xf>
    <xf numFmtId="3" fontId="89" fillId="185" borderId="345">
      <alignment vertical="center"/>
    </xf>
    <xf numFmtId="3" fontId="89" fillId="186" borderId="345">
      <alignment vertical="center"/>
    </xf>
    <xf numFmtId="216" fontId="388" fillId="185" borderId="345">
      <alignment vertical="center"/>
    </xf>
    <xf numFmtId="216" fontId="388" fillId="185" borderId="345">
      <alignment vertical="center"/>
    </xf>
    <xf numFmtId="216" fontId="388" fillId="186" borderId="345">
      <alignment vertical="center"/>
    </xf>
    <xf numFmtId="217" fontId="388" fillId="185" borderId="345">
      <alignment vertical="center"/>
    </xf>
    <xf numFmtId="217" fontId="388" fillId="185" borderId="345">
      <alignment vertical="center"/>
    </xf>
    <xf numFmtId="217" fontId="388" fillId="186" borderId="345">
      <alignment vertical="center"/>
    </xf>
    <xf numFmtId="218" fontId="388" fillId="185" borderId="345">
      <alignment vertical="center"/>
    </xf>
    <xf numFmtId="218" fontId="388" fillId="185" borderId="345">
      <alignment vertical="center"/>
    </xf>
    <xf numFmtId="218" fontId="388" fillId="186" borderId="345">
      <alignment vertical="center"/>
    </xf>
    <xf numFmtId="197" fontId="389" fillId="185" borderId="345">
      <alignment vertical="center"/>
    </xf>
    <xf numFmtId="197" fontId="389" fillId="185" borderId="345">
      <alignment vertical="center"/>
    </xf>
    <xf numFmtId="197" fontId="389" fillId="186" borderId="345">
      <alignment vertical="center"/>
    </xf>
    <xf numFmtId="198" fontId="389" fillId="185" borderId="345">
      <alignment vertical="center"/>
    </xf>
    <xf numFmtId="198" fontId="389" fillId="185" borderId="345">
      <alignment vertical="center"/>
    </xf>
    <xf numFmtId="198" fontId="389" fillId="186" borderId="345">
      <alignment vertical="center"/>
    </xf>
    <xf numFmtId="199" fontId="389" fillId="185" borderId="345">
      <alignment vertical="center"/>
    </xf>
    <xf numFmtId="199" fontId="389" fillId="185" borderId="345">
      <alignment vertical="center"/>
    </xf>
    <xf numFmtId="199" fontId="389" fillId="186" borderId="345">
      <alignment vertical="center"/>
    </xf>
    <xf numFmtId="167" fontId="390" fillId="185" borderId="345">
      <alignment vertical="center"/>
    </xf>
    <xf numFmtId="167" fontId="391" fillId="185" borderId="345">
      <alignment vertical="center"/>
    </xf>
    <xf numFmtId="167" fontId="392" fillId="186" borderId="345">
      <alignment vertical="center"/>
    </xf>
    <xf numFmtId="219" fontId="390" fillId="185" borderId="345">
      <alignment vertical="center"/>
    </xf>
    <xf numFmtId="219" fontId="391" fillId="185" borderId="345">
      <alignment vertical="center"/>
    </xf>
    <xf numFmtId="219" fontId="392" fillId="186" borderId="345">
      <alignment vertical="center"/>
    </xf>
    <xf numFmtId="176" fontId="390" fillId="185" borderId="345">
      <alignment vertical="center"/>
    </xf>
    <xf numFmtId="176" fontId="391" fillId="185" borderId="345">
      <alignment vertical="center"/>
    </xf>
    <xf numFmtId="176" fontId="392" fillId="186" borderId="345">
      <alignment vertical="center"/>
    </xf>
    <xf numFmtId="0" fontId="393" fillId="185" borderId="345">
      <alignment vertical="center"/>
    </xf>
    <xf numFmtId="0" fontId="394" fillId="185" borderId="345">
      <alignment vertical="center"/>
    </xf>
    <xf numFmtId="0" fontId="393" fillId="186" borderId="345">
      <alignment vertical="center"/>
    </xf>
    <xf numFmtId="0" fontId="395" fillId="185" borderId="345">
      <alignment horizontal="left" vertical="center"/>
    </xf>
    <xf numFmtId="0" fontId="395" fillId="185" borderId="345">
      <alignment horizontal="left" vertical="center"/>
    </xf>
    <xf numFmtId="0" fontId="395" fillId="186" borderId="345">
      <alignment horizontal="left" vertical="center"/>
    </xf>
    <xf numFmtId="165" fontId="90" fillId="202" borderId="345">
      <alignment vertical="center"/>
    </xf>
    <xf numFmtId="165" fontId="90" fillId="189" borderId="345">
      <alignment vertical="center"/>
    </xf>
    <xf numFmtId="165" fontId="90" fillId="161" borderId="345">
      <alignment vertical="center"/>
    </xf>
    <xf numFmtId="4" fontId="90" fillId="202" borderId="345">
      <alignment vertical="center"/>
    </xf>
    <xf numFmtId="4" fontId="90" fillId="189" borderId="345">
      <alignment vertical="center"/>
    </xf>
    <xf numFmtId="4" fontId="90" fillId="161" borderId="345">
      <alignment vertical="center"/>
    </xf>
    <xf numFmtId="174" fontId="90" fillId="202" borderId="345">
      <alignment vertical="center"/>
    </xf>
    <xf numFmtId="174" fontId="90" fillId="189" borderId="345">
      <alignment vertical="center"/>
    </xf>
    <xf numFmtId="174" fontId="90" fillId="161" borderId="345">
      <alignment vertical="center"/>
    </xf>
    <xf numFmtId="193" fontId="90" fillId="202" borderId="345">
      <alignment vertical="center"/>
    </xf>
    <xf numFmtId="193" fontId="90" fillId="189" borderId="345">
      <alignment vertical="center"/>
    </xf>
    <xf numFmtId="193" fontId="90" fillId="161" borderId="345">
      <alignment vertical="center"/>
    </xf>
    <xf numFmtId="3" fontId="90" fillId="202" borderId="345">
      <alignment vertical="center"/>
    </xf>
    <xf numFmtId="3" fontId="90" fillId="189" borderId="345">
      <alignment vertical="center"/>
    </xf>
    <xf numFmtId="3" fontId="90" fillId="161" borderId="345">
      <alignment vertical="center"/>
    </xf>
    <xf numFmtId="216" fontId="396" fillId="202" borderId="345">
      <alignment vertical="center"/>
    </xf>
    <xf numFmtId="216" fontId="396" fillId="189" borderId="345">
      <alignment vertical="center"/>
    </xf>
    <xf numFmtId="216" fontId="396" fillId="161" borderId="345">
      <alignment vertical="center"/>
    </xf>
    <xf numFmtId="217" fontId="396" fillId="202" borderId="345">
      <alignment vertical="center"/>
    </xf>
    <xf numFmtId="217" fontId="396" fillId="189" borderId="345">
      <alignment vertical="center"/>
    </xf>
    <xf numFmtId="217" fontId="396" fillId="161" borderId="345">
      <alignment vertical="center"/>
    </xf>
    <xf numFmtId="218" fontId="396" fillId="202" borderId="345">
      <alignment vertical="center"/>
    </xf>
    <xf numFmtId="218" fontId="396" fillId="189" borderId="345">
      <alignment vertical="center"/>
    </xf>
    <xf numFmtId="218" fontId="396" fillId="161" borderId="345">
      <alignment vertical="center"/>
    </xf>
    <xf numFmtId="197" fontId="397" fillId="202" borderId="345">
      <alignment vertical="center"/>
    </xf>
    <xf numFmtId="197" fontId="397" fillId="189" borderId="345">
      <alignment vertical="center"/>
    </xf>
    <xf numFmtId="197" fontId="397" fillId="161" borderId="345">
      <alignment vertical="center"/>
    </xf>
    <xf numFmtId="198" fontId="397" fillId="202" borderId="345">
      <alignment vertical="center"/>
    </xf>
    <xf numFmtId="198" fontId="397" fillId="189" borderId="345">
      <alignment vertical="center"/>
    </xf>
    <xf numFmtId="198" fontId="397" fillId="161" borderId="345">
      <alignment vertical="center"/>
    </xf>
    <xf numFmtId="199" fontId="397" fillId="202" borderId="345">
      <alignment vertical="center"/>
    </xf>
    <xf numFmtId="199" fontId="397" fillId="189" borderId="345">
      <alignment vertical="center"/>
    </xf>
    <xf numFmtId="199" fontId="397" fillId="161" borderId="345">
      <alignment vertical="center"/>
    </xf>
    <xf numFmtId="167" fontId="398" fillId="202" borderId="345">
      <alignment vertical="center"/>
    </xf>
    <xf numFmtId="167" fontId="399" fillId="189" borderId="345">
      <alignment vertical="center"/>
    </xf>
    <xf numFmtId="167" fontId="400" fillId="161" borderId="345">
      <alignment vertical="center"/>
    </xf>
    <xf numFmtId="219" fontId="398" fillId="202" borderId="345">
      <alignment vertical="center"/>
    </xf>
    <xf numFmtId="219" fontId="399" fillId="189" borderId="345">
      <alignment vertical="center"/>
    </xf>
    <xf numFmtId="219" fontId="400" fillId="161" borderId="345">
      <alignment vertical="center"/>
    </xf>
    <xf numFmtId="176" fontId="398" fillId="202" borderId="345">
      <alignment vertical="center"/>
    </xf>
    <xf numFmtId="176" fontId="399" fillId="189" borderId="345">
      <alignment vertical="center"/>
    </xf>
    <xf numFmtId="176" fontId="400" fillId="161" borderId="345">
      <alignment vertical="center"/>
    </xf>
    <xf numFmtId="0" fontId="401" fillId="202" borderId="345">
      <alignment vertical="center"/>
    </xf>
    <xf numFmtId="0" fontId="402" fillId="189" borderId="345">
      <alignment vertical="center"/>
    </xf>
    <xf numFmtId="0" fontId="401" fillId="161" borderId="345">
      <alignment vertical="center"/>
    </xf>
    <xf numFmtId="0" fontId="403" fillId="202" borderId="345">
      <alignment horizontal="left" vertical="center"/>
    </xf>
    <xf numFmtId="0" fontId="403" fillId="189" borderId="345">
      <alignment horizontal="left" vertical="center"/>
    </xf>
    <xf numFmtId="0" fontId="403" fillId="161" borderId="345">
      <alignment horizontal="left" vertical="center"/>
    </xf>
    <xf numFmtId="49" fontId="88" fillId="157" borderId="348">
      <alignment vertical="center" wrapText="1"/>
    </xf>
    <xf numFmtId="49" fontId="88" fillId="157" borderId="348">
      <alignment vertical="center" wrapText="1"/>
    </xf>
    <xf numFmtId="49" fontId="88" fillId="157" borderId="348">
      <alignment vertical="center" wrapText="1"/>
    </xf>
    <xf numFmtId="0" fontId="88" fillId="167" borderId="348">
      <alignment horizontal="left" vertical="center" wrapText="1"/>
    </xf>
    <xf numFmtId="0" fontId="88" fillId="167" borderId="348">
      <alignment horizontal="left" vertical="center" wrapText="1"/>
    </xf>
    <xf numFmtId="0" fontId="88" fillId="167" borderId="348">
      <alignment horizontal="left" vertical="center" wrapText="1"/>
    </xf>
    <xf numFmtId="0" fontId="376" fillId="167" borderId="348">
      <alignment horizontal="left" vertical="center" wrapText="1"/>
    </xf>
    <xf numFmtId="0" fontId="376" fillId="167" borderId="348">
      <alignment horizontal="left" vertical="center" wrapText="1"/>
    </xf>
    <xf numFmtId="0" fontId="376" fillId="167" borderId="348">
      <alignment horizontal="left" vertical="center" wrapText="1"/>
    </xf>
    <xf numFmtId="0" fontId="88" fillId="205" borderId="348">
      <alignment horizontal="left" vertical="center" wrapText="1"/>
    </xf>
    <xf numFmtId="0" fontId="88" fillId="205" borderId="348">
      <alignment horizontal="left" vertical="center" wrapText="1"/>
    </xf>
    <xf numFmtId="0" fontId="88" fillId="176" borderId="348">
      <alignment horizontal="left" vertical="center" wrapText="1"/>
    </xf>
    <xf numFmtId="0" fontId="404" fillId="206" borderId="348">
      <alignment horizontal="left" vertical="center" wrapText="1"/>
    </xf>
    <xf numFmtId="0" fontId="404" fillId="204" borderId="348">
      <alignment horizontal="left" vertical="center" wrapText="1"/>
    </xf>
    <xf numFmtId="0" fontId="404" fillId="207" borderId="348">
      <alignment horizontal="left" vertical="center" wrapText="1"/>
    </xf>
    <xf numFmtId="165" fontId="90" fillId="58" borderId="359">
      <alignment vertical="center"/>
    </xf>
    <xf numFmtId="165" fontId="89" fillId="57" borderId="359">
      <alignment vertical="center"/>
    </xf>
    <xf numFmtId="0" fontId="88" fillId="168" borderId="383">
      <alignment horizontal="left" vertical="center" wrapText="1"/>
    </xf>
    <xf numFmtId="0" fontId="404" fillId="204" borderId="383">
      <alignment horizontal="left" vertical="center" wrapText="1"/>
    </xf>
    <xf numFmtId="0" fontId="88" fillId="195" borderId="383">
      <alignment horizontal="left" vertical="center" wrapText="1"/>
    </xf>
    <xf numFmtId="49" fontId="360" fillId="194" borderId="383">
      <alignment vertical="center" wrapText="1"/>
    </xf>
    <xf numFmtId="0" fontId="88" fillId="194" borderId="348">
      <alignment horizontal="left" vertical="center" wrapText="1"/>
    </xf>
    <xf numFmtId="0" fontId="88" fillId="168" borderId="348">
      <alignment horizontal="left" vertical="center" wrapText="1"/>
    </xf>
    <xf numFmtId="0" fontId="88" fillId="195" borderId="348">
      <alignment horizontal="left" vertical="center" wrapText="1"/>
    </xf>
    <xf numFmtId="0" fontId="88" fillId="168" borderId="348">
      <alignment horizontal="left" vertical="center" wrapText="1"/>
    </xf>
    <xf numFmtId="0" fontId="88" fillId="193" borderId="348">
      <alignment horizontal="left" vertical="center" wrapText="1"/>
    </xf>
    <xf numFmtId="0" fontId="88" fillId="177" borderId="348">
      <alignment horizontal="left" vertical="center" wrapText="1"/>
    </xf>
    <xf numFmtId="0" fontId="88" fillId="196" borderId="348">
      <alignment horizontal="left" vertical="center" wrapText="1"/>
    </xf>
    <xf numFmtId="0" fontId="88" fillId="164" borderId="348">
      <alignment horizontal="left" vertical="center" wrapText="1"/>
    </xf>
    <xf numFmtId="0" fontId="88" fillId="164" borderId="348">
      <alignment horizontal="left" vertical="center" wrapText="1"/>
    </xf>
    <xf numFmtId="0" fontId="88" fillId="197" borderId="348">
      <alignment horizontal="left" vertical="center" wrapText="1"/>
    </xf>
    <xf numFmtId="0" fontId="88" fillId="168" borderId="348">
      <alignment horizontal="left" vertical="center" wrapText="1"/>
    </xf>
    <xf numFmtId="0" fontId="88" fillId="198" borderId="348">
      <alignment horizontal="left" vertical="center" wrapText="1"/>
    </xf>
    <xf numFmtId="0" fontId="88" fillId="198" borderId="348">
      <alignment horizontal="left" vertical="center" wrapText="1"/>
    </xf>
    <xf numFmtId="0" fontId="88" fillId="197" borderId="348">
      <alignment horizontal="left" vertical="center" wrapText="1"/>
    </xf>
    <xf numFmtId="167" fontId="398" fillId="191" borderId="390">
      <alignment vertical="center"/>
    </xf>
    <xf numFmtId="0" fontId="88" fillId="194" borderId="383">
      <alignment horizontal="left" vertical="center" wrapText="1"/>
    </xf>
    <xf numFmtId="216" fontId="396" fillId="191" borderId="390">
      <alignment vertical="center"/>
    </xf>
    <xf numFmtId="0" fontId="349" fillId="0" borderId="358" applyNumberFormat="0" applyFill="0" applyAlignment="0" applyProtection="0"/>
    <xf numFmtId="198" fontId="389" fillId="186" borderId="380">
      <alignment vertical="center"/>
    </xf>
    <xf numFmtId="219" fontId="391" fillId="185" borderId="380">
      <alignment vertical="center"/>
    </xf>
    <xf numFmtId="174" fontId="90" fillId="201" borderId="390">
      <alignment vertical="center"/>
    </xf>
    <xf numFmtId="0" fontId="343" fillId="150" borderId="357" applyNumberFormat="0" applyAlignment="0" applyProtection="0"/>
    <xf numFmtId="218" fontId="388" fillId="185" borderId="380">
      <alignment vertical="center"/>
    </xf>
    <xf numFmtId="0" fontId="337" fillId="150" borderId="356" applyNumberFormat="0" applyAlignment="0" applyProtection="0"/>
    <xf numFmtId="165" fontId="89" fillId="186" borderId="380">
      <alignment vertical="center"/>
    </xf>
    <xf numFmtId="176" fontId="400" fillId="202" borderId="390">
      <alignment vertical="center"/>
    </xf>
    <xf numFmtId="198" fontId="397" fillId="191" borderId="390">
      <alignment vertical="center"/>
    </xf>
    <xf numFmtId="193" fontId="90" fillId="191" borderId="390">
      <alignment vertical="center"/>
    </xf>
    <xf numFmtId="0" fontId="395" fillId="200" borderId="390">
      <alignment horizontal="left" vertical="center"/>
    </xf>
    <xf numFmtId="197" fontId="389" fillId="195" borderId="390">
      <alignment vertical="center"/>
    </xf>
    <xf numFmtId="218" fontId="388" fillId="195" borderId="390">
      <alignment vertical="center"/>
    </xf>
    <xf numFmtId="193" fontId="89" fillId="195" borderId="390">
      <alignment vertical="center"/>
    </xf>
    <xf numFmtId="165" fontId="89" fillId="195" borderId="390">
      <alignment vertical="center"/>
    </xf>
    <xf numFmtId="0" fontId="88" fillId="178" borderId="386" applyNumberFormat="0" applyAlignment="0" applyProtection="0"/>
    <xf numFmtId="49" fontId="360" fillId="197" borderId="383">
      <alignment vertical="center" wrapText="1"/>
    </xf>
    <xf numFmtId="216" fontId="388" fillId="185" borderId="380">
      <alignment vertical="center"/>
    </xf>
    <xf numFmtId="49" fontId="360" fillId="195" borderId="383">
      <alignment vertical="center" wrapText="1"/>
    </xf>
    <xf numFmtId="165" fontId="89" fillId="185" borderId="380">
      <alignment vertical="center"/>
    </xf>
    <xf numFmtId="199" fontId="389" fillId="200" borderId="390">
      <alignment vertical="center"/>
    </xf>
    <xf numFmtId="176" fontId="392" fillId="186" borderId="380">
      <alignment vertical="center"/>
    </xf>
    <xf numFmtId="217" fontId="388" fillId="195" borderId="390">
      <alignment vertical="center"/>
    </xf>
    <xf numFmtId="0" fontId="88" fillId="205" borderId="383">
      <alignment horizontal="left" vertical="center" wrapText="1"/>
    </xf>
    <xf numFmtId="216" fontId="388" fillId="195" borderId="390">
      <alignment vertical="center"/>
    </xf>
    <xf numFmtId="174" fontId="89" fillId="195" borderId="390">
      <alignment vertical="center"/>
    </xf>
    <xf numFmtId="0" fontId="386" fillId="172" borderId="389" applyNumberFormat="0" applyAlignment="0" applyProtection="0"/>
    <xf numFmtId="174" fontId="90" fillId="202" borderId="380">
      <alignment vertical="center"/>
    </xf>
    <xf numFmtId="3" fontId="90" fillId="191" borderId="390">
      <alignment vertical="center"/>
    </xf>
    <xf numFmtId="3" fontId="90" fillId="202" borderId="380">
      <alignment vertical="center"/>
    </xf>
    <xf numFmtId="193" fontId="89" fillId="185" borderId="380">
      <alignment vertical="center"/>
    </xf>
    <xf numFmtId="0" fontId="88" fillId="168" borderId="383">
      <alignment horizontal="left" vertical="center" wrapText="1"/>
    </xf>
    <xf numFmtId="217" fontId="396" fillId="161" borderId="380">
      <alignment vertical="center"/>
    </xf>
    <xf numFmtId="49" fontId="360" fillId="197" borderId="383">
      <alignment vertical="center" wrapText="1"/>
    </xf>
    <xf numFmtId="0" fontId="386" fillId="172" borderId="368" applyNumberFormat="0" applyAlignment="0" applyProtection="0"/>
    <xf numFmtId="4" fontId="90" fillId="201" borderId="369">
      <alignment vertical="center"/>
    </xf>
    <xf numFmtId="167" fontId="391" fillId="195" borderId="369">
      <alignment vertical="center"/>
    </xf>
    <xf numFmtId="216" fontId="388" fillId="195" borderId="369">
      <alignment vertical="center"/>
    </xf>
    <xf numFmtId="165" fontId="90" fillId="201" borderId="369">
      <alignment vertical="center"/>
    </xf>
    <xf numFmtId="199" fontId="389" fillId="195" borderId="369">
      <alignment vertical="center"/>
    </xf>
    <xf numFmtId="3" fontId="89" fillId="195" borderId="369">
      <alignment vertical="center"/>
    </xf>
    <xf numFmtId="0" fontId="395" fillId="195" borderId="369">
      <alignment horizontal="left" vertical="center"/>
    </xf>
    <xf numFmtId="198" fontId="389" fillId="195" borderId="369">
      <alignment vertical="center"/>
    </xf>
    <xf numFmtId="193" fontId="89" fillId="195" borderId="369">
      <alignment vertical="center"/>
    </xf>
    <xf numFmtId="0" fontId="394" fillId="195" borderId="369">
      <alignment vertical="center"/>
    </xf>
    <xf numFmtId="197" fontId="389" fillId="195" borderId="369">
      <alignment vertical="center"/>
    </xf>
    <xf numFmtId="174" fontId="89" fillId="195" borderId="369">
      <alignment vertical="center"/>
    </xf>
    <xf numFmtId="176" fontId="391" fillId="195" borderId="369">
      <alignment vertical="center"/>
    </xf>
    <xf numFmtId="218" fontId="388" fillId="195" borderId="369">
      <alignment vertical="center"/>
    </xf>
    <xf numFmtId="4" fontId="89" fillId="195" borderId="369">
      <alignment vertical="center"/>
    </xf>
    <xf numFmtId="0" fontId="88" fillId="164" borderId="383">
      <alignment horizontal="left" vertical="center" wrapText="1"/>
    </xf>
    <xf numFmtId="219" fontId="391" fillId="195" borderId="369">
      <alignment vertical="center"/>
    </xf>
    <xf numFmtId="217" fontId="388" fillId="195" borderId="369">
      <alignment vertical="center"/>
    </xf>
    <xf numFmtId="165" fontId="89" fillId="195" borderId="369">
      <alignment vertical="center"/>
    </xf>
    <xf numFmtId="0" fontId="357" fillId="172" borderId="356" applyNumberFormat="0" applyAlignment="0" applyProtection="0"/>
    <xf numFmtId="217" fontId="388" fillId="200" borderId="390">
      <alignment vertical="center"/>
    </xf>
    <xf numFmtId="174" fontId="89" fillId="200" borderId="390">
      <alignment vertical="center"/>
    </xf>
    <xf numFmtId="193" fontId="89" fillId="200" borderId="390">
      <alignment vertical="center"/>
    </xf>
    <xf numFmtId="3" fontId="89" fillId="185" borderId="380">
      <alignment vertical="center"/>
    </xf>
    <xf numFmtId="4" fontId="89" fillId="200" borderId="390">
      <alignment vertical="center"/>
    </xf>
    <xf numFmtId="165" fontId="89" fillId="200" borderId="390">
      <alignment vertical="center"/>
    </xf>
    <xf numFmtId="165" fontId="90" fillId="161" borderId="380">
      <alignment vertical="center"/>
    </xf>
    <xf numFmtId="216" fontId="396" fillId="191" borderId="369">
      <alignment vertical="center"/>
    </xf>
    <xf numFmtId="216" fontId="396" fillId="201" borderId="369">
      <alignment vertical="center"/>
    </xf>
    <xf numFmtId="216" fontId="396" fillId="202" borderId="369">
      <alignment vertical="center"/>
    </xf>
    <xf numFmtId="217" fontId="396" fillId="191" borderId="369">
      <alignment vertical="center"/>
    </xf>
    <xf numFmtId="217" fontId="396" fillId="201" borderId="369">
      <alignment vertical="center"/>
    </xf>
    <xf numFmtId="217" fontId="396" fillId="202" borderId="369">
      <alignment vertical="center"/>
    </xf>
    <xf numFmtId="218" fontId="396" fillId="191" borderId="369">
      <alignment vertical="center"/>
    </xf>
    <xf numFmtId="218" fontId="396" fillId="201" borderId="369">
      <alignment vertical="center"/>
    </xf>
    <xf numFmtId="218" fontId="396" fillId="202" borderId="369">
      <alignment vertical="center"/>
    </xf>
    <xf numFmtId="197" fontId="397" fillId="191" borderId="369">
      <alignment vertical="center"/>
    </xf>
    <xf numFmtId="197" fontId="397" fillId="201" borderId="369">
      <alignment vertical="center"/>
    </xf>
    <xf numFmtId="197" fontId="397" fillId="202" borderId="369">
      <alignment vertical="center"/>
    </xf>
    <xf numFmtId="198" fontId="397" fillId="191" borderId="369">
      <alignment vertical="center"/>
    </xf>
    <xf numFmtId="198" fontId="397" fillId="201" borderId="369">
      <alignment vertical="center"/>
    </xf>
    <xf numFmtId="198" fontId="397" fillId="202" borderId="369">
      <alignment vertical="center"/>
    </xf>
    <xf numFmtId="199" fontId="397" fillId="191" borderId="369">
      <alignment vertical="center"/>
    </xf>
    <xf numFmtId="199" fontId="397" fillId="201" borderId="369">
      <alignment vertical="center"/>
    </xf>
    <xf numFmtId="199" fontId="397" fillId="202" borderId="369">
      <alignment vertical="center"/>
    </xf>
    <xf numFmtId="167" fontId="398" fillId="191" borderId="369">
      <alignment vertical="center"/>
    </xf>
    <xf numFmtId="167" fontId="399" fillId="201" borderId="369">
      <alignment vertical="center"/>
    </xf>
    <xf numFmtId="167" fontId="400" fillId="202" borderId="369">
      <alignment vertical="center"/>
    </xf>
    <xf numFmtId="219" fontId="398" fillId="191" borderId="369">
      <alignment vertical="center"/>
    </xf>
    <xf numFmtId="219" fontId="399" fillId="201" borderId="369">
      <alignment vertical="center"/>
    </xf>
    <xf numFmtId="219" fontId="400" fillId="202" borderId="369">
      <alignment vertical="center"/>
    </xf>
    <xf numFmtId="176" fontId="398" fillId="191" borderId="369">
      <alignment vertical="center"/>
    </xf>
    <xf numFmtId="176" fontId="399" fillId="201" borderId="369">
      <alignment vertical="center"/>
    </xf>
    <xf numFmtId="176" fontId="400" fillId="202" borderId="369">
      <alignment vertical="center"/>
    </xf>
    <xf numFmtId="0" fontId="401" fillId="191" borderId="369">
      <alignment vertical="center"/>
    </xf>
    <xf numFmtId="0" fontId="402" fillId="201" borderId="369">
      <alignment vertical="center"/>
    </xf>
    <xf numFmtId="0" fontId="401" fillId="202" borderId="369">
      <alignment vertical="center"/>
    </xf>
    <xf numFmtId="0" fontId="403" fillId="191" borderId="369">
      <alignment horizontal="left" vertical="center"/>
    </xf>
    <xf numFmtId="0" fontId="403" fillId="201" borderId="369">
      <alignment horizontal="left" vertical="center"/>
    </xf>
    <xf numFmtId="0" fontId="403" fillId="202" borderId="369">
      <alignment horizontal="left" vertical="center"/>
    </xf>
    <xf numFmtId="165" fontId="89" fillId="185" borderId="359">
      <alignment vertical="center"/>
    </xf>
    <xf numFmtId="165" fontId="89" fillId="185" borderId="359">
      <alignment vertical="center"/>
    </xf>
    <xf numFmtId="165" fontId="89" fillId="186" borderId="359">
      <alignment vertical="center"/>
    </xf>
    <xf numFmtId="4" fontId="89" fillId="185" borderId="359">
      <alignment vertical="center"/>
    </xf>
    <xf numFmtId="4" fontId="89" fillId="185" borderId="359">
      <alignment vertical="center"/>
    </xf>
    <xf numFmtId="4" fontId="89" fillId="186" borderId="359">
      <alignment vertical="center"/>
    </xf>
    <xf numFmtId="174" fontId="89" fillId="185" borderId="359">
      <alignment vertical="center"/>
    </xf>
    <xf numFmtId="174" fontId="89" fillId="185" borderId="359">
      <alignment vertical="center"/>
    </xf>
    <xf numFmtId="174" fontId="89" fillId="186" borderId="359">
      <alignment vertical="center"/>
    </xf>
    <xf numFmtId="193" fontId="89" fillId="185" borderId="359">
      <alignment vertical="center"/>
    </xf>
    <xf numFmtId="193" fontId="89" fillId="185" borderId="359">
      <alignment vertical="center"/>
    </xf>
    <xf numFmtId="193" fontId="89" fillId="186" borderId="359">
      <alignment vertical="center"/>
    </xf>
    <xf numFmtId="3" fontId="89" fillId="185" borderId="359">
      <alignment vertical="center"/>
    </xf>
    <xf numFmtId="3" fontId="89" fillId="185" borderId="359">
      <alignment vertical="center"/>
    </xf>
    <xf numFmtId="3" fontId="89" fillId="186" borderId="359">
      <alignment vertical="center"/>
    </xf>
    <xf numFmtId="216" fontId="388" fillId="185" borderId="359">
      <alignment vertical="center"/>
    </xf>
    <xf numFmtId="216" fontId="388" fillId="185" borderId="359">
      <alignment vertical="center"/>
    </xf>
    <xf numFmtId="216" fontId="388" fillId="186" borderId="359">
      <alignment vertical="center"/>
    </xf>
    <xf numFmtId="217" fontId="388" fillId="185" borderId="359">
      <alignment vertical="center"/>
    </xf>
    <xf numFmtId="217" fontId="388" fillId="185" borderId="359">
      <alignment vertical="center"/>
    </xf>
    <xf numFmtId="217" fontId="388" fillId="186" borderId="359">
      <alignment vertical="center"/>
    </xf>
    <xf numFmtId="218" fontId="388" fillId="185" borderId="359">
      <alignment vertical="center"/>
    </xf>
    <xf numFmtId="218" fontId="388" fillId="185" borderId="359">
      <alignment vertical="center"/>
    </xf>
    <xf numFmtId="218" fontId="388" fillId="186" borderId="359">
      <alignment vertical="center"/>
    </xf>
    <xf numFmtId="197" fontId="389" fillId="185" borderId="359">
      <alignment vertical="center"/>
    </xf>
    <xf numFmtId="197" fontId="389" fillId="185" borderId="359">
      <alignment vertical="center"/>
    </xf>
    <xf numFmtId="197" fontId="389" fillId="186" borderId="359">
      <alignment vertical="center"/>
    </xf>
    <xf numFmtId="198" fontId="389" fillId="185" borderId="359">
      <alignment vertical="center"/>
    </xf>
    <xf numFmtId="198" fontId="389" fillId="185" borderId="359">
      <alignment vertical="center"/>
    </xf>
    <xf numFmtId="198" fontId="389" fillId="186" borderId="359">
      <alignment vertical="center"/>
    </xf>
    <xf numFmtId="199" fontId="389" fillId="185" borderId="359">
      <alignment vertical="center"/>
    </xf>
    <xf numFmtId="199" fontId="389" fillId="185" borderId="359">
      <alignment vertical="center"/>
    </xf>
    <xf numFmtId="199" fontId="389" fillId="186" borderId="359">
      <alignment vertical="center"/>
    </xf>
    <xf numFmtId="167" fontId="390" fillId="185" borderId="359">
      <alignment vertical="center"/>
    </xf>
    <xf numFmtId="167" fontId="391" fillId="185" borderId="359">
      <alignment vertical="center"/>
    </xf>
    <xf numFmtId="167" fontId="392" fillId="186" borderId="359">
      <alignment vertical="center"/>
    </xf>
    <xf numFmtId="219" fontId="390" fillId="185" borderId="359">
      <alignment vertical="center"/>
    </xf>
    <xf numFmtId="219" fontId="391" fillId="185" borderId="359">
      <alignment vertical="center"/>
    </xf>
    <xf numFmtId="219" fontId="392" fillId="186" borderId="359">
      <alignment vertical="center"/>
    </xf>
    <xf numFmtId="176" fontId="390" fillId="185" borderId="359">
      <alignment vertical="center"/>
    </xf>
    <xf numFmtId="176" fontId="391" fillId="185" borderId="359">
      <alignment vertical="center"/>
    </xf>
    <xf numFmtId="176" fontId="392" fillId="186" borderId="359">
      <alignment vertical="center"/>
    </xf>
    <xf numFmtId="0" fontId="393" fillId="185" borderId="359">
      <alignment vertical="center"/>
    </xf>
    <xf numFmtId="0" fontId="394" fillId="185" borderId="359">
      <alignment vertical="center"/>
    </xf>
    <xf numFmtId="0" fontId="393" fillId="186" borderId="359">
      <alignment vertical="center"/>
    </xf>
    <xf numFmtId="0" fontId="395" fillId="185" borderId="359">
      <alignment horizontal="left" vertical="center"/>
    </xf>
    <xf numFmtId="0" fontId="395" fillId="185" borderId="359">
      <alignment horizontal="left" vertical="center"/>
    </xf>
    <xf numFmtId="0" fontId="395" fillId="186" borderId="359">
      <alignment horizontal="left" vertical="center"/>
    </xf>
    <xf numFmtId="165" fontId="90" fillId="202" borderId="359">
      <alignment vertical="center"/>
    </xf>
    <xf numFmtId="165" fontId="90" fillId="189" borderId="359">
      <alignment vertical="center"/>
    </xf>
    <xf numFmtId="165" fontId="90" fillId="161" borderId="359">
      <alignment vertical="center"/>
    </xf>
    <xf numFmtId="4" fontId="90" fillId="202" borderId="359">
      <alignment vertical="center"/>
    </xf>
    <xf numFmtId="4" fontId="90" fillId="189" borderId="359">
      <alignment vertical="center"/>
    </xf>
    <xf numFmtId="4" fontId="90" fillId="161" borderId="359">
      <alignment vertical="center"/>
    </xf>
    <xf numFmtId="174" fontId="90" fillId="202" borderId="359">
      <alignment vertical="center"/>
    </xf>
    <xf numFmtId="174" fontId="90" fillId="189" borderId="359">
      <alignment vertical="center"/>
    </xf>
    <xf numFmtId="174" fontId="90" fillId="161" borderId="359">
      <alignment vertical="center"/>
    </xf>
    <xf numFmtId="193" fontId="90" fillId="202" borderId="359">
      <alignment vertical="center"/>
    </xf>
    <xf numFmtId="193" fontId="90" fillId="189" borderId="359">
      <alignment vertical="center"/>
    </xf>
    <xf numFmtId="193" fontId="90" fillId="161" borderId="359">
      <alignment vertical="center"/>
    </xf>
    <xf numFmtId="3" fontId="90" fillId="202" borderId="359">
      <alignment vertical="center"/>
    </xf>
    <xf numFmtId="3" fontId="90" fillId="189" borderId="359">
      <alignment vertical="center"/>
    </xf>
    <xf numFmtId="3" fontId="90" fillId="161" borderId="359">
      <alignment vertical="center"/>
    </xf>
    <xf numFmtId="216" fontId="396" fillId="202" borderId="359">
      <alignment vertical="center"/>
    </xf>
    <xf numFmtId="216" fontId="396" fillId="189" borderId="359">
      <alignment vertical="center"/>
    </xf>
    <xf numFmtId="216" fontId="396" fillId="161" borderId="359">
      <alignment vertical="center"/>
    </xf>
    <xf numFmtId="217" fontId="396" fillId="202" borderId="359">
      <alignment vertical="center"/>
    </xf>
    <xf numFmtId="217" fontId="396" fillId="189" borderId="359">
      <alignment vertical="center"/>
    </xf>
    <xf numFmtId="217" fontId="396" fillId="161" borderId="359">
      <alignment vertical="center"/>
    </xf>
    <xf numFmtId="218" fontId="396" fillId="202" borderId="359">
      <alignment vertical="center"/>
    </xf>
    <xf numFmtId="218" fontId="396" fillId="189" borderId="359">
      <alignment vertical="center"/>
    </xf>
    <xf numFmtId="218" fontId="396" fillId="161" borderId="359">
      <alignment vertical="center"/>
    </xf>
    <xf numFmtId="197" fontId="397" fillId="202" borderId="359">
      <alignment vertical="center"/>
    </xf>
    <xf numFmtId="197" fontId="397" fillId="189" borderId="359">
      <alignment vertical="center"/>
    </xf>
    <xf numFmtId="197" fontId="397" fillId="161" borderId="359">
      <alignment vertical="center"/>
    </xf>
    <xf numFmtId="198" fontId="397" fillId="202" borderId="359">
      <alignment vertical="center"/>
    </xf>
    <xf numFmtId="198" fontId="397" fillId="189" borderId="359">
      <alignment vertical="center"/>
    </xf>
    <xf numFmtId="198" fontId="397" fillId="161" borderId="359">
      <alignment vertical="center"/>
    </xf>
    <xf numFmtId="199" fontId="397" fillId="202" borderId="359">
      <alignment vertical="center"/>
    </xf>
    <xf numFmtId="199" fontId="397" fillId="189" borderId="359">
      <alignment vertical="center"/>
    </xf>
    <xf numFmtId="199" fontId="397" fillId="161" borderId="359">
      <alignment vertical="center"/>
    </xf>
    <xf numFmtId="167" fontId="398" fillId="202" borderId="359">
      <alignment vertical="center"/>
    </xf>
    <xf numFmtId="167" fontId="399" fillId="189" borderId="359">
      <alignment vertical="center"/>
    </xf>
    <xf numFmtId="167" fontId="400" fillId="161" borderId="359">
      <alignment vertical="center"/>
    </xf>
    <xf numFmtId="219" fontId="398" fillId="202" borderId="359">
      <alignment vertical="center"/>
    </xf>
    <xf numFmtId="219" fontId="399" fillId="189" borderId="359">
      <alignment vertical="center"/>
    </xf>
    <xf numFmtId="219" fontId="400" fillId="161" borderId="359">
      <alignment vertical="center"/>
    </xf>
    <xf numFmtId="176" fontId="398" fillId="202" borderId="359">
      <alignment vertical="center"/>
    </xf>
    <xf numFmtId="176" fontId="399" fillId="189" borderId="359">
      <alignment vertical="center"/>
    </xf>
    <xf numFmtId="176" fontId="400" fillId="161" borderId="359">
      <alignment vertical="center"/>
    </xf>
    <xf numFmtId="0" fontId="401" fillId="202" borderId="359">
      <alignment vertical="center"/>
    </xf>
    <xf numFmtId="0" fontId="402" fillId="189" borderId="359">
      <alignment vertical="center"/>
    </xf>
    <xf numFmtId="0" fontId="401" fillId="161" borderId="359">
      <alignment vertical="center"/>
    </xf>
    <xf numFmtId="0" fontId="403" fillId="202" borderId="359">
      <alignment horizontal="left" vertical="center"/>
    </xf>
    <xf numFmtId="0" fontId="403" fillId="189" borderId="359">
      <alignment horizontal="left" vertical="center"/>
    </xf>
    <xf numFmtId="0" fontId="403" fillId="161" borderId="359">
      <alignment horizontal="left" vertical="center"/>
    </xf>
    <xf numFmtId="0" fontId="401" fillId="202" borderId="390">
      <alignment vertical="center"/>
    </xf>
    <xf numFmtId="49" fontId="88" fillId="157" borderId="362">
      <alignment vertical="center" wrapText="1"/>
    </xf>
    <xf numFmtId="49" fontId="88" fillId="157" borderId="362">
      <alignment vertical="center" wrapText="1"/>
    </xf>
    <xf numFmtId="49" fontId="88" fillId="157" borderId="362">
      <alignment vertical="center" wrapText="1"/>
    </xf>
    <xf numFmtId="0" fontId="88" fillId="167" borderId="362">
      <alignment horizontal="left" vertical="center" wrapText="1"/>
    </xf>
    <xf numFmtId="0" fontId="88" fillId="167" borderId="362">
      <alignment horizontal="left" vertical="center" wrapText="1"/>
    </xf>
    <xf numFmtId="0" fontId="88" fillId="167" borderId="362">
      <alignment horizontal="left" vertical="center" wrapText="1"/>
    </xf>
    <xf numFmtId="0" fontId="376" fillId="167" borderId="362">
      <alignment horizontal="left" vertical="center" wrapText="1"/>
    </xf>
    <xf numFmtId="0" fontId="376" fillId="167" borderId="362">
      <alignment horizontal="left" vertical="center" wrapText="1"/>
    </xf>
    <xf numFmtId="0" fontId="376" fillId="167" borderId="362">
      <alignment horizontal="left" vertical="center" wrapText="1"/>
    </xf>
    <xf numFmtId="0" fontId="88" fillId="205" borderId="362">
      <alignment horizontal="left" vertical="center" wrapText="1"/>
    </xf>
    <xf numFmtId="0" fontId="88" fillId="205" borderId="362">
      <alignment horizontal="left" vertical="center" wrapText="1"/>
    </xf>
    <xf numFmtId="0" fontId="88" fillId="176" borderId="362">
      <alignment horizontal="left" vertical="center" wrapText="1"/>
    </xf>
    <xf numFmtId="0" fontId="404" fillId="206" borderId="362">
      <alignment horizontal="left" vertical="center" wrapText="1"/>
    </xf>
    <xf numFmtId="0" fontId="404" fillId="204" borderId="362">
      <alignment horizontal="left" vertical="center" wrapText="1"/>
    </xf>
    <xf numFmtId="0" fontId="404" fillId="207" borderId="362">
      <alignment horizontal="left" vertical="center" wrapText="1"/>
    </xf>
    <xf numFmtId="4" fontId="89" fillId="185" borderId="380">
      <alignment vertical="center"/>
    </xf>
    <xf numFmtId="197" fontId="389" fillId="186" borderId="380">
      <alignment vertical="center"/>
    </xf>
    <xf numFmtId="167" fontId="390" fillId="200" borderId="390">
      <alignment vertical="center"/>
    </xf>
    <xf numFmtId="4" fontId="89" fillId="185" borderId="380">
      <alignment vertical="center"/>
    </xf>
    <xf numFmtId="167" fontId="391" fillId="195" borderId="390">
      <alignment vertical="center"/>
    </xf>
    <xf numFmtId="0" fontId="88" fillId="194" borderId="362">
      <alignment horizontal="left" vertical="center" wrapText="1"/>
    </xf>
    <xf numFmtId="0" fontId="88" fillId="168" borderId="362">
      <alignment horizontal="left" vertical="center" wrapText="1"/>
    </xf>
    <xf numFmtId="0" fontId="88" fillId="195" borderId="362">
      <alignment horizontal="left" vertical="center" wrapText="1"/>
    </xf>
    <xf numFmtId="0" fontId="88" fillId="168" borderId="362">
      <alignment horizontal="left" vertical="center" wrapText="1"/>
    </xf>
    <xf numFmtId="0" fontId="88" fillId="193" borderId="362">
      <alignment horizontal="left" vertical="center" wrapText="1"/>
    </xf>
    <xf numFmtId="0" fontId="88" fillId="177" borderId="362">
      <alignment horizontal="left" vertical="center" wrapText="1"/>
    </xf>
    <xf numFmtId="0" fontId="88" fillId="196" borderId="362">
      <alignment horizontal="left" vertical="center" wrapText="1"/>
    </xf>
    <xf numFmtId="0" fontId="88" fillId="164" borderId="362">
      <alignment horizontal="left" vertical="center" wrapText="1"/>
    </xf>
    <xf numFmtId="0" fontId="88" fillId="164" borderId="362">
      <alignment horizontal="left" vertical="center" wrapText="1"/>
    </xf>
    <xf numFmtId="0" fontId="88" fillId="197" borderId="362">
      <alignment horizontal="left" vertical="center" wrapText="1"/>
    </xf>
    <xf numFmtId="0" fontId="88" fillId="168" borderId="362">
      <alignment horizontal="left" vertical="center" wrapText="1"/>
    </xf>
    <xf numFmtId="0" fontId="88" fillId="198" borderId="362">
      <alignment horizontal="left" vertical="center" wrapText="1"/>
    </xf>
    <xf numFmtId="0" fontId="88" fillId="198" borderId="362">
      <alignment horizontal="left" vertical="center" wrapText="1"/>
    </xf>
    <xf numFmtId="0" fontId="88" fillId="197" borderId="362">
      <alignment horizontal="left" vertical="center" wrapText="1"/>
    </xf>
    <xf numFmtId="165" fontId="90" fillId="191" borderId="390">
      <alignment vertical="center"/>
    </xf>
    <xf numFmtId="167" fontId="392" fillId="200" borderId="390">
      <alignment vertical="center"/>
    </xf>
    <xf numFmtId="174" fontId="89" fillId="185" borderId="380">
      <alignment vertical="center"/>
    </xf>
    <xf numFmtId="198" fontId="389" fillId="195" borderId="390">
      <alignment vertical="center"/>
    </xf>
    <xf numFmtId="199" fontId="389" fillId="195" borderId="390">
      <alignment vertical="center"/>
    </xf>
    <xf numFmtId="193" fontId="89" fillId="185" borderId="380">
      <alignment vertical="center"/>
    </xf>
    <xf numFmtId="218" fontId="388" fillId="186" borderId="380">
      <alignment vertical="center"/>
    </xf>
    <xf numFmtId="49" fontId="360" fillId="198" borderId="383">
      <alignment vertical="center" wrapText="1"/>
    </xf>
    <xf numFmtId="217" fontId="388" fillId="185" borderId="380">
      <alignment vertical="center"/>
    </xf>
    <xf numFmtId="219" fontId="390" fillId="200" borderId="390">
      <alignment vertical="center"/>
    </xf>
    <xf numFmtId="4" fontId="90" fillId="191" borderId="390">
      <alignment vertical="center"/>
    </xf>
    <xf numFmtId="0" fontId="88" fillId="164" borderId="383">
      <alignment horizontal="left" vertical="center" wrapText="1"/>
    </xf>
    <xf numFmtId="193" fontId="89" fillId="186" borderId="380">
      <alignment vertical="center"/>
    </xf>
    <xf numFmtId="199" fontId="389" fillId="186" borderId="380">
      <alignment vertical="center"/>
    </xf>
    <xf numFmtId="217" fontId="396" fillId="202" borderId="390">
      <alignment vertical="center"/>
    </xf>
    <xf numFmtId="0" fontId="339" fillId="137" borderId="377" applyNumberFormat="0" applyAlignment="0" applyProtection="0"/>
    <xf numFmtId="218" fontId="396" fillId="191" borderId="390">
      <alignment vertical="center"/>
    </xf>
    <xf numFmtId="0" fontId="376" fillId="167" borderId="383">
      <alignment horizontal="left" vertical="center" wrapText="1"/>
    </xf>
    <xf numFmtId="217" fontId="388" fillId="186" borderId="380">
      <alignment vertical="center"/>
    </xf>
    <xf numFmtId="218" fontId="388" fillId="185" borderId="380">
      <alignment vertical="center"/>
    </xf>
    <xf numFmtId="165" fontId="90" fillId="202" borderId="390">
      <alignment vertical="center"/>
    </xf>
    <xf numFmtId="4" fontId="89" fillId="186" borderId="380">
      <alignment vertical="center"/>
    </xf>
    <xf numFmtId="49" fontId="88" fillId="157" borderId="383">
      <alignment vertical="center" wrapText="1"/>
    </xf>
    <xf numFmtId="4" fontId="90" fillId="202" borderId="390">
      <alignment vertical="center"/>
    </xf>
    <xf numFmtId="198" fontId="389" fillId="200" borderId="390">
      <alignment vertical="center"/>
    </xf>
    <xf numFmtId="193" fontId="89" fillId="200" borderId="390">
      <alignment vertical="center"/>
    </xf>
    <xf numFmtId="0" fontId="393" fillId="200" borderId="390">
      <alignment vertical="center"/>
    </xf>
    <xf numFmtId="49" fontId="360" fillId="177" borderId="383">
      <alignment vertical="center" wrapText="1"/>
    </xf>
    <xf numFmtId="3" fontId="89" fillId="200" borderId="390">
      <alignment vertical="center"/>
    </xf>
    <xf numFmtId="174" fontId="90" fillId="202" borderId="390">
      <alignment vertical="center"/>
    </xf>
    <xf numFmtId="49" fontId="360" fillId="198" borderId="383">
      <alignment vertical="center" wrapText="1"/>
    </xf>
    <xf numFmtId="216" fontId="388" fillId="200" borderId="390">
      <alignment vertical="center"/>
    </xf>
    <xf numFmtId="218" fontId="396" fillId="201" borderId="390">
      <alignment vertical="center"/>
    </xf>
    <xf numFmtId="49" fontId="88" fillId="162" borderId="385">
      <alignment vertical="top" wrapText="1"/>
    </xf>
    <xf numFmtId="165" fontId="89" fillId="200" borderId="390">
      <alignment vertical="center"/>
    </xf>
    <xf numFmtId="217" fontId="388" fillId="200" borderId="390">
      <alignment vertical="center"/>
    </xf>
    <xf numFmtId="219" fontId="399" fillId="201" borderId="390">
      <alignment vertical="center"/>
    </xf>
    <xf numFmtId="4" fontId="89" fillId="200" borderId="390">
      <alignment vertical="center"/>
    </xf>
    <xf numFmtId="218" fontId="388" fillId="200" borderId="390">
      <alignment vertical="center"/>
    </xf>
    <xf numFmtId="0" fontId="403" fillId="191" borderId="390">
      <alignment horizontal="left" vertical="center"/>
    </xf>
    <xf numFmtId="174" fontId="89" fillId="200" borderId="390">
      <alignment vertical="center"/>
    </xf>
    <xf numFmtId="197" fontId="389" fillId="200" borderId="390">
      <alignment vertical="center"/>
    </xf>
    <xf numFmtId="217" fontId="396" fillId="191" borderId="390">
      <alignment vertical="center"/>
    </xf>
    <xf numFmtId="217" fontId="388" fillId="185" borderId="380">
      <alignment vertical="center"/>
    </xf>
    <xf numFmtId="176" fontId="399" fillId="201" borderId="390">
      <alignment vertical="center"/>
    </xf>
    <xf numFmtId="0" fontId="88" fillId="198" borderId="383">
      <alignment horizontal="left" vertical="center" wrapText="1"/>
    </xf>
    <xf numFmtId="0" fontId="363" fillId="179" borderId="382">
      <alignment horizontal="left" vertical="top" wrapText="1"/>
    </xf>
    <xf numFmtId="0" fontId="363" fillId="179" borderId="382">
      <alignment horizontal="left" vertical="top" wrapText="1"/>
    </xf>
    <xf numFmtId="0" fontId="363" fillId="179" borderId="382">
      <alignment horizontal="left" vertical="top" wrapText="1"/>
    </xf>
    <xf numFmtId="0" fontId="362" fillId="178" borderId="381">
      <alignment horizontal="center" vertical="center"/>
    </xf>
    <xf numFmtId="0" fontId="362" fillId="178" borderId="381">
      <alignment horizontal="center" vertical="center"/>
    </xf>
    <xf numFmtId="0" fontId="357" fillId="172" borderId="377" applyNumberFormat="0" applyAlignment="0" applyProtection="0"/>
    <xf numFmtId="165" fontId="90" fillId="58" borderId="380">
      <alignment vertical="center"/>
    </xf>
    <xf numFmtId="165" fontId="89" fillId="57" borderId="380">
      <alignment vertical="center"/>
    </xf>
    <xf numFmtId="0" fontId="349" fillId="0" borderId="379" applyNumberFormat="0" applyFill="0" applyAlignment="0" applyProtection="0"/>
    <xf numFmtId="197" fontId="397" fillId="201" borderId="390">
      <alignment vertical="center"/>
    </xf>
    <xf numFmtId="0" fontId="337" fillId="150" borderId="377" applyNumberFormat="0" applyAlignment="0" applyProtection="0"/>
    <xf numFmtId="216" fontId="388" fillId="186" borderId="380">
      <alignment vertical="center"/>
    </xf>
    <xf numFmtId="3" fontId="90" fillId="202" borderId="390">
      <alignment vertical="center"/>
    </xf>
    <xf numFmtId="167" fontId="399" fillId="201" borderId="390">
      <alignment vertical="center"/>
    </xf>
    <xf numFmtId="199" fontId="397" fillId="191" borderId="390">
      <alignment vertical="center"/>
    </xf>
    <xf numFmtId="199" fontId="397" fillId="201" borderId="390">
      <alignment vertical="center"/>
    </xf>
    <xf numFmtId="0" fontId="402" fillId="201" borderId="390">
      <alignment vertical="center"/>
    </xf>
    <xf numFmtId="197" fontId="397" fillId="191" borderId="390">
      <alignment vertical="center"/>
    </xf>
    <xf numFmtId="198" fontId="397" fillId="202" borderId="390">
      <alignment vertical="center"/>
    </xf>
    <xf numFmtId="218" fontId="396" fillId="202" borderId="390">
      <alignment vertical="center"/>
    </xf>
    <xf numFmtId="198" fontId="397" fillId="201" borderId="390">
      <alignment vertical="center"/>
    </xf>
    <xf numFmtId="3" fontId="89" fillId="186" borderId="380">
      <alignment vertical="center"/>
    </xf>
    <xf numFmtId="219" fontId="398" fillId="202" borderId="380">
      <alignment vertical="center"/>
    </xf>
    <xf numFmtId="167" fontId="391" fillId="185" borderId="380">
      <alignment vertical="center"/>
    </xf>
    <xf numFmtId="197" fontId="397" fillId="202" borderId="390">
      <alignment vertical="center"/>
    </xf>
    <xf numFmtId="49" fontId="360" fillId="164" borderId="383">
      <alignment vertical="center" wrapText="1"/>
    </xf>
    <xf numFmtId="49" fontId="360" fillId="196" borderId="383">
      <alignment vertical="center" wrapText="1"/>
    </xf>
    <xf numFmtId="49" fontId="360" fillId="193" borderId="383">
      <alignment vertical="center" wrapText="1"/>
    </xf>
    <xf numFmtId="0" fontId="403" fillId="201" borderId="390">
      <alignment horizontal="left" vertical="center"/>
    </xf>
    <xf numFmtId="198" fontId="389" fillId="185" borderId="380">
      <alignment vertical="center"/>
    </xf>
    <xf numFmtId="219" fontId="400" fillId="202" borderId="390">
      <alignment vertical="center"/>
    </xf>
    <xf numFmtId="49" fontId="360" fillId="168" borderId="383">
      <alignment vertical="center" wrapText="1"/>
    </xf>
    <xf numFmtId="0" fontId="343" fillId="150" borderId="378" applyNumberFormat="0" applyAlignment="0" applyProtection="0"/>
    <xf numFmtId="174" fontId="89" fillId="185" borderId="380">
      <alignment vertical="center"/>
    </xf>
    <xf numFmtId="176" fontId="398" fillId="191" borderId="390">
      <alignment vertical="center"/>
    </xf>
    <xf numFmtId="0" fontId="88" fillId="197" borderId="383">
      <alignment horizontal="left" vertical="center" wrapText="1"/>
    </xf>
    <xf numFmtId="165" fontId="370" fillId="0" borderId="387"/>
    <xf numFmtId="0" fontId="377" fillId="157" borderId="377" applyNumberFormat="0" applyAlignment="0" applyProtection="0"/>
    <xf numFmtId="176" fontId="391" fillId="195" borderId="390">
      <alignment vertical="center"/>
    </xf>
    <xf numFmtId="0" fontId="403" fillId="202" borderId="390">
      <alignment horizontal="left" vertical="center"/>
    </xf>
    <xf numFmtId="199" fontId="389" fillId="200" borderId="390">
      <alignment vertical="center"/>
    </xf>
    <xf numFmtId="216" fontId="388" fillId="185" borderId="380">
      <alignment vertical="center"/>
    </xf>
    <xf numFmtId="174" fontId="90" fillId="191" borderId="390">
      <alignment vertical="center"/>
    </xf>
    <xf numFmtId="167" fontId="392" fillId="186" borderId="380">
      <alignment vertical="center"/>
    </xf>
    <xf numFmtId="198" fontId="389" fillId="200" borderId="390">
      <alignment vertical="center"/>
    </xf>
    <xf numFmtId="4" fontId="90" fillId="189" borderId="380">
      <alignment vertical="center"/>
    </xf>
    <xf numFmtId="3" fontId="89" fillId="185" borderId="380">
      <alignment vertical="center"/>
    </xf>
    <xf numFmtId="217" fontId="396" fillId="201" borderId="390">
      <alignment vertical="center"/>
    </xf>
    <xf numFmtId="0" fontId="88" fillId="197" borderId="383">
      <alignment horizontal="left" vertical="center" wrapText="1"/>
    </xf>
    <xf numFmtId="219" fontId="398" fillId="191" borderId="390">
      <alignment vertical="center"/>
    </xf>
    <xf numFmtId="3" fontId="90" fillId="201" borderId="390">
      <alignment vertical="center"/>
    </xf>
    <xf numFmtId="165" fontId="372" fillId="0" borderId="387"/>
    <xf numFmtId="193" fontId="90" fillId="202" borderId="390">
      <alignment vertical="center"/>
    </xf>
    <xf numFmtId="165" fontId="90" fillId="201" borderId="390">
      <alignment vertical="center"/>
    </xf>
    <xf numFmtId="0" fontId="395" fillId="200" borderId="390">
      <alignment horizontal="left" vertical="center"/>
    </xf>
    <xf numFmtId="0" fontId="395" fillId="195" borderId="390">
      <alignment horizontal="left" vertical="center"/>
    </xf>
    <xf numFmtId="193" fontId="90" fillId="201" borderId="390">
      <alignment vertical="center"/>
    </xf>
    <xf numFmtId="176" fontId="392" fillId="200" borderId="390">
      <alignment vertical="center"/>
    </xf>
    <xf numFmtId="176" fontId="390" fillId="200" borderId="390">
      <alignment vertical="center"/>
    </xf>
    <xf numFmtId="0" fontId="393" fillId="200" borderId="390">
      <alignment vertical="center"/>
    </xf>
    <xf numFmtId="219" fontId="392" fillId="200" borderId="390">
      <alignment vertical="center"/>
    </xf>
    <xf numFmtId="0" fontId="394" fillId="195" borderId="390">
      <alignment vertical="center"/>
    </xf>
    <xf numFmtId="174" fontId="89" fillId="186" borderId="380">
      <alignment vertical="center"/>
    </xf>
    <xf numFmtId="216" fontId="396" fillId="202" borderId="390">
      <alignment vertical="center"/>
    </xf>
    <xf numFmtId="0" fontId="395" fillId="185" borderId="380">
      <alignment horizontal="left" vertical="center"/>
    </xf>
    <xf numFmtId="0" fontId="88" fillId="168" borderId="383">
      <alignment horizontal="left" vertical="center" wrapText="1"/>
    </xf>
    <xf numFmtId="199" fontId="389" fillId="185" borderId="380">
      <alignment vertical="center"/>
    </xf>
    <xf numFmtId="165" fontId="373" fillId="0" borderId="388"/>
    <xf numFmtId="49" fontId="360" fillId="168" borderId="383">
      <alignment vertical="center" wrapText="1"/>
    </xf>
  </cellStyleXfs>
  <cellXfs count="1792">
    <xf numFmtId="0" fontId="0" fillId="0" borderId="0" xfId="0"/>
    <xf numFmtId="0" fontId="0" fillId="0" borderId="0" xfId="0" applyAlignment="1">
      <alignment horizontal="center" vertical="center"/>
    </xf>
    <xf numFmtId="0" fontId="6" fillId="0" borderId="0" xfId="0" applyFont="1" applyAlignment="1">
      <alignment vertical="center"/>
    </xf>
    <xf numFmtId="0" fontId="5" fillId="0" borderId="0" xfId="2"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2" borderId="2" xfId="0" applyFill="1" applyBorder="1" applyAlignment="1">
      <alignment horizontal="left" vertical="center" indent="1"/>
    </xf>
    <xf numFmtId="0" fontId="0" fillId="2" borderId="3" xfId="0" applyFill="1" applyBorder="1" applyAlignment="1">
      <alignment vertical="center"/>
    </xf>
    <xf numFmtId="0" fontId="0" fillId="2" borderId="4" xfId="0" applyFill="1" applyBorder="1" applyAlignment="1">
      <alignment vertical="center"/>
    </xf>
    <xf numFmtId="0" fontId="0" fillId="0" borderId="2" xfId="0" applyBorder="1" applyAlignment="1">
      <alignment horizontal="left" vertical="center" indent="1"/>
    </xf>
    <xf numFmtId="0" fontId="0" fillId="0" borderId="3" xfId="0" applyBorder="1" applyAlignment="1">
      <alignment vertical="center"/>
    </xf>
    <xf numFmtId="0" fontId="0" fillId="0" borderId="4" xfId="0" applyBorder="1" applyAlignment="1">
      <alignment vertical="center"/>
    </xf>
    <xf numFmtId="0" fontId="0" fillId="3" borderId="2" xfId="0" applyFill="1" applyBorder="1" applyAlignment="1">
      <alignment horizontal="left" vertical="center" indent="1"/>
    </xf>
    <xf numFmtId="0" fontId="0" fillId="3" borderId="3" xfId="0" applyFill="1" applyBorder="1" applyAlignment="1">
      <alignment vertical="center"/>
    </xf>
    <xf numFmtId="0" fontId="0" fillId="3" borderId="4" xfId="0" applyFill="1" applyBorder="1" applyAlignment="1">
      <alignment vertical="center"/>
    </xf>
    <xf numFmtId="0" fontId="0" fillId="4" borderId="2" xfId="0" applyFill="1" applyBorder="1" applyAlignment="1">
      <alignment horizontal="left" vertical="center" indent="1"/>
    </xf>
    <xf numFmtId="0" fontId="0" fillId="4" borderId="3" xfId="0" applyFill="1" applyBorder="1" applyAlignment="1">
      <alignment vertical="center"/>
    </xf>
    <xf numFmtId="0" fontId="0" fillId="4" borderId="4" xfId="0" applyFill="1" applyBorder="1" applyAlignment="1">
      <alignment vertical="center"/>
    </xf>
    <xf numFmtId="0" fontId="0" fillId="5" borderId="2" xfId="0" applyFill="1" applyBorder="1" applyAlignment="1">
      <alignment horizontal="left" vertical="center" indent="1"/>
    </xf>
    <xf numFmtId="0" fontId="0" fillId="5" borderId="3" xfId="0" applyFill="1" applyBorder="1" applyAlignment="1">
      <alignment vertical="center"/>
    </xf>
    <xf numFmtId="0" fontId="0" fillId="5" borderId="4" xfId="0" applyFill="1" applyBorder="1" applyAlignment="1">
      <alignment vertical="center"/>
    </xf>
    <xf numFmtId="0" fontId="0" fillId="6" borderId="2" xfId="0" applyFill="1" applyBorder="1" applyAlignment="1">
      <alignment horizontal="left" vertical="center" indent="1"/>
    </xf>
    <xf numFmtId="0" fontId="0" fillId="6" borderId="3" xfId="0" applyFill="1" applyBorder="1" applyAlignment="1">
      <alignment vertical="center"/>
    </xf>
    <xf numFmtId="0" fontId="0" fillId="6" borderId="4" xfId="0" applyFill="1" applyBorder="1" applyAlignment="1">
      <alignment vertical="center"/>
    </xf>
    <xf numFmtId="0" fontId="0" fillId="7" borderId="2" xfId="0" applyFill="1" applyBorder="1" applyAlignment="1">
      <alignment horizontal="left" vertical="center" indent="1"/>
    </xf>
    <xf numFmtId="0" fontId="0" fillId="7" borderId="3" xfId="0" applyFill="1" applyBorder="1" applyAlignment="1">
      <alignment vertical="center"/>
    </xf>
    <xf numFmtId="0" fontId="0" fillId="7" borderId="4" xfId="0" applyFill="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xf>
    <xf numFmtId="14" fontId="7" fillId="0" borderId="0" xfId="0" applyNumberFormat="1" applyFont="1" applyAlignment="1">
      <alignment horizontal="left"/>
    </xf>
    <xf numFmtId="14" fontId="7" fillId="0" borderId="0" xfId="0" applyNumberFormat="1" applyFont="1" applyAlignment="1">
      <alignment horizontal="center"/>
    </xf>
    <xf numFmtId="0" fontId="4" fillId="0" borderId="0" xfId="0" applyFont="1" applyAlignment="1">
      <alignment vertical="center"/>
    </xf>
    <xf numFmtId="0" fontId="7" fillId="0" borderId="0" xfId="0" applyFont="1"/>
    <xf numFmtId="0" fontId="7" fillId="0" borderId="0" xfId="0" applyFont="1" applyAlignment="1">
      <alignment horizontal="center"/>
    </xf>
    <xf numFmtId="0" fontId="8" fillId="0" borderId="0" xfId="0" applyFont="1"/>
    <xf numFmtId="0" fontId="0" fillId="0" borderId="0" xfId="0" applyAlignment="1">
      <alignment horizontal="left" vertical="center"/>
    </xf>
    <xf numFmtId="0" fontId="4" fillId="0" borderId="0" xfId="0" applyFont="1"/>
    <xf numFmtId="0" fontId="0" fillId="2" borderId="1" xfId="0" applyFill="1" applyBorder="1" applyAlignment="1">
      <alignment horizontal="center"/>
    </xf>
    <xf numFmtId="0" fontId="0" fillId="8" borderId="1" xfId="0" applyFill="1" applyBorder="1" applyAlignment="1">
      <alignment horizontal="center"/>
    </xf>
    <xf numFmtId="0" fontId="0" fillId="9" borderId="1" xfId="0" applyFill="1" applyBorder="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xf>
    <xf numFmtId="0" fontId="0" fillId="13" borderId="1" xfId="0" applyFill="1" applyBorder="1" applyAlignment="1">
      <alignment horizontal="center"/>
    </xf>
    <xf numFmtId="0" fontId="0" fillId="0" borderId="5" xfId="0" applyBorder="1" applyAlignment="1">
      <alignment vertical="center"/>
    </xf>
    <xf numFmtId="0" fontId="0" fillId="0" borderId="8" xfId="0" applyBorder="1" applyAlignment="1">
      <alignment horizontal="center"/>
    </xf>
    <xf numFmtId="0" fontId="0" fillId="0" borderId="7" xfId="0" applyBorder="1" applyAlignment="1">
      <alignment horizontal="left" vertical="center" indent="1"/>
    </xf>
    <xf numFmtId="0" fontId="0" fillId="0" borderId="0" xfId="0" quotePrefix="1" applyAlignment="1">
      <alignment horizontal="center" vertical="center"/>
    </xf>
    <xf numFmtId="0" fontId="0" fillId="0" borderId="8" xfId="0" applyBorder="1" applyAlignment="1">
      <alignment horizontal="center" vertical="center"/>
    </xf>
    <xf numFmtId="3" fontId="0" fillId="0" borderId="7" xfId="0" applyNumberFormat="1" applyBorder="1" applyAlignment="1">
      <alignment horizontal="right" vertical="center" indent="1"/>
    </xf>
    <xf numFmtId="3" fontId="0" fillId="0" borderId="0" xfId="0" applyNumberFormat="1" applyAlignment="1">
      <alignment horizontal="right" vertical="center" indent="1"/>
    </xf>
    <xf numFmtId="3" fontId="0" fillId="0" borderId="8" xfId="0" applyNumberFormat="1" applyBorder="1" applyAlignment="1">
      <alignment horizontal="right" vertical="center" indent="1"/>
    </xf>
    <xf numFmtId="165" fontId="0" fillId="0" borderId="0" xfId="0" applyNumberFormat="1" applyAlignment="1">
      <alignment horizontal="right" vertical="center" indent="1"/>
    </xf>
    <xf numFmtId="0" fontId="0" fillId="0" borderId="8" xfId="0" quotePrefix="1" applyBorder="1" applyAlignment="1">
      <alignment horizontal="center" vertical="center"/>
    </xf>
    <xf numFmtId="0" fontId="0" fillId="0" borderId="3" xfId="0" applyBorder="1" applyAlignment="1">
      <alignment horizontal="center" vertical="center"/>
    </xf>
    <xf numFmtId="0" fontId="0" fillId="0" borderId="3" xfId="0" quotePrefix="1" applyBorder="1" applyAlignment="1">
      <alignment horizontal="center" vertical="center"/>
    </xf>
    <xf numFmtId="3" fontId="0" fillId="0" borderId="2" xfId="0" applyNumberFormat="1" applyBorder="1" applyAlignment="1">
      <alignment horizontal="right" vertical="center" indent="1"/>
    </xf>
    <xf numFmtId="3" fontId="0" fillId="0" borderId="3" xfId="0" applyNumberFormat="1" applyBorder="1" applyAlignment="1">
      <alignment horizontal="right" vertical="center" indent="1"/>
    </xf>
    <xf numFmtId="3" fontId="0" fillId="0" borderId="4" xfId="0" applyNumberFormat="1" applyBorder="1" applyAlignment="1">
      <alignment horizontal="right" vertical="center" indent="1"/>
    </xf>
    <xf numFmtId="3" fontId="4" fillId="0" borderId="0" xfId="0" applyNumberFormat="1" applyFont="1" applyAlignment="1">
      <alignment horizontal="right" vertical="center" indent="1"/>
    </xf>
    <xf numFmtId="0" fontId="0" fillId="0" borderId="7" xfId="0" applyBorder="1" applyAlignment="1">
      <alignment vertical="center"/>
    </xf>
    <xf numFmtId="0" fontId="0" fillId="0" borderId="2" xfId="0" applyBorder="1" applyAlignment="1">
      <alignment vertical="center"/>
    </xf>
    <xf numFmtId="0" fontId="0" fillId="0" borderId="4"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applyAlignment="1">
      <alignment horizontal="left" vertical="center"/>
    </xf>
    <xf numFmtId="3" fontId="0" fillId="0" borderId="5" xfId="0" applyNumberFormat="1" applyBorder="1" applyAlignment="1">
      <alignment horizontal="right" vertical="center" indent="1"/>
    </xf>
    <xf numFmtId="3" fontId="0" fillId="0" borderId="6" xfId="0" applyNumberFormat="1" applyBorder="1" applyAlignment="1">
      <alignment horizontal="right" vertical="center" indent="1"/>
    </xf>
    <xf numFmtId="0" fontId="7" fillId="0" borderId="0" xfId="0" applyFont="1" applyAlignment="1">
      <alignment horizontal="left"/>
    </xf>
    <xf numFmtId="0" fontId="0" fillId="0" borderId="7" xfId="0"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xf>
    <xf numFmtId="0" fontId="16"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9" fontId="7" fillId="0" borderId="0" xfId="0" applyNumberFormat="1" applyFont="1" applyAlignment="1">
      <alignment horizontal="left"/>
    </xf>
    <xf numFmtId="3" fontId="0" fillId="0" borderId="0" xfId="0" applyNumberFormat="1"/>
    <xf numFmtId="0" fontId="0" fillId="0" borderId="2" xfId="0" applyBorder="1" applyAlignment="1">
      <alignment horizontal="center" vertical="center"/>
    </xf>
    <xf numFmtId="0" fontId="4" fillId="0" borderId="7" xfId="0" applyFont="1" applyBorder="1" applyAlignment="1">
      <alignment vertical="center"/>
    </xf>
    <xf numFmtId="0" fontId="7" fillId="0" borderId="0" xfId="0" applyFont="1" applyAlignment="1">
      <alignment horizontal="left" indent="1"/>
    </xf>
    <xf numFmtId="1" fontId="0" fillId="0" borderId="0" xfId="0" applyNumberFormat="1" applyAlignment="1">
      <alignment horizontal="right" vertical="center" indent="1"/>
    </xf>
    <xf numFmtId="9" fontId="0" fillId="0" borderId="0" xfId="1" applyFont="1" applyFill="1" applyBorder="1" applyAlignment="1">
      <alignment horizontal="right" vertical="center" indent="1"/>
    </xf>
    <xf numFmtId="0" fontId="0" fillId="0" borderId="8" xfId="0" applyBorder="1"/>
    <xf numFmtId="9" fontId="7" fillId="0" borderId="3" xfId="0" applyNumberFormat="1" applyFont="1" applyBorder="1" applyAlignment="1">
      <alignment horizontal="left"/>
    </xf>
    <xf numFmtId="0" fontId="0" fillId="16" borderId="0" xfId="0" applyFill="1" applyAlignment="1">
      <alignment vertical="center"/>
    </xf>
    <xf numFmtId="0" fontId="0" fillId="16" borderId="0" xfId="0" applyFill="1" applyAlignment="1">
      <alignment vertical="center" wrapText="1"/>
    </xf>
    <xf numFmtId="0" fontId="23" fillId="0" borderId="0" xfId="0" applyFont="1"/>
    <xf numFmtId="0" fontId="0" fillId="0" borderId="3" xfId="0" applyBorder="1" applyAlignment="1">
      <alignment horizontal="left" vertical="center"/>
    </xf>
    <xf numFmtId="0" fontId="4" fillId="0" borderId="5" xfId="0" applyFont="1" applyBorder="1"/>
    <xf numFmtId="0" fontId="0" fillId="0" borderId="5" xfId="0" applyBorder="1"/>
    <xf numFmtId="0" fontId="0" fillId="0" borderId="9" xfId="0" applyBorder="1"/>
    <xf numFmtId="0" fontId="0" fillId="0" borderId="10" xfId="0" applyBorder="1"/>
    <xf numFmtId="0" fontId="0" fillId="0" borderId="7" xfId="0" applyBorder="1"/>
    <xf numFmtId="0" fontId="25" fillId="0" borderId="0" xfId="0" applyFont="1"/>
    <xf numFmtId="0" fontId="26" fillId="0" borderId="0" xfId="0" applyFont="1"/>
    <xf numFmtId="0" fontId="6" fillId="0" borderId="5" xfId="0" applyFont="1" applyBorder="1" applyAlignment="1">
      <alignment vertical="center"/>
    </xf>
    <xf numFmtId="0" fontId="28" fillId="0" borderId="7" xfId="0" applyFont="1" applyBorder="1"/>
    <xf numFmtId="0" fontId="28" fillId="0" borderId="0" xfId="0" applyFont="1" applyAlignment="1">
      <alignment horizontal="center"/>
    </xf>
    <xf numFmtId="0" fontId="28" fillId="0" borderId="8" xfId="0" applyFont="1" applyBorder="1"/>
    <xf numFmtId="0" fontId="28" fillId="0" borderId="0" xfId="0" applyFont="1"/>
    <xf numFmtId="0" fontId="28" fillId="0" borderId="2" xfId="0" applyFont="1" applyBorder="1"/>
    <xf numFmtId="0" fontId="28" fillId="0" borderId="3" xfId="0" applyFont="1" applyBorder="1" applyAlignment="1">
      <alignment horizontal="center"/>
    </xf>
    <xf numFmtId="0" fontId="28" fillId="0" borderId="3" xfId="0" applyFont="1" applyBorder="1"/>
    <xf numFmtId="0" fontId="28" fillId="0" borderId="4" xfId="0" applyFont="1" applyBorder="1"/>
    <xf numFmtId="1" fontId="0" fillId="0" borderId="0" xfId="0" applyNumberFormat="1" applyAlignment="1">
      <alignment horizontal="left" vertical="center"/>
    </xf>
    <xf numFmtId="1" fontId="0" fillId="0" borderId="7" xfId="0" applyNumberFormat="1" applyBorder="1" applyAlignment="1">
      <alignment horizontal="left" vertical="center"/>
    </xf>
    <xf numFmtId="0" fontId="0" fillId="0" borderId="6" xfId="0" applyBorder="1"/>
    <xf numFmtId="0" fontId="0" fillId="0" borderId="2" xfId="0" applyBorder="1" applyAlignment="1">
      <alignment horizontal="left" vertical="center"/>
    </xf>
    <xf numFmtId="0" fontId="5" fillId="0" borderId="0" xfId="2"/>
    <xf numFmtId="0" fontId="4" fillId="0" borderId="0" xfId="0" applyFont="1" applyAlignment="1">
      <alignment horizontal="center" vertical="center"/>
    </xf>
    <xf numFmtId="0" fontId="0" fillId="0" borderId="8" xfId="0" applyBorder="1" applyAlignment="1">
      <alignment vertical="center"/>
    </xf>
    <xf numFmtId="0" fontId="16" fillId="0" borderId="8" xfId="0" applyFont="1" applyBorder="1"/>
    <xf numFmtId="0" fontId="0" fillId="0" borderId="3" xfId="0" applyBorder="1" applyAlignment="1">
      <alignment horizontal="center"/>
    </xf>
    <xf numFmtId="0" fontId="0" fillId="0" borderId="7" xfId="0" applyBorder="1" applyAlignment="1">
      <alignment horizontal="left" indent="1"/>
    </xf>
    <xf numFmtId="0" fontId="9" fillId="0" borderId="0" xfId="0" applyFont="1"/>
    <xf numFmtId="9" fontId="0" fillId="0" borderId="0" xfId="0" applyNumberFormat="1"/>
    <xf numFmtId="0" fontId="14" fillId="0" borderId="0" xfId="0" applyFont="1"/>
    <xf numFmtId="0" fontId="0" fillId="0" borderId="7" xfId="0" applyBorder="1" applyAlignment="1">
      <alignment horizontal="left" vertical="center"/>
    </xf>
    <xf numFmtId="0" fontId="13" fillId="0" borderId="0" xfId="0" applyFont="1"/>
    <xf numFmtId="1" fontId="0" fillId="0" borderId="7" xfId="0" applyNumberFormat="1" applyBorder="1" applyAlignment="1">
      <alignment horizontal="center" vertical="center"/>
    </xf>
    <xf numFmtId="1" fontId="0" fillId="0" borderId="0" xfId="0" applyNumberFormat="1" applyAlignment="1">
      <alignment horizontal="center" vertical="center"/>
    </xf>
    <xf numFmtId="1" fontId="0" fillId="0" borderId="8" xfId="0" applyNumberForma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3" fontId="4" fillId="0" borderId="5" xfId="0" applyNumberFormat="1" applyFont="1" applyBorder="1" applyAlignment="1">
      <alignment horizontal="center" vertical="center"/>
    </xf>
    <xf numFmtId="3" fontId="4" fillId="0" borderId="6" xfId="0" applyNumberFormat="1" applyFont="1" applyBorder="1" applyAlignment="1">
      <alignment horizontal="center" vertical="center"/>
    </xf>
    <xf numFmtId="1" fontId="0" fillId="0" borderId="0" xfId="0" applyNumberFormat="1"/>
    <xf numFmtId="1" fontId="0" fillId="0" borderId="0" xfId="0" applyNumberFormat="1" applyAlignment="1">
      <alignment horizontal="center"/>
    </xf>
    <xf numFmtId="1" fontId="0" fillId="0" borderId="7" xfId="0" applyNumberFormat="1" applyBorder="1" applyAlignment="1">
      <alignment horizontal="center"/>
    </xf>
    <xf numFmtId="1" fontId="0" fillId="0" borderId="8"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1" fontId="0" fillId="0" borderId="4" xfId="0" applyNumberFormat="1" applyBorder="1" applyAlignment="1">
      <alignment horizontal="center"/>
    </xf>
    <xf numFmtId="3" fontId="4" fillId="0" borderId="0" xfId="0" applyNumberFormat="1" applyFont="1" applyAlignment="1">
      <alignment horizontal="center" vertical="center"/>
    </xf>
    <xf numFmtId="9" fontId="0" fillId="0" borderId="0" xfId="1" applyFont="1" applyBorder="1"/>
    <xf numFmtId="9" fontId="7" fillId="0" borderId="0" xfId="0" applyNumberFormat="1" applyFont="1"/>
    <xf numFmtId="0" fontId="7" fillId="0" borderId="0" xfId="0" quotePrefix="1" applyFont="1"/>
    <xf numFmtId="1" fontId="0" fillId="0" borderId="8" xfId="0" applyNumberFormat="1" applyBorder="1"/>
    <xf numFmtId="0" fontId="7" fillId="0" borderId="0" xfId="0" applyFont="1" applyAlignment="1">
      <alignment vertical="center"/>
    </xf>
    <xf numFmtId="0" fontId="4" fillId="0" borderId="3" xfId="0" applyFont="1" applyBorder="1"/>
    <xf numFmtId="1" fontId="4" fillId="0" borderId="0" xfId="0" applyNumberFormat="1" applyFont="1"/>
    <xf numFmtId="0" fontId="4" fillId="0" borderId="7" xfId="0" applyFont="1" applyBorder="1"/>
    <xf numFmtId="0" fontId="39" fillId="0" borderId="0" xfId="0" applyFont="1" applyAlignment="1">
      <alignment vertical="center"/>
    </xf>
    <xf numFmtId="2" fontId="0" fillId="0" borderId="0" xfId="0" applyNumberFormat="1"/>
    <xf numFmtId="9" fontId="0" fillId="0" borderId="0" xfId="1" applyFont="1"/>
    <xf numFmtId="9" fontId="0" fillId="0" borderId="3" xfId="1" applyFont="1" applyBorder="1" applyAlignment="1">
      <alignment horizontal="center" vertical="center"/>
    </xf>
    <xf numFmtId="9" fontId="0" fillId="0" borderId="4" xfId="1" applyFont="1" applyBorder="1" applyAlignment="1">
      <alignment horizontal="center" vertical="center"/>
    </xf>
    <xf numFmtId="9" fontId="0" fillId="0" borderId="2" xfId="1" applyFont="1" applyBorder="1" applyAlignment="1">
      <alignment horizontal="center"/>
    </xf>
    <xf numFmtId="0" fontId="0" fillId="0" borderId="6" xfId="0" applyBorder="1" applyAlignment="1">
      <alignment vertical="center"/>
    </xf>
    <xf numFmtId="9" fontId="0" fillId="0" borderId="0" xfId="1" applyFont="1" applyBorder="1" applyAlignment="1">
      <alignment horizontal="center" vertical="center"/>
    </xf>
    <xf numFmtId="0" fontId="40" fillId="0" borderId="0" xfId="0" applyFont="1"/>
    <xf numFmtId="0" fontId="41" fillId="0" borderId="0" xfId="0" applyFont="1"/>
    <xf numFmtId="0" fontId="42" fillId="0" borderId="0" xfId="0" applyFont="1" applyAlignment="1">
      <alignment horizontal="left"/>
    </xf>
    <xf numFmtId="0" fontId="43" fillId="0" borderId="0" xfId="0" applyFont="1"/>
    <xf numFmtId="3" fontId="42" fillId="0" borderId="0" xfId="0" applyNumberFormat="1" applyFont="1" applyAlignment="1">
      <alignment horizontal="left"/>
    </xf>
    <xf numFmtId="0" fontId="42" fillId="0" borderId="0" xfId="0" applyFont="1"/>
    <xf numFmtId="0" fontId="16" fillId="0" borderId="7" xfId="0" applyFont="1" applyBorder="1"/>
    <xf numFmtId="0" fontId="39" fillId="0" borderId="7" xfId="0" applyFont="1" applyBorder="1"/>
    <xf numFmtId="0" fontId="39" fillId="0" borderId="0" xfId="0" applyFont="1"/>
    <xf numFmtId="166" fontId="0" fillId="0" borderId="0" xfId="0" applyNumberFormat="1" applyAlignment="1">
      <alignment horizontal="right" vertical="center" indent="1"/>
    </xf>
    <xf numFmtId="166" fontId="0" fillId="2" borderId="8" xfId="0" applyNumberFormat="1" applyFill="1" applyBorder="1" applyAlignment="1">
      <alignment horizontal="right" vertical="center" indent="1"/>
    </xf>
    <xf numFmtId="166" fontId="0" fillId="2" borderId="7" xfId="0" applyNumberFormat="1" applyFill="1" applyBorder="1" applyAlignment="1">
      <alignment horizontal="right" vertical="center" indent="1"/>
    </xf>
    <xf numFmtId="9" fontId="0" fillId="0" borderId="7" xfId="1" applyFont="1" applyFill="1" applyBorder="1" applyAlignment="1">
      <alignment horizontal="right" vertical="center" indent="1"/>
    </xf>
    <xf numFmtId="0" fontId="52" fillId="0" borderId="0" xfId="0" applyFont="1"/>
    <xf numFmtId="3" fontId="0" fillId="0" borderId="0" xfId="0" applyNumberFormat="1" applyAlignment="1">
      <alignment horizontal="center" vertical="center"/>
    </xf>
    <xf numFmtId="0" fontId="53" fillId="0" borderId="0" xfId="0" applyFont="1"/>
    <xf numFmtId="0" fontId="54" fillId="0" borderId="0" xfId="0" applyFont="1"/>
    <xf numFmtId="0" fontId="55" fillId="0" borderId="0" xfId="0" applyFont="1"/>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5" fillId="0" borderId="0" xfId="2" applyAlignment="1">
      <alignment vertical="center"/>
    </xf>
    <xf numFmtId="1" fontId="4" fillId="0" borderId="6" xfId="0" applyNumberFormat="1" applyFont="1" applyBorder="1"/>
    <xf numFmtId="165" fontId="0" fillId="2" borderId="7" xfId="0" applyNumberFormat="1" applyFill="1" applyBorder="1" applyAlignment="1">
      <alignment horizontal="right" vertical="center" indent="1"/>
    </xf>
    <xf numFmtId="165" fontId="0" fillId="2" borderId="0" xfId="0" applyNumberFormat="1" applyFill="1" applyAlignment="1">
      <alignment horizontal="right" vertical="center" indent="1"/>
    </xf>
    <xf numFmtId="165" fontId="0" fillId="2" borderId="8" xfId="0" applyNumberFormat="1" applyFill="1" applyBorder="1" applyAlignment="1">
      <alignment horizontal="right" vertical="center" indent="1"/>
    </xf>
    <xf numFmtId="0" fontId="32"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wrapText="1"/>
    </xf>
    <xf numFmtId="9" fontId="0" fillId="0" borderId="5" xfId="1" applyFont="1" applyBorder="1" applyAlignment="1">
      <alignment horizontal="center"/>
    </xf>
    <xf numFmtId="9" fontId="0" fillId="0" borderId="6" xfId="1" applyFont="1" applyBorder="1" applyAlignment="1">
      <alignment horizontal="center" vertical="center"/>
    </xf>
    <xf numFmtId="0" fontId="0" fillId="0" borderId="13" xfId="0" applyBorder="1"/>
    <xf numFmtId="9" fontId="0" fillId="0" borderId="0" xfId="1" applyFont="1" applyBorder="1" applyAlignment="1">
      <alignment horizontal="center"/>
    </xf>
    <xf numFmtId="0" fontId="0" fillId="0" borderId="6" xfId="0" applyBorder="1" applyAlignment="1">
      <alignment horizontal="center"/>
    </xf>
    <xf numFmtId="1" fontId="4" fillId="0" borderId="0" xfId="0" applyNumberFormat="1" applyFont="1" applyAlignment="1">
      <alignment horizontal="center" vertical="center"/>
    </xf>
    <xf numFmtId="0" fontId="24" fillId="0" borderId="0" xfId="0" applyFont="1"/>
    <xf numFmtId="0" fontId="3" fillId="0" borderId="0" xfId="0" applyFont="1"/>
    <xf numFmtId="0" fontId="41" fillId="0" borderId="0" xfId="0" applyFont="1" applyAlignment="1">
      <alignment vertical="center"/>
    </xf>
    <xf numFmtId="0" fontId="41" fillId="0" borderId="5" xfId="0" applyFont="1" applyBorder="1" applyAlignment="1">
      <alignment vertical="center"/>
    </xf>
    <xf numFmtId="0" fontId="41" fillId="0" borderId="6" xfId="0" applyFont="1" applyBorder="1" applyAlignment="1">
      <alignment horizontal="center" vertical="center"/>
    </xf>
    <xf numFmtId="0" fontId="41" fillId="0" borderId="7" xfId="0" applyFont="1" applyBorder="1" applyAlignment="1">
      <alignment vertical="center"/>
    </xf>
    <xf numFmtId="0" fontId="41" fillId="0" borderId="8" xfId="0" applyFont="1" applyBorder="1" applyAlignment="1">
      <alignment horizontal="center" vertical="center"/>
    </xf>
    <xf numFmtId="0" fontId="41" fillId="0" borderId="0" xfId="0" applyFont="1" applyAlignment="1">
      <alignment horizontal="center" vertical="center"/>
    </xf>
    <xf numFmtId="0" fontId="41" fillId="0" borderId="0" xfId="0" quotePrefix="1" applyFont="1" applyAlignment="1">
      <alignment horizontal="center" vertical="center"/>
    </xf>
    <xf numFmtId="0" fontId="41" fillId="0" borderId="3" xfId="0" applyFont="1" applyBorder="1" applyAlignment="1">
      <alignment vertical="center"/>
    </xf>
    <xf numFmtId="0" fontId="41" fillId="0" borderId="3" xfId="0" quotePrefix="1" applyFont="1" applyBorder="1" applyAlignment="1">
      <alignment horizontal="center" vertical="center"/>
    </xf>
    <xf numFmtId="0" fontId="41" fillId="0" borderId="4" xfId="0" applyFont="1" applyBorder="1" applyAlignment="1">
      <alignment horizontal="center" vertical="center"/>
    </xf>
    <xf numFmtId="3" fontId="41" fillId="0" borderId="0" xfId="0" applyNumberFormat="1" applyFont="1" applyAlignment="1">
      <alignment horizontal="right" vertical="center" indent="1"/>
    </xf>
    <xf numFmtId="0" fontId="4" fillId="0" borderId="0" xfId="0" applyFont="1" applyAlignment="1">
      <alignment horizontal="center"/>
    </xf>
    <xf numFmtId="0" fontId="0" fillId="0" borderId="0" xfId="0" applyAlignment="1">
      <alignment horizontal="left" vertical="center" indent="1"/>
    </xf>
    <xf numFmtId="0" fontId="28" fillId="0" borderId="8" xfId="0" applyFont="1" applyBorder="1" applyAlignment="1">
      <alignment horizontal="center"/>
    </xf>
    <xf numFmtId="0" fontId="28" fillId="0" borderId="4" xfId="0" applyFont="1" applyBorder="1" applyAlignment="1">
      <alignment horizontal="center"/>
    </xf>
    <xf numFmtId="0" fontId="0" fillId="0" borderId="7" xfId="0" applyBorder="1" applyAlignment="1">
      <alignment horizontal="center"/>
    </xf>
    <xf numFmtId="0" fontId="7" fillId="0" borderId="3" xfId="0" applyFont="1" applyBorder="1"/>
    <xf numFmtId="1" fontId="0" fillId="0" borderId="3" xfId="0" applyNumberFormat="1" applyBorder="1" applyAlignment="1">
      <alignment horizontal="left" vertical="center"/>
    </xf>
    <xf numFmtId="0" fontId="41" fillId="0" borderId="2" xfId="0" applyFont="1" applyBorder="1" applyAlignment="1">
      <alignment vertical="center"/>
    </xf>
    <xf numFmtId="0" fontId="4" fillId="0" borderId="5" xfId="0" applyFont="1" applyBorder="1" applyAlignment="1">
      <alignment vertical="center"/>
    </xf>
    <xf numFmtId="0" fontId="64" fillId="0" borderId="7" xfId="0" applyFont="1" applyBorder="1" applyAlignment="1">
      <alignment horizontal="left" vertical="center" indent="1"/>
    </xf>
    <xf numFmtId="0" fontId="52" fillId="0" borderId="0" xfId="0" applyFont="1" applyAlignment="1">
      <alignment horizontal="left" vertical="center"/>
    </xf>
    <xf numFmtId="0" fontId="64" fillId="0" borderId="0" xfId="0" quotePrefix="1" applyFont="1" applyAlignment="1">
      <alignment horizontal="left" vertical="center"/>
    </xf>
    <xf numFmtId="0" fontId="63" fillId="0" borderId="0" xfId="0" applyFont="1" applyAlignment="1">
      <alignment horizontal="left" vertical="center"/>
    </xf>
    <xf numFmtId="0" fontId="63" fillId="0" borderId="8" xfId="0" applyFont="1" applyBorder="1" applyAlignment="1">
      <alignment horizontal="left" vertical="center"/>
    </xf>
    <xf numFmtId="0" fontId="51" fillId="0" borderId="7" xfId="0" applyFont="1" applyBorder="1" applyAlignment="1">
      <alignment horizontal="left" vertical="center"/>
    </xf>
    <xf numFmtId="0" fontId="52" fillId="0" borderId="3" xfId="0" applyFont="1" applyBorder="1" applyAlignment="1">
      <alignment horizontal="left" vertical="center"/>
    </xf>
    <xf numFmtId="0" fontId="64" fillId="0" borderId="3" xfId="0" quotePrefix="1" applyFont="1" applyBorder="1" applyAlignment="1">
      <alignment horizontal="left" vertical="center"/>
    </xf>
    <xf numFmtId="0" fontId="63" fillId="0" borderId="4" xfId="0" applyFont="1" applyBorder="1" applyAlignment="1">
      <alignment horizontal="left" vertical="center"/>
    </xf>
    <xf numFmtId="0" fontId="64" fillId="0" borderId="2" xfId="0" applyFont="1" applyBorder="1" applyAlignment="1">
      <alignment horizontal="left" vertical="center" inden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vertical="center"/>
    </xf>
    <xf numFmtId="0" fontId="0" fillId="0" borderId="0" xfId="0" applyAlignment="1">
      <alignment vertical="center" wrapText="1"/>
    </xf>
    <xf numFmtId="1" fontId="0" fillId="0" borderId="2" xfId="0" applyNumberFormat="1" applyBorder="1" applyAlignment="1">
      <alignment horizontal="left" vertical="center"/>
    </xf>
    <xf numFmtId="0" fontId="59" fillId="0" borderId="0" xfId="0" applyFont="1"/>
    <xf numFmtId="0" fontId="67" fillId="0" borderId="0" xfId="0" applyFont="1"/>
    <xf numFmtId="1" fontId="0" fillId="0" borderId="6" xfId="0" applyNumberFormat="1" applyBorder="1" applyAlignment="1">
      <alignment horizontal="center" vertical="center"/>
    </xf>
    <xf numFmtId="1" fontId="16" fillId="0" borderId="0" xfId="0" applyNumberFormat="1" applyFont="1" applyAlignment="1">
      <alignment horizontal="left" vertical="center"/>
    </xf>
    <xf numFmtId="0" fontId="13" fillId="0" borderId="0" xfId="0" applyFont="1" applyAlignment="1">
      <alignment horizontal="left" indent="1"/>
    </xf>
    <xf numFmtId="0" fontId="69" fillId="0" borderId="0" xfId="0" applyFont="1"/>
    <xf numFmtId="0" fontId="59" fillId="0" borderId="0" xfId="0" applyFont="1" applyAlignment="1">
      <alignment vertical="center"/>
    </xf>
    <xf numFmtId="0" fontId="70" fillId="0" borderId="0" xfId="0" applyFont="1"/>
    <xf numFmtId="0" fontId="59" fillId="0" borderId="0" xfId="0" applyFont="1" applyAlignment="1">
      <alignment horizontal="center" vertical="center"/>
    </xf>
    <xf numFmtId="0" fontId="5" fillId="0" borderId="0" xfId="2" applyAlignment="1">
      <alignment horizontal="center"/>
    </xf>
    <xf numFmtId="0" fontId="0" fillId="22" borderId="0" xfId="0" applyFill="1"/>
    <xf numFmtId="0" fontId="25" fillId="22" borderId="0" xfId="0" applyFont="1" applyFill="1"/>
    <xf numFmtId="0" fontId="7" fillId="22" borderId="0" xfId="0" applyFont="1" applyFill="1"/>
    <xf numFmtId="3" fontId="0" fillId="22" borderId="0" xfId="0" applyNumberFormat="1" applyFill="1"/>
    <xf numFmtId="0" fontId="25" fillId="22" borderId="0" xfId="0" applyFont="1" applyFill="1" applyAlignment="1">
      <alignment vertical="center"/>
    </xf>
    <xf numFmtId="0" fontId="0" fillId="22" borderId="0" xfId="0" applyFill="1" applyAlignment="1">
      <alignment vertical="center"/>
    </xf>
    <xf numFmtId="0" fontId="71" fillId="0" borderId="0" xfId="2" applyFont="1"/>
    <xf numFmtId="0" fontId="72" fillId="0" borderId="0" xfId="0" quotePrefix="1" applyFont="1" applyAlignment="1">
      <alignment horizontal="left" vertical="center"/>
    </xf>
    <xf numFmtId="0" fontId="0" fillId="0" borderId="0" xfId="0" applyAlignment="1">
      <alignment wrapText="1"/>
    </xf>
    <xf numFmtId="0" fontId="59" fillId="0" borderId="1" xfId="0" applyFont="1" applyBorder="1"/>
    <xf numFmtId="0" fontId="25" fillId="24" borderId="0" xfId="0" applyFont="1" applyFill="1"/>
    <xf numFmtId="0" fontId="7" fillId="24" borderId="0" xfId="0" applyFont="1" applyFill="1"/>
    <xf numFmtId="0" fontId="0" fillId="24" borderId="0" xfId="0" applyFill="1"/>
    <xf numFmtId="1" fontId="0" fillId="0" borderId="0" xfId="0" applyNumberFormat="1" applyAlignment="1">
      <alignment horizontal="right" vertical="center"/>
    </xf>
    <xf numFmtId="1" fontId="0" fillId="0" borderId="5" xfId="0" applyNumberFormat="1" applyBorder="1" applyAlignment="1">
      <alignment horizontal="center" vertical="center"/>
    </xf>
    <xf numFmtId="1" fontId="0" fillId="0" borderId="0" xfId="0" applyNumberFormat="1" applyAlignment="1">
      <alignment vertical="center"/>
    </xf>
    <xf numFmtId="0" fontId="41" fillId="0" borderId="3" xfId="0" applyFont="1" applyBorder="1"/>
    <xf numFmtId="0" fontId="75" fillId="0" borderId="0" xfId="0" applyFont="1"/>
    <xf numFmtId="0" fontId="0" fillId="0" borderId="7" xfId="0" applyBorder="1" applyAlignment="1">
      <alignment vertical="center" wrapText="1"/>
    </xf>
    <xf numFmtId="0" fontId="0" fillId="0" borderId="2" xfId="0" applyBorder="1" applyAlignment="1">
      <alignment vertical="center" wrapText="1"/>
    </xf>
    <xf numFmtId="167" fontId="0" fillId="0" borderId="9" xfId="0" applyNumberFormat="1" applyBorder="1" applyAlignment="1">
      <alignment vertical="center"/>
    </xf>
    <xf numFmtId="167" fontId="0" fillId="0" borderId="10" xfId="0" applyNumberFormat="1" applyBorder="1" applyAlignment="1">
      <alignment vertical="center"/>
    </xf>
    <xf numFmtId="0" fontId="70" fillId="0" borderId="5" xfId="0" applyFont="1" applyBorder="1"/>
    <xf numFmtId="0" fontId="59" fillId="0" borderId="9" xfId="0" applyFont="1" applyBorder="1"/>
    <xf numFmtId="167" fontId="59" fillId="0" borderId="9" xfId="0" applyNumberFormat="1" applyFont="1" applyBorder="1"/>
    <xf numFmtId="0" fontId="62" fillId="0" borderId="10" xfId="0" applyFont="1" applyBorder="1" applyAlignment="1">
      <alignment horizontal="left" indent="1"/>
    </xf>
    <xf numFmtId="167" fontId="59" fillId="0" borderId="10" xfId="0" applyNumberFormat="1" applyFont="1" applyBorder="1"/>
    <xf numFmtId="0" fontId="16" fillId="0" borderId="0" xfId="0" applyFont="1" applyAlignment="1">
      <alignment horizontal="left" vertical="center" indent="1"/>
    </xf>
    <xf numFmtId="0" fontId="59" fillId="0" borderId="5" xfId="0" applyFont="1" applyBorder="1" applyAlignment="1">
      <alignment wrapText="1"/>
    </xf>
    <xf numFmtId="0" fontId="59" fillId="0" borderId="1" xfId="0" applyFont="1" applyBorder="1" applyAlignment="1">
      <alignment wrapText="1"/>
    </xf>
    <xf numFmtId="9" fontId="59" fillId="0" borderId="4" xfId="0" applyNumberFormat="1" applyFont="1" applyBorder="1"/>
    <xf numFmtId="9" fontId="59" fillId="0" borderId="10" xfId="0" applyNumberFormat="1" applyFont="1" applyBorder="1"/>
    <xf numFmtId="9" fontId="59" fillId="0" borderId="8" xfId="0" applyNumberFormat="1" applyFont="1" applyBorder="1"/>
    <xf numFmtId="9" fontId="59" fillId="0" borderId="9" xfId="0" applyNumberFormat="1" applyFont="1" applyBorder="1"/>
    <xf numFmtId="1" fontId="0" fillId="0" borderId="7" xfId="0" applyNumberFormat="1" applyBorder="1" applyAlignment="1">
      <alignment vertical="center"/>
    </xf>
    <xf numFmtId="1" fontId="0" fillId="0" borderId="8" xfId="0" applyNumberFormat="1" applyBorder="1" applyAlignment="1">
      <alignment vertical="center"/>
    </xf>
    <xf numFmtId="0" fontId="41" fillId="0" borderId="0" xfId="0" applyFont="1" applyAlignment="1">
      <alignment horizontal="left" vertical="center"/>
    </xf>
    <xf numFmtId="0" fontId="16" fillId="0" borderId="2" xfId="0" applyFont="1" applyBorder="1" applyAlignment="1">
      <alignment horizontal="left" vertical="center" indent="1"/>
    </xf>
    <xf numFmtId="3" fontId="4" fillId="0" borderId="0" xfId="0" applyNumberFormat="1" applyFont="1" applyAlignment="1">
      <alignment vertical="center"/>
    </xf>
    <xf numFmtId="1" fontId="0" fillId="0" borderId="2" xfId="0" applyNumberFormat="1" applyBorder="1" applyAlignment="1">
      <alignment vertical="center"/>
    </xf>
    <xf numFmtId="1" fontId="0" fillId="0" borderId="3" xfId="0" applyNumberFormat="1" applyBorder="1" applyAlignment="1">
      <alignment vertical="center"/>
    </xf>
    <xf numFmtId="1" fontId="0" fillId="0" borderId="4" xfId="0" applyNumberFormat="1" applyBorder="1" applyAlignment="1">
      <alignment vertical="center"/>
    </xf>
    <xf numFmtId="0" fontId="13" fillId="0" borderId="0" xfId="0" applyFont="1" applyAlignment="1">
      <alignment vertical="center"/>
    </xf>
    <xf numFmtId="0" fontId="0" fillId="21" borderId="0" xfId="0" applyFill="1"/>
    <xf numFmtId="0" fontId="16" fillId="0" borderId="0" xfId="0" applyFont="1" applyAlignment="1">
      <alignment horizontal="center"/>
    </xf>
    <xf numFmtId="0" fontId="41" fillId="0" borderId="38" xfId="0" applyFont="1" applyBorder="1" applyAlignment="1">
      <alignment horizontal="center" vertical="center"/>
    </xf>
    <xf numFmtId="3" fontId="0" fillId="22" borderId="0" xfId="0" applyNumberFormat="1" applyFill="1" applyAlignment="1">
      <alignment vertical="center"/>
    </xf>
    <xf numFmtId="0" fontId="0" fillId="0" borderId="39" xfId="0" applyBorder="1" applyAlignment="1">
      <alignment horizontal="center" vertical="center"/>
    </xf>
    <xf numFmtId="0" fontId="0" fillId="0" borderId="38" xfId="0" applyBorder="1" applyAlignment="1">
      <alignment horizontal="center" vertical="center"/>
    </xf>
    <xf numFmtId="0" fontId="41" fillId="0" borderId="39" xfId="0" applyFont="1" applyBorder="1" applyAlignment="1">
      <alignment vertical="center"/>
    </xf>
    <xf numFmtId="0" fontId="0" fillId="0" borderId="39" xfId="0" applyBorder="1"/>
    <xf numFmtId="0" fontId="4" fillId="0" borderId="39" xfId="0" applyFont="1" applyBorder="1" applyAlignment="1">
      <alignment vertical="center"/>
    </xf>
    <xf numFmtId="10" fontId="41" fillId="0" borderId="0" xfId="1" applyNumberFormat="1" applyFont="1" applyFill="1" applyAlignment="1">
      <alignment vertical="center"/>
    </xf>
    <xf numFmtId="0" fontId="0" fillId="0" borderId="38" xfId="0" applyBorder="1"/>
    <xf numFmtId="0" fontId="0" fillId="0" borderId="39" xfId="0" applyBorder="1" applyAlignment="1">
      <alignment horizontal="center"/>
    </xf>
    <xf numFmtId="0" fontId="60" fillId="0" borderId="3" xfId="0" applyFont="1" applyBorder="1" applyAlignment="1">
      <alignment vertical="center"/>
    </xf>
    <xf numFmtId="1" fontId="0" fillId="0" borderId="38" xfId="0" applyNumberFormat="1" applyBorder="1" applyAlignment="1">
      <alignment vertical="center"/>
    </xf>
    <xf numFmtId="1" fontId="0" fillId="0" borderId="39" xfId="0" applyNumberFormat="1" applyBorder="1" applyAlignment="1">
      <alignment horizontal="center"/>
    </xf>
    <xf numFmtId="0" fontId="0" fillId="0" borderId="40" xfId="0" applyBorder="1"/>
    <xf numFmtId="0" fontId="0" fillId="0" borderId="1" xfId="0" applyBorder="1" applyAlignment="1">
      <alignment horizontal="center" vertical="center" wrapText="1"/>
    </xf>
    <xf numFmtId="0" fontId="0" fillId="0" borderId="40" xfId="0" applyBorder="1" applyAlignment="1">
      <alignment vertical="center"/>
    </xf>
    <xf numFmtId="0" fontId="4" fillId="0" borderId="21" xfId="0" applyFont="1" applyBorder="1"/>
    <xf numFmtId="0" fontId="4" fillId="0" borderId="22" xfId="0" applyFont="1" applyBorder="1"/>
    <xf numFmtId="0" fontId="84" fillId="15" borderId="0" xfId="0" applyFont="1" applyFill="1"/>
    <xf numFmtId="0" fontId="0" fillId="15" borderId="0" xfId="0" applyFill="1"/>
    <xf numFmtId="0" fontId="36" fillId="21" borderId="0" xfId="0" applyFont="1" applyFill="1"/>
    <xf numFmtId="0" fontId="0" fillId="2" borderId="0" xfId="0" applyFill="1"/>
    <xf numFmtId="0" fontId="0" fillId="2" borderId="0" xfId="0" applyFill="1" applyAlignment="1">
      <alignment wrapText="1"/>
    </xf>
    <xf numFmtId="0" fontId="4" fillId="0" borderId="0" xfId="0" applyFont="1" applyAlignment="1">
      <alignment wrapText="1"/>
    </xf>
    <xf numFmtId="0" fontId="0" fillId="0" borderId="11" xfId="0" applyBorder="1" applyAlignment="1">
      <alignment wrapText="1"/>
    </xf>
    <xf numFmtId="0" fontId="0" fillId="0" borderId="41" xfId="0" applyBorder="1" applyAlignment="1">
      <alignment wrapText="1"/>
    </xf>
    <xf numFmtId="0" fontId="0" fillId="0" borderId="11" xfId="0" applyBorder="1"/>
    <xf numFmtId="0" fontId="16" fillId="0" borderId="42" xfId="0" applyFont="1" applyBorder="1" applyAlignment="1">
      <alignment wrapText="1"/>
    </xf>
    <xf numFmtId="0" fontId="16" fillId="0" borderId="16" xfId="0" applyFont="1" applyBorder="1"/>
    <xf numFmtId="0" fontId="16" fillId="0" borderId="17" xfId="0" applyFont="1" applyBorder="1"/>
    <xf numFmtId="0" fontId="16" fillId="17" borderId="43" xfId="0" applyFont="1" applyFill="1" applyBorder="1" applyAlignment="1">
      <alignment wrapText="1"/>
    </xf>
    <xf numFmtId="0" fontId="16" fillId="17" borderId="14" xfId="0" applyFont="1" applyFill="1" applyBorder="1"/>
    <xf numFmtId="0" fontId="16" fillId="17" borderId="15" xfId="0" applyFont="1" applyFill="1" applyBorder="1"/>
    <xf numFmtId="3" fontId="4" fillId="0" borderId="0" xfId="0" applyNumberFormat="1" applyFont="1" applyAlignment="1">
      <alignment horizontal="left" vertical="center"/>
    </xf>
    <xf numFmtId="3" fontId="4" fillId="0" borderId="39" xfId="0" applyNumberFormat="1" applyFont="1" applyBorder="1" applyAlignment="1">
      <alignment horizontal="center" vertical="center"/>
    </xf>
    <xf numFmtId="3" fontId="4" fillId="0" borderId="38" xfId="0" applyNumberFormat="1" applyFont="1" applyBorder="1" applyAlignment="1">
      <alignment horizontal="center" vertical="center"/>
    </xf>
    <xf numFmtId="3" fontId="4" fillId="0" borderId="5" xfId="0" applyNumberFormat="1" applyFont="1" applyBorder="1" applyAlignment="1">
      <alignment horizontal="right" vertical="center" indent="1"/>
    </xf>
    <xf numFmtId="3" fontId="4" fillId="0" borderId="6" xfId="0" applyNumberFormat="1" applyFont="1" applyBorder="1" applyAlignment="1">
      <alignment horizontal="right" vertical="center" indent="1"/>
    </xf>
    <xf numFmtId="3" fontId="0" fillId="0" borderId="39" xfId="0" applyNumberFormat="1" applyBorder="1" applyAlignment="1">
      <alignment horizontal="right" vertical="center" indent="1"/>
    </xf>
    <xf numFmtId="3" fontId="0" fillId="0" borderId="38" xfId="0" applyNumberFormat="1" applyBorder="1" applyAlignment="1">
      <alignment horizontal="right" vertical="center" indent="1"/>
    </xf>
    <xf numFmtId="0" fontId="0" fillId="2" borderId="40" xfId="0" applyFill="1" applyBorder="1" applyAlignment="1">
      <alignment horizontal="center"/>
    </xf>
    <xf numFmtId="1" fontId="0" fillId="0" borderId="38" xfId="0" applyNumberFormat="1" applyBorder="1"/>
    <xf numFmtId="0" fontId="0" fillId="0" borderId="44" xfId="0" applyBorder="1"/>
    <xf numFmtId="0" fontId="41" fillId="0" borderId="44" xfId="0" applyFont="1" applyBorder="1" applyAlignment="1">
      <alignment vertical="center"/>
    </xf>
    <xf numFmtId="0" fontId="0" fillId="0" borderId="44" xfId="0" applyBorder="1" applyAlignment="1">
      <alignment horizontal="center" vertical="center"/>
    </xf>
    <xf numFmtId="0" fontId="41" fillId="0" borderId="44" xfId="0" applyFont="1" applyBorder="1" applyAlignment="1">
      <alignment horizontal="center" vertical="center"/>
    </xf>
    <xf numFmtId="0" fontId="110" fillId="0" borderId="0" xfId="0" applyFont="1"/>
    <xf numFmtId="167" fontId="0" fillId="0" borderId="0" xfId="0" applyNumberFormat="1" applyAlignment="1">
      <alignment vertical="center"/>
    </xf>
    <xf numFmtId="1" fontId="0" fillId="0" borderId="38" xfId="0" applyNumberFormat="1" applyBorder="1" applyAlignment="1">
      <alignment horizontal="center" vertical="center"/>
    </xf>
    <xf numFmtId="0" fontId="0" fillId="0" borderId="38" xfId="0" applyBorder="1" applyAlignment="1">
      <alignment vertical="center"/>
    </xf>
    <xf numFmtId="3" fontId="0" fillId="0" borderId="6" xfId="0" applyNumberFormat="1" applyBorder="1" applyAlignment="1">
      <alignment horizontal="center" vertical="center"/>
    </xf>
    <xf numFmtId="0" fontId="4" fillId="0" borderId="44" xfId="0" applyFont="1" applyBorder="1"/>
    <xf numFmtId="3" fontId="60" fillId="0" borderId="0" xfId="0" applyNumberFormat="1" applyFont="1" applyAlignment="1">
      <alignment horizontal="center" vertical="center"/>
    </xf>
    <xf numFmtId="1" fontId="16" fillId="0" borderId="0" xfId="0" applyNumberFormat="1" applyFont="1"/>
    <xf numFmtId="0" fontId="4" fillId="0" borderId="3" xfId="0" applyFont="1" applyBorder="1" applyAlignment="1">
      <alignment horizontal="center" vertical="center"/>
    </xf>
    <xf numFmtId="3" fontId="0" fillId="0" borderId="3" xfId="0" applyNumberFormat="1" applyBorder="1" applyAlignment="1">
      <alignment horizontal="center" vertical="center"/>
    </xf>
    <xf numFmtId="0" fontId="60" fillId="0" borderId="0" xfId="0" applyFont="1" applyAlignment="1">
      <alignment vertical="top"/>
    </xf>
    <xf numFmtId="0" fontId="108" fillId="0" borderId="0" xfId="0" applyFont="1" applyAlignment="1">
      <alignment vertical="center"/>
    </xf>
    <xf numFmtId="0" fontId="60" fillId="0" borderId="0" xfId="0" applyFont="1" applyAlignment="1">
      <alignment horizontal="left" vertical="center"/>
    </xf>
    <xf numFmtId="3" fontId="41" fillId="0" borderId="0" xfId="1" applyNumberFormat="1" applyFont="1" applyFill="1" applyBorder="1" applyAlignment="1">
      <alignment horizontal="center" vertical="center"/>
    </xf>
    <xf numFmtId="3" fontId="108" fillId="0" borderId="0" xfId="1" applyNumberFormat="1" applyFont="1" applyFill="1" applyBorder="1" applyAlignment="1">
      <alignment horizontal="center" vertical="center"/>
    </xf>
    <xf numFmtId="3" fontId="60" fillId="0" borderId="3" xfId="0" applyNumberFormat="1" applyFont="1" applyBorder="1" applyAlignment="1">
      <alignment horizontal="center" vertical="center"/>
    </xf>
    <xf numFmtId="1" fontId="0" fillId="0" borderId="9" xfId="0" applyNumberFormat="1" applyBorder="1" applyAlignment="1">
      <alignment vertical="center"/>
    </xf>
    <xf numFmtId="1" fontId="0" fillId="0" borderId="10" xfId="0" applyNumberFormat="1" applyBorder="1" applyAlignment="1">
      <alignment vertical="center"/>
    </xf>
    <xf numFmtId="0" fontId="108" fillId="0" borderId="3" xfId="0" applyFont="1" applyBorder="1" applyAlignment="1">
      <alignment vertical="center"/>
    </xf>
    <xf numFmtId="3" fontId="41" fillId="0" borderId="3" xfId="1" applyNumberFormat="1" applyFont="1" applyFill="1" applyBorder="1" applyAlignment="1">
      <alignment horizontal="center" vertical="center"/>
    </xf>
    <xf numFmtId="0" fontId="41" fillId="0" borderId="39" xfId="0" quotePrefix="1" applyFont="1" applyBorder="1" applyAlignment="1">
      <alignment horizontal="center" vertical="center"/>
    </xf>
    <xf numFmtId="0" fontId="4" fillId="0" borderId="4" xfId="0" applyFont="1" applyBorder="1" applyAlignment="1">
      <alignment horizontal="center" vertical="center"/>
    </xf>
    <xf numFmtId="1" fontId="0" fillId="0" borderId="39" xfId="0" applyNumberFormat="1" applyBorder="1" applyAlignment="1">
      <alignment horizontal="left" vertical="center"/>
    </xf>
    <xf numFmtId="0" fontId="0" fillId="0" borderId="39" xfId="0" applyBorder="1" applyAlignment="1">
      <alignment vertical="center"/>
    </xf>
    <xf numFmtId="0" fontId="0" fillId="0" borderId="44" xfId="0" applyBorder="1" applyAlignment="1">
      <alignment vertical="center"/>
    </xf>
    <xf numFmtId="1" fontId="0" fillId="0" borderId="0" xfId="1" applyNumberFormat="1" applyFont="1" applyFill="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2" xfId="0" applyFont="1" applyBorder="1" applyAlignment="1">
      <alignment horizontal="left" vertical="center"/>
    </xf>
    <xf numFmtId="3" fontId="4" fillId="0" borderId="44" xfId="0" applyNumberFormat="1" applyFont="1" applyBorder="1" applyAlignment="1">
      <alignment horizontal="center" vertical="center"/>
    </xf>
    <xf numFmtId="0" fontId="4" fillId="0" borderId="44" xfId="0" applyFont="1" applyBorder="1" applyAlignment="1">
      <alignment vertical="center"/>
    </xf>
    <xf numFmtId="0" fontId="108" fillId="0" borderId="39" xfId="0" applyFont="1" applyBorder="1" applyAlignment="1">
      <alignment vertical="center"/>
    </xf>
    <xf numFmtId="0" fontId="24" fillId="0" borderId="39" xfId="0" applyFont="1" applyBorder="1"/>
    <xf numFmtId="0" fontId="4" fillId="0" borderId="44" xfId="0" applyFont="1" applyBorder="1" applyAlignment="1">
      <alignment horizontal="center" vertical="center"/>
    </xf>
    <xf numFmtId="0" fontId="60" fillId="0" borderId="0" xfId="0" applyFont="1" applyAlignment="1">
      <alignment vertical="center"/>
    </xf>
    <xf numFmtId="0" fontId="73" fillId="9" borderId="0" xfId="0" applyFont="1" applyFill="1"/>
    <xf numFmtId="0" fontId="41" fillId="0" borderId="39" xfId="0" applyFont="1" applyBorder="1"/>
    <xf numFmtId="3" fontId="41" fillId="0" borderId="39" xfId="1" applyNumberFormat="1" applyFont="1" applyFill="1" applyBorder="1" applyAlignment="1">
      <alignment horizontal="center" vertical="center"/>
    </xf>
    <xf numFmtId="1" fontId="0" fillId="0" borderId="40" xfId="0" applyNumberFormat="1" applyBorder="1" applyAlignment="1">
      <alignment vertical="center"/>
    </xf>
    <xf numFmtId="0" fontId="52" fillId="0" borderId="40" xfId="0" applyFont="1" applyBorder="1" applyAlignment="1">
      <alignment horizontal="center" vertical="center"/>
    </xf>
    <xf numFmtId="0" fontId="52" fillId="0" borderId="40" xfId="0" applyFont="1" applyBorder="1" applyAlignment="1">
      <alignment horizontal="center" vertical="center" wrapText="1"/>
    </xf>
    <xf numFmtId="0" fontId="52" fillId="0" borderId="40" xfId="0" applyFont="1" applyBorder="1" applyAlignment="1">
      <alignment vertical="center"/>
    </xf>
    <xf numFmtId="1" fontId="52" fillId="0" borderId="0" xfId="0" applyNumberFormat="1" applyFont="1"/>
    <xf numFmtId="1" fontId="52" fillId="0" borderId="45" xfId="0" applyNumberFormat="1" applyFont="1" applyBorder="1" applyAlignment="1">
      <alignment horizontal="center"/>
    </xf>
    <xf numFmtId="1" fontId="52" fillId="0" borderId="46" xfId="0" applyNumberFormat="1" applyFont="1" applyBorder="1"/>
    <xf numFmtId="1" fontId="52" fillId="0" borderId="47" xfId="0" applyNumberFormat="1" applyFont="1" applyBorder="1"/>
    <xf numFmtId="1" fontId="52" fillId="0" borderId="48" xfId="0" applyNumberFormat="1" applyFont="1" applyBorder="1" applyAlignment="1">
      <alignment horizontal="center"/>
    </xf>
    <xf numFmtId="1" fontId="52" fillId="0" borderId="49" xfId="0" applyNumberFormat="1" applyFont="1" applyBorder="1"/>
    <xf numFmtId="1" fontId="52" fillId="0" borderId="50" xfId="0" applyNumberFormat="1" applyFont="1" applyBorder="1"/>
    <xf numFmtId="0" fontId="4" fillId="20" borderId="0" xfId="0" applyFont="1" applyFill="1"/>
    <xf numFmtId="0" fontId="0" fillId="0" borderId="38" xfId="0" applyBorder="1" applyAlignment="1">
      <alignment horizontal="center" vertical="center" wrapText="1"/>
    </xf>
    <xf numFmtId="9" fontId="0" fillId="0" borderId="39" xfId="1" applyFont="1" applyFill="1" applyBorder="1" applyAlignment="1">
      <alignment horizontal="center"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0" fillId="0" borderId="44" xfId="0" applyBorder="1" applyAlignment="1">
      <alignment horizontal="left" vertical="center"/>
    </xf>
    <xf numFmtId="0" fontId="0" fillId="0" borderId="39" xfId="0" applyBorder="1" applyAlignment="1">
      <alignment horizontal="left" vertical="center"/>
    </xf>
    <xf numFmtId="3" fontId="0" fillId="0" borderId="38" xfId="0" applyNumberFormat="1" applyBorder="1" applyAlignment="1">
      <alignment horizontal="center" vertical="center"/>
    </xf>
    <xf numFmtId="0" fontId="4" fillId="0" borderId="3" xfId="0" applyFont="1" applyBorder="1" applyAlignment="1">
      <alignment horizontal="left" vertical="center"/>
    </xf>
    <xf numFmtId="0" fontId="20" fillId="0" borderId="0" xfId="0" applyFont="1"/>
    <xf numFmtId="0" fontId="0" fillId="0" borderId="38" xfId="0" applyBorder="1" applyAlignment="1">
      <alignment horizontal="left" vertical="center"/>
    </xf>
    <xf numFmtId="0" fontId="0" fillId="0" borderId="40" xfId="0" applyBorder="1" applyAlignment="1">
      <alignment horizontal="center" vertical="center"/>
    </xf>
    <xf numFmtId="0" fontId="0" fillId="0" borderId="8" xfId="0" applyBorder="1" applyAlignment="1">
      <alignment horizontal="left" vertical="center"/>
    </xf>
    <xf numFmtId="0" fontId="0" fillId="0" borderId="4" xfId="0" applyBorder="1" applyAlignment="1">
      <alignment horizontal="left" vertical="center"/>
    </xf>
    <xf numFmtId="0" fontId="4" fillId="0" borderId="4" xfId="0" applyFont="1" applyBorder="1" applyAlignment="1">
      <alignment horizontal="left" vertical="center"/>
    </xf>
    <xf numFmtId="0" fontId="0" fillId="0" borderId="0" xfId="0" quotePrefix="1" applyAlignment="1">
      <alignment vertical="center"/>
    </xf>
    <xf numFmtId="0" fontId="23" fillId="0" borderId="0" xfId="0" applyFont="1" applyAlignment="1">
      <alignment vertical="center"/>
    </xf>
    <xf numFmtId="0" fontId="0" fillId="0" borderId="3" xfId="0" quotePrefix="1" applyBorder="1" applyAlignment="1">
      <alignment vertical="center"/>
    </xf>
    <xf numFmtId="0" fontId="4" fillId="16" borderId="0" xfId="0" applyFont="1" applyFill="1"/>
    <xf numFmtId="0" fontId="0" fillId="16" borderId="0" xfId="0" applyFill="1"/>
    <xf numFmtId="0" fontId="0" fillId="2" borderId="39" xfId="0" applyFill="1" applyBorder="1" applyAlignment="1">
      <alignment horizontal="center" vertical="center"/>
    </xf>
    <xf numFmtId="0" fontId="0" fillId="2" borderId="38"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4" borderId="39" xfId="0" applyFill="1" applyBorder="1" applyAlignment="1">
      <alignment horizontal="center" vertical="center"/>
    </xf>
    <xf numFmtId="0" fontId="0" fillId="4" borderId="38" xfId="0" applyFill="1" applyBorder="1" applyAlignment="1">
      <alignment horizontal="center" vertical="center"/>
    </xf>
    <xf numFmtId="0" fontId="0" fillId="5" borderId="39" xfId="0" applyFill="1" applyBorder="1" applyAlignment="1">
      <alignment horizontal="center" vertical="center"/>
    </xf>
    <xf numFmtId="0" fontId="0" fillId="5" borderId="38" xfId="0" applyFill="1" applyBorder="1" applyAlignment="1">
      <alignment horizontal="center" vertical="center"/>
    </xf>
    <xf numFmtId="0" fontId="0" fillId="6" borderId="39" xfId="0" applyFill="1" applyBorder="1" applyAlignment="1">
      <alignment horizontal="center" vertical="center"/>
    </xf>
    <xf numFmtId="0" fontId="0" fillId="6" borderId="38" xfId="0" applyFill="1" applyBorder="1" applyAlignment="1">
      <alignment horizontal="center" vertical="center"/>
    </xf>
    <xf numFmtId="0" fontId="0" fillId="7" borderId="39" xfId="0" applyFill="1" applyBorder="1" applyAlignment="1">
      <alignment horizontal="center" vertical="center"/>
    </xf>
    <xf numFmtId="0" fontId="0" fillId="7" borderId="38" xfId="0" applyFill="1" applyBorder="1" applyAlignment="1">
      <alignment horizontal="center" vertical="center"/>
    </xf>
    <xf numFmtId="3" fontId="0" fillId="0" borderId="0" xfId="1" applyNumberFormat="1" applyFont="1" applyFill="1" applyBorder="1" applyAlignment="1">
      <alignment horizontal="right" vertical="center" indent="1"/>
    </xf>
    <xf numFmtId="3" fontId="0" fillId="0" borderId="44" xfId="0" applyNumberFormat="1" applyBorder="1" applyAlignment="1">
      <alignment horizontal="right" vertical="center" indent="1"/>
    </xf>
    <xf numFmtId="3" fontId="4" fillId="0" borderId="44" xfId="0" applyNumberFormat="1" applyFont="1" applyBorder="1" applyAlignment="1">
      <alignment horizontal="right" vertical="center" indent="1"/>
    </xf>
    <xf numFmtId="0" fontId="111" fillId="61" borderId="0" xfId="2" applyFont="1" applyFill="1"/>
    <xf numFmtId="0" fontId="111" fillId="23" borderId="0" xfId="2" applyFont="1" applyFill="1"/>
    <xf numFmtId="0" fontId="111" fillId="14" borderId="0" xfId="2" applyFont="1" applyFill="1"/>
    <xf numFmtId="1" fontId="0" fillId="0" borderId="0" xfId="1" applyNumberFormat="1" applyFont="1" applyBorder="1" applyAlignment="1">
      <alignment horizontal="center" vertical="center"/>
    </xf>
    <xf numFmtId="1" fontId="0" fillId="0" borderId="8" xfId="1" applyNumberFormat="1" applyFont="1" applyBorder="1" applyAlignment="1">
      <alignment horizontal="center" vertical="center"/>
    </xf>
    <xf numFmtId="0" fontId="112" fillId="0" borderId="0" xfId="0" applyFont="1"/>
    <xf numFmtId="0" fontId="113" fillId="62" borderId="0" xfId="0" applyFont="1" applyFill="1" applyAlignment="1">
      <alignment horizontal="center"/>
    </xf>
    <xf numFmtId="0" fontId="113" fillId="62" borderId="0" xfId="0" applyFont="1" applyFill="1"/>
    <xf numFmtId="0" fontId="15" fillId="62" borderId="0" xfId="0" applyFont="1" applyFill="1" applyAlignment="1">
      <alignment horizontal="left" vertical="center"/>
    </xf>
    <xf numFmtId="9" fontId="7" fillId="0" borderId="39" xfId="0" applyNumberFormat="1" applyFont="1" applyBorder="1" applyAlignment="1">
      <alignment horizontal="left"/>
    </xf>
    <xf numFmtId="9" fontId="16" fillId="0" borderId="0" xfId="1" applyFont="1" applyFill="1" applyBorder="1"/>
    <xf numFmtId="0" fontId="4" fillId="24" borderId="0" xfId="0" applyFont="1" applyFill="1"/>
    <xf numFmtId="0" fontId="17" fillId="0" borderId="0" xfId="0" applyFont="1"/>
    <xf numFmtId="0" fontId="0" fillId="8" borderId="44" xfId="0" applyFill="1" applyBorder="1" applyAlignment="1">
      <alignment horizontal="center" vertical="center"/>
    </xf>
    <xf numFmtId="0" fontId="0" fillId="2" borderId="44" xfId="0" applyFill="1" applyBorder="1" applyAlignment="1">
      <alignment vertical="center"/>
    </xf>
    <xf numFmtId="0" fontId="114" fillId="0" borderId="0" xfId="0" applyFont="1"/>
    <xf numFmtId="3" fontId="16" fillId="0" borderId="0" xfId="0" applyNumberFormat="1" applyFont="1" applyAlignment="1">
      <alignment horizontal="right" vertical="center" indent="1"/>
    </xf>
    <xf numFmtId="165" fontId="0" fillId="0" borderId="39" xfId="0" applyNumberFormat="1" applyBorder="1" applyAlignment="1">
      <alignment horizontal="right" vertical="center" indent="1"/>
    </xf>
    <xf numFmtId="0" fontId="115" fillId="0" borderId="0" xfId="0" applyFont="1" applyAlignment="1">
      <alignment vertical="center"/>
    </xf>
    <xf numFmtId="0" fontId="115" fillId="0" borderId="0" xfId="0" applyFont="1"/>
    <xf numFmtId="2" fontId="0" fillId="0" borderId="7" xfId="0" applyNumberFormat="1" applyBorder="1" applyAlignment="1">
      <alignment horizontal="center" vertical="center"/>
    </xf>
    <xf numFmtId="2" fontId="0" fillId="0" borderId="2" xfId="0" applyNumberFormat="1" applyBorder="1" applyAlignment="1">
      <alignment horizontal="center" vertical="center"/>
    </xf>
    <xf numFmtId="2" fontId="0" fillId="0" borderId="8" xfId="0" applyNumberFormat="1" applyBorder="1" applyAlignment="1">
      <alignment horizontal="center" vertical="center"/>
    </xf>
    <xf numFmtId="0" fontId="4" fillId="2" borderId="40" xfId="0" applyFont="1" applyFill="1" applyBorder="1" applyAlignment="1">
      <alignment horizontal="center"/>
    </xf>
    <xf numFmtId="0" fontId="59" fillId="0" borderId="40" xfId="0" applyFont="1" applyBorder="1" applyAlignment="1">
      <alignment horizontal="center" vertical="center"/>
    </xf>
    <xf numFmtId="0" fontId="59" fillId="0" borderId="40" xfId="0" applyFont="1" applyBorder="1" applyAlignment="1">
      <alignment horizontal="left" vertical="center"/>
    </xf>
    <xf numFmtId="9" fontId="59" fillId="0" borderId="40" xfId="1" applyFont="1" applyBorder="1" applyAlignment="1">
      <alignment horizontal="center" vertical="center"/>
    </xf>
    <xf numFmtId="0" fontId="59" fillId="0" borderId="2" xfId="0" applyFont="1" applyBorder="1" applyAlignment="1">
      <alignment vertical="center"/>
    </xf>
    <xf numFmtId="9" fontId="59" fillId="0" borderId="10" xfId="1" applyFont="1" applyBorder="1" applyAlignment="1">
      <alignment horizontal="center" vertical="center"/>
    </xf>
    <xf numFmtId="0" fontId="38" fillId="0" borderId="3" xfId="0" applyFont="1" applyBorder="1"/>
    <xf numFmtId="0" fontId="38" fillId="0" borderId="4" xfId="0" applyFont="1" applyBorder="1"/>
    <xf numFmtId="170" fontId="0" fillId="0" borderId="0" xfId="0" applyNumberFormat="1" applyAlignment="1">
      <alignment horizontal="right" vertical="center" indent="1"/>
    </xf>
    <xf numFmtId="0" fontId="24" fillId="0" borderId="0" xfId="0" applyFont="1" applyAlignment="1">
      <alignment horizontal="center"/>
    </xf>
    <xf numFmtId="0" fontId="0" fillId="25" borderId="40" xfId="0" applyFill="1" applyBorder="1" applyAlignment="1">
      <alignment horizontal="center"/>
    </xf>
    <xf numFmtId="0" fontId="0" fillId="0" borderId="7" xfId="0" applyBorder="1" applyAlignment="1">
      <alignment horizontal="right" vertical="center" indent="1"/>
    </xf>
    <xf numFmtId="0" fontId="0" fillId="0" borderId="0" xfId="0" applyAlignment="1">
      <alignment horizontal="right" vertical="center" indent="1"/>
    </xf>
    <xf numFmtId="9" fontId="0" fillId="0" borderId="8" xfId="1" applyFont="1" applyFill="1" applyBorder="1" applyAlignment="1">
      <alignment horizontal="right" vertical="center" indent="1"/>
    </xf>
    <xf numFmtId="0" fontId="0" fillId="0" borderId="8" xfId="0" applyBorder="1" applyAlignment="1">
      <alignment horizontal="right" vertical="center" indent="1"/>
    </xf>
    <xf numFmtId="9" fontId="0" fillId="0" borderId="44" xfId="1" applyFont="1" applyBorder="1" applyAlignment="1">
      <alignment horizontal="right" vertical="center" indent="1"/>
    </xf>
    <xf numFmtId="1" fontId="0" fillId="0" borderId="8" xfId="0" applyNumberFormat="1" applyBorder="1" applyAlignment="1">
      <alignment horizontal="right" vertical="center" indent="1"/>
    </xf>
    <xf numFmtId="3" fontId="0" fillId="0" borderId="0" xfId="0" applyNumberFormat="1" applyAlignment="1">
      <alignment horizontal="right" vertical="center" indent="2"/>
    </xf>
    <xf numFmtId="3" fontId="0" fillId="0" borderId="8" xfId="0" applyNumberFormat="1" applyBorder="1" applyAlignment="1">
      <alignment horizontal="right" vertical="center" indent="2"/>
    </xf>
    <xf numFmtId="1" fontId="0" fillId="0" borderId="7" xfId="0" applyNumberFormat="1" applyBorder="1" applyAlignment="1">
      <alignment horizontal="right" vertical="center" indent="1"/>
    </xf>
    <xf numFmtId="0" fontId="0" fillId="0" borderId="52" xfId="0" applyBorder="1" applyAlignment="1">
      <alignment horizontal="center" vertical="center"/>
    </xf>
    <xf numFmtId="0" fontId="0" fillId="0" borderId="53" xfId="0" applyBorder="1" applyAlignment="1">
      <alignment horizontal="center" vertical="center"/>
    </xf>
    <xf numFmtId="3" fontId="0" fillId="0" borderId="56" xfId="0" applyNumberFormat="1" applyBorder="1" applyAlignment="1">
      <alignment horizontal="right" vertical="center" indent="1"/>
    </xf>
    <xf numFmtId="3" fontId="0" fillId="0" borderId="57" xfId="0" applyNumberFormat="1" applyBorder="1" applyAlignment="1">
      <alignment horizontal="right" vertical="center" indent="1"/>
    </xf>
    <xf numFmtId="3" fontId="0" fillId="0" borderId="58" xfId="0" applyNumberFormat="1" applyBorder="1" applyAlignment="1">
      <alignment horizontal="right" vertical="center" indent="1"/>
    </xf>
    <xf numFmtId="0" fontId="0" fillId="16" borderId="0" xfId="0" applyFill="1" applyAlignment="1">
      <alignment horizontal="center" vertical="center"/>
    </xf>
    <xf numFmtId="3" fontId="0" fillId="16" borderId="0" xfId="0" applyNumberFormat="1" applyFill="1" applyAlignment="1">
      <alignment horizontal="right" vertical="center" indent="1"/>
    </xf>
    <xf numFmtId="0" fontId="0" fillId="0" borderId="18" xfId="0" applyBorder="1" applyAlignment="1">
      <alignment horizontal="left" vertical="center"/>
    </xf>
    <xf numFmtId="0" fontId="0" fillId="0" borderId="19" xfId="0" applyBorder="1" applyAlignment="1">
      <alignment vertical="center"/>
    </xf>
    <xf numFmtId="0" fontId="0" fillId="0" borderId="54" xfId="0" applyBorder="1" applyAlignment="1">
      <alignment horizontal="left" vertical="center"/>
    </xf>
    <xf numFmtId="0" fontId="0" fillId="0" borderId="55" xfId="0" quotePrefix="1" applyBorder="1" applyAlignment="1">
      <alignment horizontal="center" vertical="center"/>
    </xf>
    <xf numFmtId="0" fontId="0" fillId="0" borderId="54" xfId="0" applyBorder="1" applyAlignment="1">
      <alignment horizontal="left" vertical="center" indent="1"/>
    </xf>
    <xf numFmtId="0" fontId="0" fillId="0" borderId="56" xfId="0" applyBorder="1" applyAlignment="1">
      <alignment horizontal="left" vertical="center" indent="1"/>
    </xf>
    <xf numFmtId="0" fontId="0" fillId="0" borderId="57" xfId="0" applyBorder="1" applyAlignment="1">
      <alignment vertical="center"/>
    </xf>
    <xf numFmtId="0" fontId="0" fillId="0" borderId="57" xfId="0" quotePrefix="1" applyBorder="1" applyAlignment="1">
      <alignment horizontal="center" vertical="center"/>
    </xf>
    <xf numFmtId="0" fontId="0" fillId="0" borderId="58" xfId="0" quotePrefix="1" applyBorder="1" applyAlignment="1">
      <alignment horizontal="center" vertical="center"/>
    </xf>
    <xf numFmtId="0" fontId="0" fillId="0" borderId="18" xfId="0" applyBorder="1"/>
    <xf numFmtId="0" fontId="0" fillId="0" borderId="19" xfId="0" applyBorder="1"/>
    <xf numFmtId="0" fontId="0" fillId="0" borderId="20"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2" fontId="0" fillId="0" borderId="54" xfId="0" applyNumberFormat="1" applyBorder="1"/>
    <xf numFmtId="2" fontId="0" fillId="0" borderId="55" xfId="0" applyNumberFormat="1" applyBorder="1"/>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116" fillId="0" borderId="0" xfId="0" applyFont="1" applyAlignment="1">
      <alignment vertical="top"/>
    </xf>
    <xf numFmtId="0" fontId="117" fillId="0" borderId="0" xfId="0" applyFont="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116" fillId="0" borderId="54" xfId="0" applyFont="1" applyBorder="1" applyAlignment="1">
      <alignment vertical="center"/>
    </xf>
    <xf numFmtId="0" fontId="0" fillId="0" borderId="55" xfId="0" applyBorder="1" applyAlignment="1">
      <alignment vertical="center"/>
    </xf>
    <xf numFmtId="0" fontId="117" fillId="0" borderId="55" xfId="0" applyFont="1" applyBorder="1" applyAlignment="1">
      <alignment vertical="center"/>
    </xf>
    <xf numFmtId="0" fontId="116" fillId="0" borderId="62" xfId="0" applyFont="1" applyBorder="1" applyAlignment="1">
      <alignment horizontal="left" vertical="center"/>
    </xf>
    <xf numFmtId="0" fontId="0" fillId="0" borderId="63" xfId="0" applyBorder="1"/>
    <xf numFmtId="0" fontId="0" fillId="0" borderId="63" xfId="0" applyBorder="1" applyAlignment="1">
      <alignment vertical="center"/>
    </xf>
    <xf numFmtId="0" fontId="117" fillId="0" borderId="64" xfId="0" applyFont="1" applyBorder="1" applyAlignment="1">
      <alignment vertical="center"/>
    </xf>
    <xf numFmtId="3" fontId="118" fillId="0" borderId="59" xfId="1" applyNumberFormat="1" applyFont="1" applyBorder="1" applyAlignment="1">
      <alignment horizontal="right" vertical="center" indent="1"/>
    </xf>
    <xf numFmtId="3" fontId="118" fillId="0" borderId="60" xfId="1" applyNumberFormat="1" applyFont="1" applyBorder="1" applyAlignment="1">
      <alignment horizontal="right" vertical="center" indent="1"/>
    </xf>
    <xf numFmtId="3" fontId="118" fillId="0" borderId="61" xfId="1" applyNumberFormat="1" applyFont="1" applyBorder="1" applyAlignment="1">
      <alignment horizontal="right" vertical="center" indent="1"/>
    </xf>
    <xf numFmtId="3" fontId="116" fillId="16" borderId="18" xfId="0" applyNumberFormat="1" applyFont="1" applyFill="1" applyBorder="1" applyAlignment="1">
      <alignment horizontal="center" vertical="center"/>
    </xf>
    <xf numFmtId="3" fontId="116" fillId="16" borderId="19" xfId="0" applyNumberFormat="1" applyFont="1" applyFill="1" applyBorder="1" applyAlignment="1">
      <alignment horizontal="center" vertical="center"/>
    </xf>
    <xf numFmtId="3" fontId="116" fillId="16" borderId="20" xfId="0" applyNumberFormat="1" applyFont="1" applyFill="1" applyBorder="1" applyAlignment="1">
      <alignment horizontal="center" vertical="center"/>
    </xf>
    <xf numFmtId="3" fontId="0" fillId="16" borderId="54" xfId="1" applyNumberFormat="1" applyFont="1" applyFill="1" applyBorder="1" applyAlignment="1">
      <alignment horizontal="center" vertical="center"/>
    </xf>
    <xf numFmtId="3" fontId="0" fillId="16" borderId="0" xfId="1" applyNumberFormat="1" applyFont="1" applyFill="1" applyBorder="1" applyAlignment="1">
      <alignment horizontal="center" vertical="center"/>
    </xf>
    <xf numFmtId="3" fontId="0" fillId="16" borderId="55" xfId="1" applyNumberFormat="1" applyFont="1" applyFill="1" applyBorder="1" applyAlignment="1">
      <alignment horizontal="center" vertical="center"/>
    </xf>
    <xf numFmtId="0" fontId="116" fillId="0" borderId="51" xfId="0" applyFont="1" applyBorder="1" applyAlignment="1">
      <alignment horizontal="left" vertical="center" indent="1"/>
    </xf>
    <xf numFmtId="0" fontId="0" fillId="0" borderId="52" xfId="0" applyBorder="1"/>
    <xf numFmtId="0" fontId="116" fillId="0" borderId="65" xfId="0" applyFont="1" applyBorder="1" applyAlignment="1">
      <alignment horizontal="left" vertical="center"/>
    </xf>
    <xf numFmtId="0" fontId="0" fillId="0" borderId="66" xfId="0" applyBorder="1" applyAlignment="1">
      <alignment vertical="center"/>
    </xf>
    <xf numFmtId="0" fontId="116" fillId="0" borderId="54" xfId="0" applyFont="1" applyBorder="1" applyAlignment="1">
      <alignment horizontal="left" vertical="center"/>
    </xf>
    <xf numFmtId="0" fontId="0" fillId="0" borderId="62" xfId="0" applyBorder="1" applyAlignment="1">
      <alignment vertical="center"/>
    </xf>
    <xf numFmtId="0" fontId="0" fillId="0" borderId="64" xfId="0" applyBorder="1" applyAlignment="1">
      <alignment vertical="center"/>
    </xf>
    <xf numFmtId="3" fontId="0" fillId="16" borderId="0" xfId="1" applyNumberFormat="1" applyFont="1" applyFill="1" applyBorder="1" applyAlignment="1">
      <alignment horizontal="right" vertical="center" indent="1"/>
    </xf>
    <xf numFmtId="0" fontId="0" fillId="16" borderId="18" xfId="0" applyFill="1" applyBorder="1" applyAlignment="1">
      <alignment horizontal="center" vertical="center"/>
    </xf>
    <xf numFmtId="0" fontId="0" fillId="16" borderId="19" xfId="0" applyFill="1" applyBorder="1" applyAlignment="1">
      <alignment horizontal="center" vertical="center"/>
    </xf>
    <xf numFmtId="0" fontId="0" fillId="16" borderId="20" xfId="0" applyFill="1" applyBorder="1" applyAlignment="1">
      <alignment horizontal="center" vertical="center"/>
    </xf>
    <xf numFmtId="3" fontId="0" fillId="16" borderId="54" xfId="1" applyNumberFormat="1" applyFont="1" applyFill="1" applyBorder="1" applyAlignment="1">
      <alignment horizontal="right" vertical="center" indent="1"/>
    </xf>
    <xf numFmtId="3" fontId="0" fillId="16" borderId="55" xfId="1" applyNumberFormat="1" applyFont="1" applyFill="1" applyBorder="1" applyAlignment="1">
      <alignment horizontal="right" vertical="center" indent="1"/>
    </xf>
    <xf numFmtId="0" fontId="0" fillId="16" borderId="54" xfId="0" applyFill="1" applyBorder="1" applyAlignment="1">
      <alignment horizontal="center" vertical="center"/>
    </xf>
    <xf numFmtId="0" fontId="0" fillId="16" borderId="55" xfId="0" applyFill="1" applyBorder="1" applyAlignment="1">
      <alignment horizontal="center" vertical="center"/>
    </xf>
    <xf numFmtId="3" fontId="118" fillId="16" borderId="59" xfId="1" applyNumberFormat="1" applyFont="1" applyFill="1" applyBorder="1" applyAlignment="1">
      <alignment horizontal="right" vertical="center" indent="1"/>
    </xf>
    <xf numFmtId="3" fontId="118" fillId="16" borderId="60" xfId="1" applyNumberFormat="1" applyFont="1" applyFill="1" applyBorder="1" applyAlignment="1">
      <alignment horizontal="right" vertical="center" indent="1"/>
    </xf>
    <xf numFmtId="3" fontId="118" fillId="16" borderId="61" xfId="1" applyNumberFormat="1" applyFont="1" applyFill="1" applyBorder="1" applyAlignment="1">
      <alignment horizontal="right" vertical="center" indent="1"/>
    </xf>
    <xf numFmtId="0" fontId="116" fillId="0" borderId="18" xfId="0" applyFont="1" applyBorder="1" applyAlignment="1">
      <alignment horizontal="left" vertical="center"/>
    </xf>
    <xf numFmtId="0" fontId="0" fillId="0" borderId="20" xfId="0" applyBorder="1" applyAlignment="1">
      <alignment vertical="center"/>
    </xf>
    <xf numFmtId="0" fontId="117" fillId="0" borderId="58" xfId="0" applyFont="1" applyBorder="1" applyAlignment="1">
      <alignment vertical="center"/>
    </xf>
    <xf numFmtId="0" fontId="116" fillId="0" borderId="18" xfId="0" applyFont="1" applyBorder="1" applyAlignment="1">
      <alignment vertical="top"/>
    </xf>
    <xf numFmtId="0" fontId="119" fillId="0" borderId="5" xfId="0" applyFont="1" applyBorder="1" applyAlignment="1">
      <alignment vertical="center"/>
    </xf>
    <xf numFmtId="0" fontId="116" fillId="0" borderId="44" xfId="0" applyFont="1" applyBorder="1" applyAlignment="1">
      <alignment vertical="center"/>
    </xf>
    <xf numFmtId="0" fontId="116" fillId="0" borderId="6" xfId="0" applyFont="1" applyBorder="1" applyAlignment="1">
      <alignment vertical="center"/>
    </xf>
    <xf numFmtId="3" fontId="117" fillId="16" borderId="0" xfId="1" applyNumberFormat="1" applyFont="1" applyFill="1" applyBorder="1" applyAlignment="1">
      <alignment horizontal="center" vertical="center"/>
    </xf>
    <xf numFmtId="3" fontId="117" fillId="16" borderId="54" xfId="1" applyNumberFormat="1" applyFont="1" applyFill="1" applyBorder="1" applyAlignment="1">
      <alignment horizontal="center" vertical="center"/>
    </xf>
    <xf numFmtId="3" fontId="117" fillId="16" borderId="55" xfId="1" applyNumberFormat="1" applyFont="1" applyFill="1" applyBorder="1" applyAlignment="1">
      <alignment horizontal="center" vertical="center"/>
    </xf>
    <xf numFmtId="3" fontId="116" fillId="16" borderId="59" xfId="0" applyNumberFormat="1" applyFont="1" applyFill="1" applyBorder="1" applyAlignment="1">
      <alignment horizontal="center" vertical="center"/>
    </xf>
    <xf numFmtId="3" fontId="116" fillId="16" borderId="60" xfId="0" applyNumberFormat="1" applyFont="1" applyFill="1" applyBorder="1" applyAlignment="1">
      <alignment horizontal="center" vertical="center"/>
    </xf>
    <xf numFmtId="3" fontId="116" fillId="16" borderId="61" xfId="0" applyNumberFormat="1" applyFont="1" applyFill="1" applyBorder="1" applyAlignment="1">
      <alignment horizontal="center" vertical="center"/>
    </xf>
    <xf numFmtId="0" fontId="0" fillId="0" borderId="40" xfId="0" applyBorder="1" applyAlignment="1">
      <alignment horizontal="center" vertical="center" wrapText="1"/>
    </xf>
    <xf numFmtId="171" fontId="0" fillId="0" borderId="40" xfId="0" applyNumberFormat="1" applyBorder="1" applyAlignment="1">
      <alignment vertical="center"/>
    </xf>
    <xf numFmtId="3" fontId="108" fillId="0" borderId="39" xfId="1" applyNumberFormat="1" applyFont="1" applyFill="1" applyBorder="1" applyAlignment="1">
      <alignment horizontal="center" vertical="center"/>
    </xf>
    <xf numFmtId="1" fontId="4" fillId="0" borderId="1" xfId="0" applyNumberFormat="1" applyFont="1" applyBorder="1"/>
    <xf numFmtId="1" fontId="0" fillId="0" borderId="39" xfId="0" applyNumberFormat="1" applyBorder="1" applyAlignment="1">
      <alignment vertical="center"/>
    </xf>
    <xf numFmtId="0" fontId="52" fillId="0" borderId="1" xfId="0" applyFont="1" applyBorder="1" applyAlignment="1">
      <alignment horizontal="center" vertical="center" wrapText="1"/>
    </xf>
    <xf numFmtId="0" fontId="52" fillId="0" borderId="1" xfId="0" applyFont="1" applyBorder="1" applyAlignment="1">
      <alignment vertical="center"/>
    </xf>
    <xf numFmtId="165" fontId="0" fillId="2" borderId="39" xfId="0" applyNumberFormat="1" applyFill="1" applyBorder="1" applyAlignment="1">
      <alignment horizontal="right" vertical="center" indent="1"/>
    </xf>
    <xf numFmtId="165" fontId="0" fillId="2" borderId="38" xfId="0" applyNumberFormat="1" applyFill="1" applyBorder="1" applyAlignment="1">
      <alignment horizontal="right" vertical="center" indent="1"/>
    </xf>
    <xf numFmtId="169" fontId="0" fillId="2" borderId="39" xfId="0" applyNumberFormat="1" applyFill="1" applyBorder="1" applyAlignment="1">
      <alignment horizontal="right" vertical="center" indent="1"/>
    </xf>
    <xf numFmtId="0" fontId="0" fillId="19" borderId="39" xfId="0" applyFill="1" applyBorder="1" applyAlignment="1">
      <alignment horizontal="center" vertical="center"/>
    </xf>
    <xf numFmtId="0" fontId="0" fillId="19" borderId="38" xfId="0" applyFill="1" applyBorder="1" applyAlignment="1">
      <alignment horizontal="center" vertical="center"/>
    </xf>
    <xf numFmtId="0" fontId="52" fillId="0" borderId="39" xfId="0" applyFont="1" applyBorder="1"/>
    <xf numFmtId="0" fontId="52" fillId="0" borderId="39" xfId="0" applyFont="1" applyBorder="1" applyAlignment="1">
      <alignment vertical="center"/>
    </xf>
    <xf numFmtId="0" fontId="0" fillId="0" borderId="6" xfId="0" applyBorder="1" applyAlignment="1">
      <alignment horizontal="left" vertical="center"/>
    </xf>
    <xf numFmtId="9" fontId="7" fillId="0" borderId="44" xfId="0" applyNumberFormat="1" applyFont="1" applyBorder="1" applyAlignment="1">
      <alignment horizontal="left"/>
    </xf>
    <xf numFmtId="0" fontId="23" fillId="0" borderId="39" xfId="0" applyFont="1" applyBorder="1"/>
    <xf numFmtId="0" fontId="24" fillId="0" borderId="44" xfId="0" applyFont="1" applyBorder="1"/>
    <xf numFmtId="0" fontId="7" fillId="0" borderId="39" xfId="0" applyFont="1" applyBorder="1" applyAlignment="1">
      <alignment horizontal="center"/>
    </xf>
    <xf numFmtId="3" fontId="0" fillId="0" borderId="39" xfId="0" applyNumberFormat="1" applyBorder="1" applyAlignment="1">
      <alignment horizontal="center" vertical="center"/>
    </xf>
    <xf numFmtId="1" fontId="0" fillId="0" borderId="39" xfId="0" applyNumberFormat="1" applyBorder="1" applyAlignment="1">
      <alignment horizontal="center" vertical="center"/>
    </xf>
    <xf numFmtId="9" fontId="4" fillId="0" borderId="1" xfId="0" applyNumberFormat="1" applyFont="1" applyBorder="1" applyAlignment="1">
      <alignment horizontal="center" vertical="center"/>
    </xf>
    <xf numFmtId="1" fontId="0" fillId="0" borderId="44" xfId="0" applyNumberFormat="1" applyBorder="1" applyAlignment="1">
      <alignment horizontal="center"/>
    </xf>
    <xf numFmtId="0" fontId="16" fillId="0" borderId="38" xfId="0" applyFont="1" applyBorder="1"/>
    <xf numFmtId="9" fontId="0" fillId="0" borderId="44" xfId="1" applyFont="1" applyBorder="1" applyAlignment="1">
      <alignment horizontal="center" vertical="center"/>
    </xf>
    <xf numFmtId="9" fontId="0" fillId="0" borderId="44" xfId="1" applyFont="1" applyBorder="1" applyAlignment="1">
      <alignment horizontal="center"/>
    </xf>
    <xf numFmtId="0" fontId="4" fillId="0" borderId="6" xfId="0" applyFont="1" applyBorder="1" applyAlignment="1">
      <alignment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2" borderId="5" xfId="0" applyFill="1" applyBorder="1" applyAlignment="1">
      <alignment horizontal="left" vertical="center" indent="1"/>
    </xf>
    <xf numFmtId="0" fontId="0" fillId="2" borderId="6" xfId="0" applyFill="1" applyBorder="1" applyAlignment="1">
      <alignment vertical="center"/>
    </xf>
    <xf numFmtId="0" fontId="0" fillId="0" borderId="5" xfId="0" applyBorder="1" applyAlignment="1">
      <alignment horizontal="left" vertical="center" indent="1"/>
    </xf>
    <xf numFmtId="0" fontId="55" fillId="0" borderId="39" xfId="0" applyFont="1" applyBorder="1"/>
    <xf numFmtId="0" fontId="54" fillId="0" borderId="39" xfId="0" applyFont="1" applyBorder="1" applyAlignment="1">
      <alignment horizontal="center"/>
    </xf>
    <xf numFmtId="9" fontId="0" fillId="0" borderId="5" xfId="1" applyFont="1" applyBorder="1" applyAlignment="1">
      <alignment horizontal="right" vertical="center" indent="1"/>
    </xf>
    <xf numFmtId="9" fontId="0" fillId="0" borderId="6" xfId="1" applyFont="1" applyBorder="1" applyAlignment="1">
      <alignment horizontal="right" vertical="center" indent="1"/>
    </xf>
    <xf numFmtId="0" fontId="59" fillId="0" borderId="1" xfId="0" applyFont="1" applyBorder="1" applyAlignment="1">
      <alignment vertical="center"/>
    </xf>
    <xf numFmtId="9" fontId="59" fillId="0" borderId="40" xfId="0" applyNumberFormat="1" applyFont="1" applyBorder="1"/>
    <xf numFmtId="167" fontId="0" fillId="0" borderId="40" xfId="0" applyNumberFormat="1" applyBorder="1" applyAlignment="1">
      <alignment vertical="center"/>
    </xf>
    <xf numFmtId="3" fontId="0" fillId="0" borderId="44" xfId="0" applyNumberFormat="1" applyBorder="1" applyAlignment="1">
      <alignment horizontal="center" vertical="center"/>
    </xf>
    <xf numFmtId="0" fontId="0" fillId="0" borderId="6" xfId="0" applyBorder="1" applyAlignment="1">
      <alignment horizontal="center" vertical="center" wrapText="1"/>
    </xf>
    <xf numFmtId="1" fontId="0" fillId="0" borderId="44" xfId="0" applyNumberFormat="1" applyBorder="1" applyAlignment="1">
      <alignment horizontal="left" vertical="center"/>
    </xf>
    <xf numFmtId="0" fontId="23" fillId="0" borderId="44" xfId="0" applyFont="1" applyBorder="1"/>
    <xf numFmtId="0" fontId="59" fillId="0" borderId="44" xfId="0" applyFont="1" applyBorder="1" applyAlignment="1">
      <alignment horizontal="center"/>
    </xf>
    <xf numFmtId="0" fontId="0" fillId="16" borderId="0" xfId="0" applyFill="1" applyAlignment="1">
      <alignment horizontal="left" vertical="center" indent="1"/>
    </xf>
    <xf numFmtId="0" fontId="18" fillId="16" borderId="0" xfId="0" applyFont="1" applyFill="1" applyAlignment="1">
      <alignment horizontal="center"/>
    </xf>
    <xf numFmtId="0" fontId="0" fillId="16" borderId="0" xfId="0" applyFill="1" applyAlignment="1">
      <alignment horizontal="center"/>
    </xf>
    <xf numFmtId="0" fontId="13" fillId="16" borderId="0" xfId="0" applyFont="1" applyFill="1"/>
    <xf numFmtId="0" fontId="13" fillId="16" borderId="0" xfId="0" applyFont="1" applyFill="1" applyAlignment="1">
      <alignment horizontal="center"/>
    </xf>
    <xf numFmtId="0" fontId="13" fillId="16" borderId="0" xfId="0" applyFont="1" applyFill="1" applyAlignment="1">
      <alignment vertical="center"/>
    </xf>
    <xf numFmtId="0" fontId="13" fillId="16" borderId="0" xfId="0" applyFont="1" applyFill="1" applyAlignment="1">
      <alignment horizontal="center" vertical="center"/>
    </xf>
    <xf numFmtId="165" fontId="13" fillId="16" borderId="0" xfId="0" applyNumberFormat="1" applyFont="1" applyFill="1" applyAlignment="1">
      <alignment horizontal="right" vertical="center" indent="1"/>
    </xf>
    <xf numFmtId="4" fontId="13" fillId="16" borderId="0" xfId="0" applyNumberFormat="1" applyFont="1" applyFill="1" applyAlignment="1">
      <alignment horizontal="right" vertical="center" indent="1"/>
    </xf>
    <xf numFmtId="0" fontId="106" fillId="16" borderId="0" xfId="0" applyFont="1" applyFill="1"/>
    <xf numFmtId="0" fontId="106" fillId="16" borderId="0" xfId="0" applyFont="1" applyFill="1" applyAlignment="1">
      <alignment horizontal="center"/>
    </xf>
    <xf numFmtId="0" fontId="41" fillId="16" borderId="0" xfId="0" applyFont="1" applyFill="1"/>
    <xf numFmtId="0" fontId="106" fillId="16" borderId="0" xfId="0" applyFont="1" applyFill="1" applyAlignment="1">
      <alignment vertical="center"/>
    </xf>
    <xf numFmtId="0" fontId="106" fillId="16" borderId="0" xfId="0" applyFont="1" applyFill="1" applyAlignment="1">
      <alignment horizontal="center" vertical="center"/>
    </xf>
    <xf numFmtId="0" fontId="41" fillId="16" borderId="0" xfId="0" applyFont="1" applyFill="1" applyAlignment="1">
      <alignment vertical="center"/>
    </xf>
    <xf numFmtId="3" fontId="106" fillId="16" borderId="0" xfId="0" applyNumberFormat="1" applyFont="1" applyFill="1" applyAlignment="1">
      <alignment horizontal="right" vertical="center" indent="1"/>
    </xf>
    <xf numFmtId="9" fontId="106" fillId="16" borderId="0" xfId="1" applyFont="1" applyFill="1" applyBorder="1" applyAlignment="1">
      <alignment horizontal="right" vertical="center" indent="1"/>
    </xf>
    <xf numFmtId="165" fontId="106" fillId="16" borderId="0" xfId="0" applyNumberFormat="1" applyFont="1" applyFill="1" applyAlignment="1">
      <alignment horizontal="right" vertical="center" indent="1"/>
    </xf>
    <xf numFmtId="3" fontId="59" fillId="16" borderId="0" xfId="0" applyNumberFormat="1" applyFont="1" applyFill="1" applyAlignment="1">
      <alignment horizontal="right" vertical="center" indent="1"/>
    </xf>
    <xf numFmtId="0" fontId="59" fillId="16" borderId="0" xfId="0" applyFont="1" applyFill="1" applyAlignment="1">
      <alignment vertical="center"/>
    </xf>
    <xf numFmtId="165" fontId="59" fillId="16" borderId="0" xfId="0" applyNumberFormat="1" applyFont="1" applyFill="1" applyAlignment="1">
      <alignment horizontal="right" vertical="center" inden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0" borderId="56" xfId="0" applyBorder="1" applyAlignment="1">
      <alignment vertical="center"/>
    </xf>
    <xf numFmtId="0" fontId="0" fillId="0" borderId="58" xfId="0" applyBorder="1" applyAlignment="1">
      <alignment vertical="center"/>
    </xf>
    <xf numFmtId="0" fontId="0" fillId="10" borderId="18" xfId="0" applyFill="1" applyBorder="1" applyAlignment="1">
      <alignment horizontal="center" vertical="center"/>
    </xf>
    <xf numFmtId="0" fontId="0" fillId="10" borderId="19" xfId="0" applyFill="1" applyBorder="1" applyAlignment="1">
      <alignment horizontal="center" vertical="center"/>
    </xf>
    <xf numFmtId="0" fontId="0" fillId="10" borderId="20" xfId="0" applyFill="1" applyBorder="1" applyAlignment="1">
      <alignment horizontal="center" vertical="center"/>
    </xf>
    <xf numFmtId="0" fontId="0" fillId="10" borderId="56" xfId="0" applyFill="1" applyBorder="1" applyAlignment="1">
      <alignment horizontal="left" vertical="center" indent="1"/>
    </xf>
    <xf numFmtId="0" fontId="0" fillId="10" borderId="57" xfId="0" applyFill="1" applyBorder="1" applyAlignment="1">
      <alignment vertical="center"/>
    </xf>
    <xf numFmtId="0" fontId="0" fillId="10" borderId="58" xfId="0" applyFill="1" applyBorder="1" applyAlignment="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32" fillId="0" borderId="0" xfId="0" applyFont="1"/>
    <xf numFmtId="0" fontId="59" fillId="16" borderId="0" xfId="0" applyFont="1" applyFill="1" applyAlignment="1">
      <alignment horizontal="center" vertical="center"/>
    </xf>
    <xf numFmtId="1" fontId="59" fillId="16" borderId="0" xfId="0" applyNumberFormat="1" applyFont="1" applyFill="1" applyAlignment="1">
      <alignment horizontal="center" vertical="center"/>
    </xf>
    <xf numFmtId="3" fontId="0" fillId="16" borderId="0" xfId="0" applyNumberFormat="1" applyFill="1"/>
    <xf numFmtId="0" fontId="13" fillId="16" borderId="0" xfId="0" quotePrefix="1" applyFont="1" applyFill="1" applyAlignment="1">
      <alignment horizontal="center" vertical="center"/>
    </xf>
    <xf numFmtId="0" fontId="106" fillId="16" borderId="0" xfId="0" applyFont="1" applyFill="1" applyAlignment="1">
      <alignment horizontal="left" vertical="center" indent="1"/>
    </xf>
    <xf numFmtId="0" fontId="106" fillId="16" borderId="0" xfId="0" quotePrefix="1" applyFont="1" applyFill="1" applyAlignment="1">
      <alignment horizontal="center" vertical="center"/>
    </xf>
    <xf numFmtId="0" fontId="60" fillId="16" borderId="0" xfId="0" applyFont="1" applyFill="1"/>
    <xf numFmtId="1" fontId="41" fillId="16" borderId="0" xfId="0" applyNumberFormat="1" applyFont="1" applyFill="1" applyAlignment="1">
      <alignment horizontal="center" vertical="center"/>
    </xf>
    <xf numFmtId="0" fontId="60" fillId="16" borderId="0" xfId="0" applyFont="1" applyFill="1" applyAlignment="1">
      <alignment vertical="center"/>
    </xf>
    <xf numFmtId="3" fontId="41" fillId="16" borderId="0" xfId="0" applyNumberFormat="1" applyFont="1" applyFill="1" applyAlignment="1">
      <alignment horizontal="right" vertical="center" indent="1"/>
    </xf>
    <xf numFmtId="3" fontId="60" fillId="16" borderId="0" xfId="0" applyNumberFormat="1" applyFont="1" applyFill="1" applyAlignment="1">
      <alignment horizontal="right" vertical="center" indent="1"/>
    </xf>
    <xf numFmtId="9" fontId="41" fillId="16" borderId="0" xfId="1" applyFont="1" applyFill="1" applyBorder="1" applyAlignment="1">
      <alignment horizontal="right" vertical="center" indent="1"/>
    </xf>
    <xf numFmtId="9" fontId="60" fillId="16" borderId="0" xfId="1" applyFont="1" applyFill="1" applyBorder="1" applyAlignment="1">
      <alignment horizontal="right" vertical="center" indent="1"/>
    </xf>
    <xf numFmtId="0" fontId="107" fillId="16" borderId="0" xfId="0" applyFont="1" applyFill="1" applyAlignment="1">
      <alignment vertical="center"/>
    </xf>
    <xf numFmtId="0" fontId="40" fillId="16" borderId="0" xfId="0" applyFont="1" applyFill="1"/>
    <xf numFmtId="0" fontId="40" fillId="16" borderId="0" xfId="0" applyFont="1" applyFill="1" applyAlignment="1">
      <alignment vertical="center"/>
    </xf>
    <xf numFmtId="0" fontId="60" fillId="16" borderId="0" xfId="0" quotePrefix="1" applyFont="1" applyFill="1" applyAlignment="1">
      <alignment vertical="center"/>
    </xf>
    <xf numFmtId="0" fontId="107" fillId="16" borderId="0" xfId="0" applyFont="1" applyFill="1"/>
    <xf numFmtId="0" fontId="42" fillId="16" borderId="0" xfId="0" applyFont="1" applyFill="1"/>
    <xf numFmtId="0" fontId="59" fillId="16" borderId="0" xfId="0" applyFont="1" applyFill="1"/>
    <xf numFmtId="0" fontId="59" fillId="16" borderId="0" xfId="0" applyFont="1" applyFill="1" applyAlignment="1">
      <alignment horizontal="center"/>
    </xf>
    <xf numFmtId="9" fontId="59" fillId="16" borderId="0" xfId="1" applyFont="1" applyFill="1" applyBorder="1"/>
    <xf numFmtId="0" fontId="59" fillId="16" borderId="0" xfId="0" applyFont="1" applyFill="1" applyAlignment="1">
      <alignment horizontal="left" indent="1"/>
    </xf>
    <xf numFmtId="0" fontId="59" fillId="16" borderId="0" xfId="0" applyFont="1" applyFill="1" applyAlignment="1">
      <alignment horizontal="left" vertical="center"/>
    </xf>
    <xf numFmtId="0" fontId="0" fillId="16" borderId="0" xfId="0" applyFill="1" applyAlignment="1">
      <alignment horizontal="left" vertical="center"/>
    </xf>
    <xf numFmtId="0" fontId="0" fillId="16" borderId="0" xfId="0" quotePrefix="1" applyFill="1" applyAlignment="1">
      <alignment horizontal="center" vertical="center"/>
    </xf>
    <xf numFmtId="0" fontId="11" fillId="16" borderId="0" xfId="0" applyFont="1" applyFill="1" applyAlignment="1">
      <alignment horizontal="left" indent="1"/>
    </xf>
    <xf numFmtId="165" fontId="0" fillId="16" borderId="0" xfId="0" applyNumberFormat="1" applyFill="1" applyAlignment="1">
      <alignment horizontal="right" vertical="center" indent="1"/>
    </xf>
    <xf numFmtId="2" fontId="0" fillId="16" borderId="0" xfId="0" applyNumberFormat="1" applyFill="1"/>
    <xf numFmtId="0" fontId="116" fillId="0" borderId="0" xfId="0" applyFont="1"/>
    <xf numFmtId="0" fontId="74" fillId="16" borderId="0" xfId="0" applyFont="1" applyFill="1" applyAlignment="1">
      <alignment vertical="center"/>
    </xf>
    <xf numFmtId="0" fontId="13" fillId="16" borderId="18" xfId="0" applyFont="1" applyFill="1" applyBorder="1" applyAlignment="1">
      <alignment horizontal="center"/>
    </xf>
    <xf numFmtId="0" fontId="13" fillId="16" borderId="19" xfId="0" applyFont="1" applyFill="1" applyBorder="1" applyAlignment="1">
      <alignment horizontal="center"/>
    </xf>
    <xf numFmtId="0" fontId="13" fillId="16" borderId="20" xfId="0" applyFont="1" applyFill="1" applyBorder="1" applyAlignment="1">
      <alignment horizontal="center" vertical="center"/>
    </xf>
    <xf numFmtId="1" fontId="74" fillId="16" borderId="54" xfId="0" applyNumberFormat="1" applyFont="1" applyFill="1" applyBorder="1" applyAlignment="1">
      <alignment horizontal="center"/>
    </xf>
    <xf numFmtId="1" fontId="74" fillId="16" borderId="0" xfId="0" applyNumberFormat="1" applyFont="1" applyFill="1" applyAlignment="1">
      <alignment horizontal="center"/>
    </xf>
    <xf numFmtId="1" fontId="74" fillId="16" borderId="55" xfId="0" applyNumberFormat="1" applyFont="1" applyFill="1" applyBorder="1" applyAlignment="1">
      <alignment horizontal="center" vertical="center"/>
    </xf>
    <xf numFmtId="1" fontId="66" fillId="16" borderId="54" xfId="0" applyNumberFormat="1" applyFont="1" applyFill="1" applyBorder="1" applyAlignment="1">
      <alignment horizontal="center"/>
    </xf>
    <xf numFmtId="1" fontId="66" fillId="16" borderId="0" xfId="0" applyNumberFormat="1" applyFont="1" applyFill="1" applyAlignment="1">
      <alignment horizontal="center"/>
    </xf>
    <xf numFmtId="1" fontId="66" fillId="16" borderId="55" xfId="0" applyNumberFormat="1" applyFont="1" applyFill="1" applyBorder="1" applyAlignment="1">
      <alignment horizontal="center" vertical="center"/>
    </xf>
    <xf numFmtId="1" fontId="66" fillId="16" borderId="56" xfId="0" applyNumberFormat="1" applyFont="1" applyFill="1" applyBorder="1" applyAlignment="1">
      <alignment horizontal="center"/>
    </xf>
    <xf numFmtId="1" fontId="66" fillId="16" borderId="57" xfId="0" applyNumberFormat="1" applyFont="1" applyFill="1" applyBorder="1" applyAlignment="1">
      <alignment horizontal="center"/>
    </xf>
    <xf numFmtId="1" fontId="66" fillId="16" borderId="58" xfId="0" applyNumberFormat="1" applyFont="1" applyFill="1" applyBorder="1" applyAlignment="1">
      <alignment horizontal="center" vertical="center"/>
    </xf>
    <xf numFmtId="0" fontId="0" fillId="0" borderId="55" xfId="0" quotePrefix="1" applyBorder="1" applyAlignment="1">
      <alignment vertical="center"/>
    </xf>
    <xf numFmtId="0" fontId="116" fillId="0" borderId="69" xfId="0" applyFont="1" applyBorder="1" applyAlignment="1">
      <alignment vertical="center"/>
    </xf>
    <xf numFmtId="0" fontId="116" fillId="0" borderId="70" xfId="0" applyFont="1" applyBorder="1" applyAlignment="1">
      <alignment vertical="center"/>
    </xf>
    <xf numFmtId="0" fontId="116" fillId="0" borderId="62" xfId="0" applyFont="1" applyBorder="1" applyAlignment="1">
      <alignment vertical="center"/>
    </xf>
    <xf numFmtId="0" fontId="116" fillId="0" borderId="63" xfId="0" applyFont="1" applyBorder="1" applyAlignment="1">
      <alignment vertical="center"/>
    </xf>
    <xf numFmtId="0" fontId="116" fillId="0" borderId="64" xfId="0" applyFont="1" applyBorder="1" applyAlignment="1">
      <alignment vertical="center"/>
    </xf>
    <xf numFmtId="0" fontId="120" fillId="0" borderId="0" xfId="0" applyFont="1" applyAlignment="1">
      <alignment vertical="center"/>
    </xf>
    <xf numFmtId="1" fontId="0" fillId="0" borderId="1" xfId="0" quotePrefix="1" applyNumberFormat="1" applyBorder="1" applyAlignment="1">
      <alignment horizontal="center" vertical="center"/>
    </xf>
    <xf numFmtId="0" fontId="120" fillId="0" borderId="0" xfId="0" applyFont="1"/>
    <xf numFmtId="0" fontId="0" fillId="0" borderId="54" xfId="0" applyBorder="1" applyAlignment="1">
      <alignment vertical="center"/>
    </xf>
    <xf numFmtId="3" fontId="0" fillId="0" borderId="18" xfId="0" applyNumberFormat="1" applyBorder="1" applyAlignment="1">
      <alignment horizontal="right" vertical="center" indent="1"/>
    </xf>
    <xf numFmtId="3" fontId="0" fillId="0" borderId="19" xfId="0" applyNumberFormat="1" applyBorder="1" applyAlignment="1">
      <alignment horizontal="right" vertical="center" indent="1"/>
    </xf>
    <xf numFmtId="3" fontId="0" fillId="0" borderId="20" xfId="0" applyNumberFormat="1" applyBorder="1" applyAlignment="1">
      <alignment horizontal="right" vertical="center" indent="1"/>
    </xf>
    <xf numFmtId="3" fontId="0" fillId="0" borderId="54" xfId="0" applyNumberFormat="1" applyBorder="1" applyAlignment="1">
      <alignment horizontal="right" vertical="center" indent="1"/>
    </xf>
    <xf numFmtId="3" fontId="0" fillId="0" borderId="55" xfId="0" applyNumberFormat="1" applyBorder="1" applyAlignment="1">
      <alignment horizontal="right" vertical="center" indent="1"/>
    </xf>
    <xf numFmtId="3" fontId="0" fillId="0" borderId="59" xfId="0" applyNumberFormat="1" applyBorder="1" applyAlignment="1">
      <alignment horizontal="right" vertical="center" indent="1"/>
    </xf>
    <xf numFmtId="3" fontId="0" fillId="0" borderId="60" xfId="0" applyNumberFormat="1" applyBorder="1" applyAlignment="1">
      <alignment horizontal="right" vertical="center" indent="1"/>
    </xf>
    <xf numFmtId="3" fontId="0" fillId="0" borderId="61" xfId="0" applyNumberFormat="1" applyBorder="1" applyAlignment="1">
      <alignment horizontal="right" vertical="center" indent="1"/>
    </xf>
    <xf numFmtId="0" fontId="116" fillId="0" borderId="3" xfId="0" applyFont="1" applyBorder="1" applyAlignment="1">
      <alignment vertical="center"/>
    </xf>
    <xf numFmtId="0" fontId="116" fillId="0" borderId="67" xfId="0" applyFont="1" applyBorder="1" applyAlignment="1">
      <alignment vertical="center"/>
    </xf>
    <xf numFmtId="0" fontId="116" fillId="0" borderId="71" xfId="0" applyFont="1" applyBorder="1" applyAlignment="1">
      <alignment vertical="center"/>
    </xf>
    <xf numFmtId="0" fontId="116" fillId="0" borderId="56" xfId="0" applyFont="1" applyBorder="1" applyAlignment="1">
      <alignment vertical="center"/>
    </xf>
    <xf numFmtId="0" fontId="116" fillId="0" borderId="57" xfId="0" applyFont="1" applyBorder="1" applyAlignment="1">
      <alignment vertical="center"/>
    </xf>
    <xf numFmtId="0" fontId="116" fillId="0" borderId="58" xfId="0" applyFont="1" applyBorder="1" applyAlignment="1">
      <alignment vertical="center"/>
    </xf>
    <xf numFmtId="0" fontId="0" fillId="0" borderId="68" xfId="0" applyBorder="1" applyAlignment="1">
      <alignment horizontal="left"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68" xfId="0" applyBorder="1" applyAlignment="1">
      <alignment vertical="center"/>
    </xf>
    <xf numFmtId="165" fontId="0" fillId="0" borderId="18" xfId="0" applyNumberFormat="1" applyBorder="1" applyAlignment="1">
      <alignment horizontal="right" vertical="center" indent="1"/>
    </xf>
    <xf numFmtId="165" fontId="0" fillId="0" borderId="19" xfId="0" applyNumberFormat="1" applyBorder="1" applyAlignment="1">
      <alignment horizontal="right" vertical="center" indent="1"/>
    </xf>
    <xf numFmtId="165" fontId="0" fillId="0" borderId="20" xfId="0" applyNumberFormat="1" applyBorder="1" applyAlignment="1">
      <alignment horizontal="right" vertical="center" indent="1"/>
    </xf>
    <xf numFmtId="165" fontId="0" fillId="0" borderId="54" xfId="0" applyNumberFormat="1" applyBorder="1" applyAlignment="1">
      <alignment horizontal="right" vertical="center" indent="1"/>
    </xf>
    <xf numFmtId="165" fontId="0" fillId="0" borderId="55" xfId="0" applyNumberFormat="1" applyBorder="1" applyAlignment="1">
      <alignment horizontal="right" vertical="center" indent="1"/>
    </xf>
    <xf numFmtId="165" fontId="0" fillId="0" borderId="56" xfId="0" applyNumberFormat="1" applyBorder="1" applyAlignment="1">
      <alignment horizontal="right" vertical="center" indent="1"/>
    </xf>
    <xf numFmtId="165" fontId="0" fillId="0" borderId="57" xfId="0" applyNumberFormat="1" applyBorder="1" applyAlignment="1">
      <alignment horizontal="right" vertical="center" indent="1"/>
    </xf>
    <xf numFmtId="165" fontId="0" fillId="0" borderId="58" xfId="0" applyNumberFormat="1" applyBorder="1" applyAlignment="1">
      <alignment horizontal="right" vertical="center" indent="1"/>
    </xf>
    <xf numFmtId="0" fontId="0" fillId="17" borderId="19" xfId="0" applyFill="1" applyBorder="1" applyAlignment="1">
      <alignment horizontal="center" vertical="center"/>
    </xf>
    <xf numFmtId="167" fontId="0" fillId="0" borderId="56" xfId="1" applyNumberFormat="1" applyFont="1" applyBorder="1" applyAlignment="1">
      <alignment horizontal="right" vertical="center" indent="1"/>
    </xf>
    <xf numFmtId="167" fontId="0" fillId="17" borderId="57" xfId="1" applyNumberFormat="1" applyFont="1" applyFill="1" applyBorder="1" applyAlignment="1">
      <alignment horizontal="right" vertical="center" indent="1"/>
    </xf>
    <xf numFmtId="167" fontId="0" fillId="0" borderId="57" xfId="1" applyNumberFormat="1" applyFont="1" applyBorder="1" applyAlignment="1">
      <alignment horizontal="right" vertical="center" indent="1"/>
    </xf>
    <xf numFmtId="167" fontId="0" fillId="0" borderId="58" xfId="1" applyNumberFormat="1" applyFont="1" applyBorder="1" applyAlignment="1">
      <alignment horizontal="right" vertical="center" indent="1"/>
    </xf>
    <xf numFmtId="0" fontId="0" fillId="0" borderId="18" xfId="0" applyBorder="1" applyAlignment="1">
      <alignment vertical="center"/>
    </xf>
    <xf numFmtId="0" fontId="0" fillId="0" borderId="57" xfId="0" applyBorder="1" applyAlignment="1">
      <alignment horizontal="center" vertical="center"/>
    </xf>
    <xf numFmtId="0" fontId="0" fillId="0" borderId="65" xfId="0" applyBorder="1" applyAlignment="1">
      <alignment horizontal="left" vertical="center"/>
    </xf>
    <xf numFmtId="0" fontId="0" fillId="0" borderId="66" xfId="0" applyBorder="1" applyAlignment="1">
      <alignment horizontal="center" vertical="center"/>
    </xf>
    <xf numFmtId="0" fontId="74" fillId="16" borderId="0" xfId="0" applyFont="1" applyFill="1" applyAlignment="1">
      <alignment horizontal="center" vertical="center"/>
    </xf>
    <xf numFmtId="0" fontId="74" fillId="16" borderId="0" xfId="2" applyFont="1" applyFill="1" applyBorder="1" applyAlignment="1">
      <alignment horizontal="left" vertical="center" indent="1"/>
    </xf>
    <xf numFmtId="0" fontId="74" fillId="16" borderId="0" xfId="0" quotePrefix="1" applyFont="1" applyFill="1" applyAlignment="1">
      <alignment horizontal="center" vertical="center"/>
    </xf>
    <xf numFmtId="3" fontId="0" fillId="0" borderId="65" xfId="0" applyNumberFormat="1" applyBorder="1" applyAlignment="1">
      <alignment horizontal="right" vertical="center" indent="1"/>
    </xf>
    <xf numFmtId="3" fontId="0" fillId="0" borderId="66" xfId="0" applyNumberFormat="1" applyBorder="1" applyAlignment="1">
      <alignment horizontal="right" vertical="center" indent="1"/>
    </xf>
    <xf numFmtId="4" fontId="0" fillId="0" borderId="54" xfId="0" applyNumberFormat="1" applyBorder="1" applyAlignment="1">
      <alignment horizontal="right" vertical="center" indent="1"/>
    </xf>
    <xf numFmtId="4" fontId="0" fillId="0" borderId="0" xfId="0" applyNumberFormat="1" applyAlignment="1">
      <alignment horizontal="right" vertical="center" indent="1"/>
    </xf>
    <xf numFmtId="4" fontId="0" fillId="0" borderId="55" xfId="0" applyNumberFormat="1" applyBorder="1" applyAlignment="1">
      <alignment horizontal="right" vertical="center" indent="1"/>
    </xf>
    <xf numFmtId="3" fontId="0" fillId="0" borderId="54" xfId="1" applyNumberFormat="1" applyFont="1" applyFill="1" applyBorder="1" applyAlignment="1">
      <alignment horizontal="right" vertical="center" indent="1"/>
    </xf>
    <xf numFmtId="3" fontId="0" fillId="0" borderId="55" xfId="1" applyNumberFormat="1" applyFont="1" applyFill="1" applyBorder="1" applyAlignment="1">
      <alignment horizontal="right" vertical="center" indent="1"/>
    </xf>
    <xf numFmtId="3" fontId="0" fillId="0" borderId="56" xfId="1" applyNumberFormat="1" applyFont="1" applyFill="1" applyBorder="1" applyAlignment="1">
      <alignment horizontal="right" vertical="center" indent="1"/>
    </xf>
    <xf numFmtId="3" fontId="0" fillId="0" borderId="57" xfId="1" applyNumberFormat="1" applyFont="1" applyFill="1" applyBorder="1" applyAlignment="1">
      <alignment horizontal="right" vertical="center" indent="1"/>
    </xf>
    <xf numFmtId="3" fontId="0" fillId="0" borderId="58" xfId="1" applyNumberFormat="1" applyFont="1" applyFill="1" applyBorder="1" applyAlignment="1">
      <alignment horizontal="right" vertical="center" indent="1"/>
    </xf>
    <xf numFmtId="9" fontId="0" fillId="2" borderId="0" xfId="0" applyNumberFormat="1" applyFill="1" applyAlignment="1">
      <alignment vertical="center"/>
    </xf>
    <xf numFmtId="9" fontId="0" fillId="2" borderId="57" xfId="0" applyNumberFormat="1" applyFill="1" applyBorder="1" applyAlignment="1">
      <alignment vertical="center"/>
    </xf>
    <xf numFmtId="0" fontId="122" fillId="0" borderId="0" xfId="0" applyFont="1" applyAlignment="1">
      <alignment horizontal="left" vertical="center" indent="1"/>
    </xf>
    <xf numFmtId="1" fontId="0" fillId="16" borderId="0" xfId="0" applyNumberFormat="1" applyFill="1"/>
    <xf numFmtId="1" fontId="0" fillId="16" borderId="0" xfId="0" applyNumberFormat="1" applyFill="1" applyAlignment="1">
      <alignment horizontal="center"/>
    </xf>
    <xf numFmtId="0" fontId="0" fillId="0" borderId="68" xfId="0" applyBorder="1"/>
    <xf numFmtId="1" fontId="0" fillId="0" borderId="68" xfId="0" applyNumberFormat="1" applyBorder="1" applyAlignment="1">
      <alignment vertical="center"/>
    </xf>
    <xf numFmtId="0" fontId="0" fillId="2" borderId="68" xfId="0" applyFill="1" applyBorder="1" applyAlignment="1">
      <alignment horizontal="center" vertical="center"/>
    </xf>
    <xf numFmtId="0" fontId="0" fillId="0" borderId="68" xfId="0" applyBorder="1" applyAlignment="1">
      <alignment horizontal="center" vertical="center"/>
    </xf>
    <xf numFmtId="0" fontId="0" fillId="4" borderId="68" xfId="0" applyFill="1" applyBorder="1" applyAlignment="1">
      <alignment horizontal="center" vertical="center"/>
    </xf>
    <xf numFmtId="0" fontId="0" fillId="5" borderId="68" xfId="0" applyFill="1" applyBorder="1" applyAlignment="1">
      <alignment horizontal="center" vertical="center"/>
    </xf>
    <xf numFmtId="0" fontId="0" fillId="6" borderId="68" xfId="0" applyFill="1" applyBorder="1" applyAlignment="1">
      <alignment horizontal="center" vertical="center"/>
    </xf>
    <xf numFmtId="0" fontId="0" fillId="7" borderId="68" xfId="0" applyFill="1" applyBorder="1" applyAlignment="1">
      <alignment horizontal="center" vertical="center"/>
    </xf>
    <xf numFmtId="0" fontId="0" fillId="3" borderId="68" xfId="0" applyFill="1" applyBorder="1" applyAlignment="1">
      <alignment horizontal="center" vertical="center"/>
    </xf>
    <xf numFmtId="165" fontId="0" fillId="2" borderId="68" xfId="0" applyNumberFormat="1" applyFill="1" applyBorder="1" applyAlignment="1">
      <alignment horizontal="right" vertical="center" indent="1"/>
    </xf>
    <xf numFmtId="0" fontId="51" fillId="0" borderId="68" xfId="0" applyFont="1" applyBorder="1" applyAlignment="1">
      <alignment horizontal="left" vertical="center"/>
    </xf>
    <xf numFmtId="0" fontId="4" fillId="0" borderId="68" xfId="0" applyFont="1" applyBorder="1" applyAlignment="1">
      <alignment vertical="center"/>
    </xf>
    <xf numFmtId="1" fontId="0" fillId="0" borderId="68" xfId="0" applyNumberFormat="1" applyBorder="1" applyAlignment="1">
      <alignment horizontal="left" vertical="center"/>
    </xf>
    <xf numFmtId="3" fontId="0" fillId="0" borderId="68" xfId="0" applyNumberFormat="1" applyBorder="1" applyAlignment="1">
      <alignment horizontal="center" vertical="center"/>
    </xf>
    <xf numFmtId="1" fontId="0" fillId="0" borderId="68" xfId="0" applyNumberFormat="1" applyBorder="1" applyAlignment="1">
      <alignment horizontal="center" vertical="center"/>
    </xf>
    <xf numFmtId="0" fontId="4" fillId="0" borderId="68" xfId="0" applyFont="1" applyBorder="1"/>
    <xf numFmtId="3" fontId="4" fillId="0" borderId="68" xfId="0" applyNumberFormat="1" applyFont="1" applyBorder="1" applyAlignment="1">
      <alignment horizontal="center" vertical="center"/>
    </xf>
    <xf numFmtId="9" fontId="0" fillId="0" borderId="68" xfId="1" applyFont="1" applyBorder="1" applyAlignment="1">
      <alignment horizontal="center"/>
    </xf>
    <xf numFmtId="0" fontId="16" fillId="0" borderId="68" xfId="0" applyFont="1" applyBorder="1"/>
    <xf numFmtId="0" fontId="41" fillId="0" borderId="68" xfId="0" applyFont="1" applyBorder="1" applyAlignment="1">
      <alignment vertical="center"/>
    </xf>
    <xf numFmtId="0" fontId="59" fillId="0" borderId="68" xfId="0" applyFont="1" applyBorder="1" applyAlignment="1">
      <alignment vertical="center"/>
    </xf>
    <xf numFmtId="0" fontId="59" fillId="0" borderId="68" xfId="0" applyFont="1" applyBorder="1" applyAlignment="1">
      <alignment vertical="center" wrapText="1"/>
    </xf>
    <xf numFmtId="0" fontId="0" fillId="0" borderId="68" xfId="0" applyBorder="1" applyAlignment="1">
      <alignment vertical="center" wrapText="1"/>
    </xf>
    <xf numFmtId="0" fontId="0" fillId="16" borderId="0" xfId="0" applyFill="1" applyAlignment="1">
      <alignment horizontal="left" vertical="center" wrapText="1"/>
    </xf>
    <xf numFmtId="0" fontId="122" fillId="0" borderId="0" xfId="0" applyFont="1"/>
    <xf numFmtId="0" fontId="124" fillId="0" borderId="0" xfId="0" applyFont="1"/>
    <xf numFmtId="0" fontId="124" fillId="0" borderId="5" xfId="0" applyFont="1" applyBorder="1" applyAlignment="1">
      <alignment vertical="center"/>
    </xf>
    <xf numFmtId="0" fontId="124" fillId="0" borderId="44" xfId="0" applyFont="1" applyBorder="1" applyAlignment="1">
      <alignment vertical="center"/>
    </xf>
    <xf numFmtId="0" fontId="124" fillId="0" borderId="44" xfId="0" applyFont="1" applyBorder="1" applyAlignment="1">
      <alignment horizontal="center" vertical="center"/>
    </xf>
    <xf numFmtId="0" fontId="122" fillId="0" borderId="6" xfId="0" applyFont="1" applyBorder="1" applyAlignment="1">
      <alignment horizontal="center" vertical="center"/>
    </xf>
    <xf numFmtId="0" fontId="122" fillId="0" borderId="68" xfId="0" applyFont="1" applyBorder="1" applyAlignment="1">
      <alignment vertical="center"/>
    </xf>
    <xf numFmtId="0" fontId="122" fillId="0" borderId="39" xfId="0" applyFont="1" applyBorder="1" applyAlignment="1">
      <alignment vertical="center"/>
    </xf>
    <xf numFmtId="0" fontId="122" fillId="0" borderId="39" xfId="0" applyFont="1" applyBorder="1" applyAlignment="1">
      <alignment horizontal="center"/>
    </xf>
    <xf numFmtId="2" fontId="122" fillId="63" borderId="38" xfId="0" applyNumberFormat="1" applyFont="1" applyFill="1" applyBorder="1" applyAlignment="1">
      <alignment horizontal="center" vertical="center"/>
    </xf>
    <xf numFmtId="0" fontId="122" fillId="0" borderId="7" xfId="0" applyFont="1" applyBorder="1" applyAlignment="1">
      <alignment vertical="center"/>
    </xf>
    <xf numFmtId="2" fontId="122" fillId="63" borderId="8" xfId="0" applyNumberFormat="1" applyFont="1" applyFill="1" applyBorder="1" applyAlignment="1">
      <alignment horizontal="center"/>
    </xf>
    <xf numFmtId="0" fontId="122" fillId="0" borderId="2" xfId="0" applyFont="1" applyBorder="1" applyAlignment="1">
      <alignment vertical="center"/>
    </xf>
    <xf numFmtId="2" fontId="122" fillId="63" borderId="4" xfId="0" applyNumberFormat="1" applyFont="1" applyFill="1" applyBorder="1" applyAlignment="1">
      <alignment horizontal="center"/>
    </xf>
    <xf numFmtId="0" fontId="119" fillId="0" borderId="0" xfId="0" applyFont="1"/>
    <xf numFmtId="0" fontId="117" fillId="0" borderId="0" xfId="0" applyFont="1" applyAlignment="1">
      <alignment horizontal="center"/>
    </xf>
    <xf numFmtId="0" fontId="117" fillId="0" borderId="1" xfId="0" applyFont="1" applyBorder="1" applyAlignment="1">
      <alignment horizontal="center"/>
    </xf>
    <xf numFmtId="0" fontId="117" fillId="0" borderId="68" xfId="0" applyFont="1" applyBorder="1"/>
    <xf numFmtId="2" fontId="117" fillId="0" borderId="9" xfId="0" applyNumberFormat="1" applyFont="1" applyBorder="1" applyAlignment="1">
      <alignment horizontal="center"/>
    </xf>
    <xf numFmtId="9" fontId="117" fillId="0" borderId="9" xfId="1" applyFont="1" applyBorder="1" applyAlignment="1">
      <alignment horizontal="center"/>
    </xf>
    <xf numFmtId="0" fontId="117" fillId="0" borderId="7" xfId="0" applyFont="1" applyBorder="1"/>
    <xf numFmtId="0" fontId="117" fillId="0" borderId="5" xfId="0" applyFont="1" applyBorder="1"/>
    <xf numFmtId="2" fontId="117" fillId="0" borderId="1" xfId="0" applyNumberFormat="1" applyFont="1" applyBorder="1" applyAlignment="1">
      <alignment horizontal="center"/>
    </xf>
    <xf numFmtId="9" fontId="117" fillId="0" borderId="1" xfId="0" applyNumberFormat="1" applyFont="1" applyBorder="1" applyAlignment="1">
      <alignment horizontal="center"/>
    </xf>
    <xf numFmtId="0" fontId="69" fillId="0" borderId="0" xfId="0" applyFont="1" applyAlignment="1">
      <alignment vertical="center"/>
    </xf>
    <xf numFmtId="0" fontId="120" fillId="0" borderId="39" xfId="0" applyFont="1" applyBorder="1" applyAlignment="1">
      <alignment vertical="center"/>
    </xf>
    <xf numFmtId="0" fontId="120" fillId="0" borderId="3" xfId="0" applyFont="1" applyBorder="1" applyAlignment="1">
      <alignment vertical="center"/>
    </xf>
    <xf numFmtId="0" fontId="121" fillId="0" borderId="0" xfId="0" applyFont="1"/>
    <xf numFmtId="3" fontId="0" fillId="16" borderId="0" xfId="0" applyNumberFormat="1" applyFill="1" applyAlignment="1">
      <alignment horizontal="center" vertical="center"/>
    </xf>
    <xf numFmtId="0" fontId="0" fillId="0" borderId="52" xfId="0" applyBorder="1" applyAlignment="1">
      <alignment horizontal="left" vertical="center"/>
    </xf>
    <xf numFmtId="0" fontId="0" fillId="0" borderId="53" xfId="0" applyBorder="1" applyAlignment="1">
      <alignment horizontal="left" vertical="center"/>
    </xf>
    <xf numFmtId="0" fontId="117" fillId="0" borderId="65" xfId="0" applyFont="1" applyBorder="1" applyAlignment="1">
      <alignment vertical="center"/>
    </xf>
    <xf numFmtId="0" fontId="117" fillId="0" borderId="56" xfId="0" applyFont="1" applyBorder="1" applyAlignment="1">
      <alignment vertical="center"/>
    </xf>
    <xf numFmtId="0" fontId="120" fillId="0" borderId="57" xfId="0" applyFont="1" applyBorder="1" applyAlignment="1">
      <alignment vertical="center"/>
    </xf>
    <xf numFmtId="3" fontId="0" fillId="16" borderId="18" xfId="0" applyNumberFormat="1" applyFill="1" applyBorder="1" applyAlignment="1">
      <alignment horizontal="center" vertical="center"/>
    </xf>
    <xf numFmtId="3" fontId="0" fillId="16" borderId="19" xfId="0" applyNumberFormat="1" applyFill="1" applyBorder="1" applyAlignment="1">
      <alignment horizontal="center" vertical="center"/>
    </xf>
    <xf numFmtId="3" fontId="0" fillId="16" borderId="20" xfId="0" applyNumberFormat="1" applyFill="1" applyBorder="1" applyAlignment="1">
      <alignment horizontal="center" vertical="center"/>
    </xf>
    <xf numFmtId="0" fontId="119" fillId="0" borderId="2" xfId="0" applyFont="1" applyBorder="1" applyAlignment="1">
      <alignment vertical="center"/>
    </xf>
    <xf numFmtId="0" fontId="116" fillId="0" borderId="4" xfId="0" applyFont="1" applyBorder="1" applyAlignment="1">
      <alignment vertical="center"/>
    </xf>
    <xf numFmtId="3" fontId="0" fillId="16" borderId="54" xfId="0" applyNumberFormat="1" applyFill="1" applyBorder="1" applyAlignment="1">
      <alignment horizontal="center" vertical="center"/>
    </xf>
    <xf numFmtId="3" fontId="0" fillId="16" borderId="55" xfId="0" applyNumberFormat="1" applyFill="1" applyBorder="1" applyAlignment="1">
      <alignment horizontal="center" vertical="center"/>
    </xf>
    <xf numFmtId="3" fontId="116" fillId="0" borderId="59" xfId="0" applyNumberFormat="1" applyFont="1" applyBorder="1" applyAlignment="1">
      <alignment horizontal="center" vertical="center"/>
    </xf>
    <xf numFmtId="3" fontId="116" fillId="0" borderId="60" xfId="0" applyNumberFormat="1" applyFont="1" applyBorder="1" applyAlignment="1">
      <alignment horizontal="center" vertical="center"/>
    </xf>
    <xf numFmtId="3" fontId="116" fillId="0" borderId="61" xfId="0" applyNumberFormat="1" applyFont="1" applyBorder="1" applyAlignment="1">
      <alignment horizontal="center" vertical="center"/>
    </xf>
    <xf numFmtId="0" fontId="117" fillId="0" borderId="7" xfId="0" applyFont="1" applyBorder="1" applyAlignment="1">
      <alignment horizontal="left" vertical="center" indent="1"/>
    </xf>
    <xf numFmtId="0" fontId="117" fillId="0" borderId="2" xfId="0" applyFont="1" applyBorder="1" applyAlignment="1">
      <alignment horizontal="left" vertical="center" indent="1"/>
    </xf>
    <xf numFmtId="0" fontId="125" fillId="0" borderId="3" xfId="0" applyFont="1" applyBorder="1" applyAlignment="1">
      <alignment vertical="center"/>
    </xf>
    <xf numFmtId="9" fontId="116" fillId="0" borderId="59" xfId="1" applyFont="1" applyBorder="1" applyAlignment="1">
      <alignment horizontal="center" vertical="center"/>
    </xf>
    <xf numFmtId="9" fontId="116" fillId="0" borderId="60" xfId="1" applyFont="1" applyBorder="1" applyAlignment="1">
      <alignment horizontal="center" vertical="center"/>
    </xf>
    <xf numFmtId="9" fontId="116" fillId="0" borderId="61" xfId="1" applyFont="1" applyBorder="1" applyAlignment="1">
      <alignment horizontal="center" vertical="center"/>
    </xf>
    <xf numFmtId="0" fontId="14" fillId="0" borderId="0" xfId="0" applyFont="1" applyAlignment="1">
      <alignment vertical="center"/>
    </xf>
    <xf numFmtId="0" fontId="0" fillId="0" borderId="68" xfId="0" applyBorder="1" applyAlignment="1">
      <alignment horizontal="left" vertical="center" indent="1"/>
    </xf>
    <xf numFmtId="0" fontId="4" fillId="2" borderId="1" xfId="0" applyFont="1" applyFill="1" applyBorder="1" applyAlignment="1">
      <alignment horizontal="center"/>
    </xf>
    <xf numFmtId="9" fontId="0" fillId="0" borderId="68" xfId="1" applyFont="1" applyFill="1" applyBorder="1" applyAlignment="1">
      <alignment horizontal="right" vertical="center" indent="1"/>
    </xf>
    <xf numFmtId="9" fontId="0" fillId="0" borderId="38" xfId="1" applyFont="1" applyFill="1" applyBorder="1" applyAlignment="1">
      <alignment horizontal="right" vertical="center" indent="1"/>
    </xf>
    <xf numFmtId="9" fontId="0" fillId="0" borderId="39" xfId="1" applyFont="1" applyFill="1" applyBorder="1" applyAlignment="1">
      <alignment horizontal="right" vertical="center" indent="1"/>
    </xf>
    <xf numFmtId="0" fontId="74" fillId="16" borderId="0" xfId="0" applyFont="1" applyFill="1"/>
    <xf numFmtId="3" fontId="0" fillId="0" borderId="68" xfId="0" applyNumberFormat="1" applyBorder="1" applyAlignment="1">
      <alignment horizontal="right" vertical="center" indent="1"/>
    </xf>
    <xf numFmtId="0" fontId="121" fillId="0" borderId="39" xfId="0" applyFont="1" applyBorder="1"/>
    <xf numFmtId="0" fontId="121" fillId="0" borderId="3" xfId="0" applyFont="1" applyBorder="1"/>
    <xf numFmtId="1" fontId="0" fillId="16" borderId="68" xfId="0" applyNumberFormat="1" applyFill="1" applyBorder="1"/>
    <xf numFmtId="1" fontId="0" fillId="16" borderId="39" xfId="0" applyNumberFormat="1" applyFill="1" applyBorder="1"/>
    <xf numFmtId="1" fontId="0" fillId="16" borderId="38" xfId="0" applyNumberFormat="1" applyFill="1" applyBorder="1"/>
    <xf numFmtId="1" fontId="0" fillId="16" borderId="7" xfId="0" applyNumberFormat="1" applyFill="1" applyBorder="1"/>
    <xf numFmtId="1" fontId="0" fillId="16" borderId="8" xfId="0" applyNumberFormat="1" applyFill="1" applyBorder="1"/>
    <xf numFmtId="1" fontId="0" fillId="16" borderId="2" xfId="0" applyNumberFormat="1" applyFill="1" applyBorder="1"/>
    <xf numFmtId="1" fontId="0" fillId="16" borderId="3" xfId="0" applyNumberFormat="1" applyFill="1" applyBorder="1"/>
    <xf numFmtId="1" fontId="0" fillId="16" borderId="4" xfId="0" applyNumberFormat="1" applyFill="1" applyBorder="1"/>
    <xf numFmtId="1" fontId="0" fillId="16" borderId="68" xfId="0" applyNumberFormat="1" applyFill="1" applyBorder="1" applyAlignment="1">
      <alignment horizontal="center"/>
    </xf>
    <xf numFmtId="1" fontId="0" fillId="16" borderId="39" xfId="0" applyNumberFormat="1" applyFill="1" applyBorder="1" applyAlignment="1">
      <alignment horizontal="center"/>
    </xf>
    <xf numFmtId="1" fontId="0" fillId="16" borderId="38" xfId="0" applyNumberFormat="1" applyFill="1" applyBorder="1" applyAlignment="1">
      <alignment horizontal="center"/>
    </xf>
    <xf numFmtId="1" fontId="0" fillId="16" borderId="7" xfId="0" applyNumberFormat="1" applyFill="1" applyBorder="1" applyAlignment="1">
      <alignment horizontal="center"/>
    </xf>
    <xf numFmtId="1" fontId="0" fillId="16" borderId="8" xfId="0" applyNumberFormat="1" applyFill="1" applyBorder="1" applyAlignment="1">
      <alignment horizontal="center"/>
    </xf>
    <xf numFmtId="1" fontId="0" fillId="16" borderId="2" xfId="0" applyNumberFormat="1" applyFill="1" applyBorder="1" applyAlignment="1">
      <alignment horizontal="center"/>
    </xf>
    <xf numFmtId="1" fontId="0" fillId="16" borderId="3" xfId="0" applyNumberFormat="1" applyFill="1" applyBorder="1" applyAlignment="1">
      <alignment horizontal="center"/>
    </xf>
    <xf numFmtId="1" fontId="0" fillId="16" borderId="4" xfId="0" applyNumberFormat="1" applyFill="1" applyBorder="1" applyAlignment="1">
      <alignment horizontal="center"/>
    </xf>
    <xf numFmtId="0" fontId="0" fillId="0" borderId="7" xfId="0" applyBorder="1" applyAlignment="1">
      <alignment vertical="top"/>
    </xf>
    <xf numFmtId="0" fontId="0" fillId="0" borderId="2" xfId="0" applyBorder="1" applyAlignment="1">
      <alignment vertical="top"/>
    </xf>
    <xf numFmtId="0" fontId="0" fillId="0" borderId="68" xfId="0" applyBorder="1" applyAlignment="1">
      <alignment vertical="top"/>
    </xf>
    <xf numFmtId="0" fontId="4" fillId="8" borderId="1" xfId="0" applyFont="1" applyFill="1" applyBorder="1" applyAlignment="1">
      <alignment horizontal="center"/>
    </xf>
    <xf numFmtId="1" fontId="0" fillId="16" borderId="39" xfId="0" applyNumberFormat="1" applyFill="1" applyBorder="1" applyAlignment="1">
      <alignment horizontal="center" vertical="center"/>
    </xf>
    <xf numFmtId="1" fontId="0" fillId="16" borderId="0" xfId="0" applyNumberFormat="1" applyFill="1" applyAlignment="1">
      <alignment horizontal="center" vertical="center"/>
    </xf>
    <xf numFmtId="1" fontId="0" fillId="16" borderId="3" xfId="0" applyNumberFormat="1" applyFill="1" applyBorder="1" applyAlignment="1">
      <alignment horizontal="center"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0" fillId="0" borderId="2" xfId="0" applyNumberFormat="1" applyBorder="1" applyAlignment="1">
      <alignment horizontal="center" vertical="center"/>
    </xf>
    <xf numFmtId="3" fontId="0" fillId="0" borderId="4" xfId="0" applyNumberFormat="1" applyBorder="1" applyAlignment="1">
      <alignment horizontal="center" vertical="center"/>
    </xf>
    <xf numFmtId="1" fontId="0" fillId="16" borderId="68" xfId="0" applyNumberFormat="1" applyFill="1" applyBorder="1" applyAlignment="1">
      <alignment horizontal="center" vertical="center"/>
    </xf>
    <xf numFmtId="1" fontId="0" fillId="16" borderId="7" xfId="0" applyNumberFormat="1" applyFill="1" applyBorder="1" applyAlignment="1">
      <alignment horizontal="center" vertical="center"/>
    </xf>
    <xf numFmtId="1" fontId="0" fillId="16" borderId="2" xfId="0" applyNumberFormat="1" applyFill="1" applyBorder="1" applyAlignment="1">
      <alignment horizontal="center" vertical="center"/>
    </xf>
    <xf numFmtId="1" fontId="4" fillId="16" borderId="5" xfId="0" applyNumberFormat="1" applyFont="1" applyFill="1" applyBorder="1" applyAlignment="1">
      <alignment horizontal="center" vertical="center"/>
    </xf>
    <xf numFmtId="1" fontId="4" fillId="16" borderId="44" xfId="0" applyNumberFormat="1" applyFont="1" applyFill="1" applyBorder="1" applyAlignment="1">
      <alignment horizontal="center" vertical="center"/>
    </xf>
    <xf numFmtId="1" fontId="4" fillId="16" borderId="6" xfId="0" applyNumberFormat="1" applyFont="1" applyFill="1" applyBorder="1" applyAlignment="1">
      <alignment horizontal="center" vertical="center"/>
    </xf>
    <xf numFmtId="0" fontId="7" fillId="0" borderId="68" xfId="0" applyFont="1" applyBorder="1"/>
    <xf numFmtId="2" fontId="0" fillId="0" borderId="68" xfId="0" applyNumberFormat="1" applyBorder="1" applyAlignment="1">
      <alignment horizontal="center"/>
    </xf>
    <xf numFmtId="2" fontId="0" fillId="0" borderId="39" xfId="0" applyNumberFormat="1" applyBorder="1" applyAlignment="1">
      <alignment horizontal="center"/>
    </xf>
    <xf numFmtId="2" fontId="0" fillId="0" borderId="38" xfId="0" applyNumberFormat="1" applyBorder="1" applyAlignment="1">
      <alignment horizontal="center"/>
    </xf>
    <xf numFmtId="2" fontId="0" fillId="0" borderId="7" xfId="0" applyNumberFormat="1" applyBorder="1" applyAlignment="1">
      <alignment horizontal="center"/>
    </xf>
    <xf numFmtId="2" fontId="0" fillId="0" borderId="0" xfId="0" applyNumberFormat="1" applyAlignment="1">
      <alignment horizontal="center"/>
    </xf>
    <xf numFmtId="2" fontId="0" fillId="0" borderId="8" xfId="0" applyNumberFormat="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2" fontId="4" fillId="0" borderId="5" xfId="0" applyNumberFormat="1" applyFont="1" applyBorder="1" applyAlignment="1">
      <alignment horizontal="center"/>
    </xf>
    <xf numFmtId="2" fontId="4" fillId="0" borderId="44" xfId="0" applyNumberFormat="1" applyFont="1" applyBorder="1" applyAlignment="1">
      <alignment horizontal="center"/>
    </xf>
    <xf numFmtId="2" fontId="4" fillId="0" borderId="6" xfId="0" applyNumberFormat="1" applyFont="1" applyBorder="1" applyAlignment="1">
      <alignment horizontal="center"/>
    </xf>
    <xf numFmtId="2" fontId="0" fillId="0" borderId="68" xfId="0" applyNumberFormat="1" applyBorder="1" applyAlignment="1">
      <alignment horizontal="center" vertical="center"/>
    </xf>
    <xf numFmtId="2" fontId="0" fillId="0" borderId="39" xfId="0" applyNumberFormat="1" applyBorder="1" applyAlignment="1">
      <alignment horizontal="center" vertical="center"/>
    </xf>
    <xf numFmtId="2" fontId="0" fillId="0" borderId="38" xfId="0" applyNumberFormat="1" applyBorder="1" applyAlignment="1">
      <alignment horizontal="center" vertical="center"/>
    </xf>
    <xf numFmtId="2" fontId="0" fillId="0" borderId="0" xfId="0" applyNumberFormat="1" applyAlignment="1">
      <alignment horizontal="center" vertical="center"/>
    </xf>
    <xf numFmtId="2" fontId="0" fillId="0" borderId="3" xfId="0" applyNumberFormat="1" applyBorder="1" applyAlignment="1">
      <alignment horizontal="center" vertical="center"/>
    </xf>
    <xf numFmtId="2" fontId="0" fillId="0" borderId="4" xfId="0" applyNumberFormat="1" applyBorder="1" applyAlignment="1">
      <alignment horizontal="center" vertical="center"/>
    </xf>
    <xf numFmtId="0" fontId="16" fillId="0" borderId="7" xfId="0" applyFont="1" applyBorder="1" applyAlignment="1">
      <alignment horizontal="left" vertical="center" indent="1"/>
    </xf>
    <xf numFmtId="0" fontId="4" fillId="0" borderId="2" xfId="0" applyFont="1" applyBorder="1" applyAlignment="1">
      <alignment vertical="center"/>
    </xf>
    <xf numFmtId="0" fontId="4" fillId="0" borderId="3" xfId="0" quotePrefix="1" applyFont="1" applyBorder="1" applyAlignment="1">
      <alignment vertical="center"/>
    </xf>
    <xf numFmtId="0" fontId="0" fillId="0" borderId="0" xfId="0" quotePrefix="1" applyAlignment="1">
      <alignment horizontal="left" vertical="center"/>
    </xf>
    <xf numFmtId="0" fontId="0" fillId="0" borderId="8" xfId="0" quotePrefix="1" applyBorder="1" applyAlignment="1">
      <alignment vertical="center"/>
    </xf>
    <xf numFmtId="0" fontId="16" fillId="0" borderId="0" xfId="0" quotePrefix="1" applyFont="1" applyAlignment="1">
      <alignment vertical="center"/>
    </xf>
    <xf numFmtId="0" fontId="16" fillId="0" borderId="8" xfId="0" quotePrefix="1" applyFont="1" applyBorder="1" applyAlignment="1">
      <alignment vertical="center"/>
    </xf>
    <xf numFmtId="0" fontId="0" fillId="0" borderId="4" xfId="0" quotePrefix="1" applyBorder="1" applyAlignment="1">
      <alignment vertical="center"/>
    </xf>
    <xf numFmtId="0" fontId="4" fillId="0" borderId="4" xfId="0" quotePrefix="1" applyFont="1" applyBorder="1" applyAlignment="1">
      <alignment vertical="center"/>
    </xf>
    <xf numFmtId="9" fontId="0" fillId="0" borderId="39" xfId="1" applyFont="1" applyBorder="1" applyAlignment="1">
      <alignment horizontal="center"/>
    </xf>
    <xf numFmtId="9" fontId="0" fillId="0" borderId="7" xfId="1" applyFont="1" applyBorder="1" applyAlignment="1">
      <alignment horizontal="center"/>
    </xf>
    <xf numFmtId="9" fontId="0" fillId="0" borderId="3" xfId="1" applyFont="1" applyBorder="1" applyAlignment="1">
      <alignment horizontal="center"/>
    </xf>
    <xf numFmtId="0" fontId="0" fillId="0" borderId="3" xfId="0" quotePrefix="1" applyBorder="1" applyAlignment="1">
      <alignment horizontal="left" vertical="center"/>
    </xf>
    <xf numFmtId="0" fontId="4" fillId="0" borderId="0" xfId="0" quotePrefix="1" applyFont="1" applyAlignment="1">
      <alignment vertical="center"/>
    </xf>
    <xf numFmtId="0" fontId="59" fillId="0" borderId="68" xfId="0" applyFont="1" applyBorder="1"/>
    <xf numFmtId="9" fontId="59" fillId="0" borderId="38" xfId="0" applyNumberFormat="1" applyFont="1" applyBorder="1"/>
    <xf numFmtId="0" fontId="59" fillId="0" borderId="7" xfId="0" applyFont="1" applyBorder="1"/>
    <xf numFmtId="0" fontId="59" fillId="0" borderId="2" xfId="0" applyFont="1" applyBorder="1"/>
    <xf numFmtId="0" fontId="0" fillId="0" borderId="7" xfId="0" applyBorder="1" applyAlignment="1">
      <alignment horizontal="left" vertical="center" indent="2"/>
    </xf>
    <xf numFmtId="0" fontId="0" fillId="0" borderId="2" xfId="0" applyBorder="1" applyAlignment="1">
      <alignment horizontal="left" vertical="center" indent="2"/>
    </xf>
    <xf numFmtId="2" fontId="0" fillId="0" borderId="68" xfId="0" applyNumberFormat="1" applyBorder="1"/>
    <xf numFmtId="2" fontId="0" fillId="0" borderId="39" xfId="0" applyNumberFormat="1" applyBorder="1"/>
    <xf numFmtId="2" fontId="0" fillId="0" borderId="7" xfId="0" applyNumberFormat="1" applyBorder="1"/>
    <xf numFmtId="2" fontId="0" fillId="0" borderId="5" xfId="0" applyNumberFormat="1" applyBorder="1"/>
    <xf numFmtId="2" fontId="0" fillId="0" borderId="44" xfId="0" applyNumberFormat="1" applyBorder="1"/>
    <xf numFmtId="0" fontId="4" fillId="0" borderId="44" xfId="0" applyFont="1" applyBorder="1" applyAlignment="1">
      <alignment horizontal="left" vertical="center"/>
    </xf>
    <xf numFmtId="3" fontId="1" fillId="0" borderId="5" xfId="1" applyNumberFormat="1" applyFont="1" applyBorder="1" applyAlignment="1">
      <alignment horizontal="center" vertical="center"/>
    </xf>
    <xf numFmtId="3" fontId="1" fillId="0" borderId="44" xfId="1" applyNumberFormat="1" applyFont="1" applyBorder="1" applyAlignment="1">
      <alignment horizontal="center" vertical="center"/>
    </xf>
    <xf numFmtId="3" fontId="1" fillId="0" borderId="6" xfId="1" applyNumberFormat="1" applyFont="1" applyBorder="1" applyAlignment="1">
      <alignment horizontal="center" vertical="center"/>
    </xf>
    <xf numFmtId="0" fontId="0" fillId="0" borderId="5" xfId="0" quotePrefix="1" applyBorder="1" applyAlignment="1">
      <alignment vertical="center"/>
    </xf>
    <xf numFmtId="166" fontId="0" fillId="0" borderId="68" xfId="0" applyNumberFormat="1" applyBorder="1" applyAlignment="1">
      <alignment horizontal="center"/>
    </xf>
    <xf numFmtId="166" fontId="0" fillId="0" borderId="39" xfId="0" applyNumberFormat="1" applyBorder="1" applyAlignment="1">
      <alignment horizontal="center"/>
    </xf>
    <xf numFmtId="166" fontId="0" fillId="0" borderId="38" xfId="0" applyNumberFormat="1" applyBorder="1" applyAlignment="1">
      <alignment horizontal="center"/>
    </xf>
    <xf numFmtId="166" fontId="0" fillId="0" borderId="7" xfId="0" applyNumberFormat="1" applyBorder="1" applyAlignment="1">
      <alignment horizontal="center"/>
    </xf>
    <xf numFmtId="166" fontId="0" fillId="0" borderId="0" xfId="0" applyNumberFormat="1" applyAlignment="1">
      <alignment horizontal="center"/>
    </xf>
    <xf numFmtId="166" fontId="0" fillId="0" borderId="8" xfId="0" applyNumberFormat="1" applyBorder="1" applyAlignment="1">
      <alignment horizontal="center"/>
    </xf>
    <xf numFmtId="166" fontId="0" fillId="0" borderId="2" xfId="0" applyNumberFormat="1" applyBorder="1" applyAlignment="1">
      <alignment horizontal="center"/>
    </xf>
    <xf numFmtId="166" fontId="0" fillId="0" borderId="3" xfId="0" applyNumberFormat="1" applyBorder="1" applyAlignment="1">
      <alignment horizontal="center"/>
    </xf>
    <xf numFmtId="166" fontId="0" fillId="0" borderId="4" xfId="0" applyNumberFormat="1" applyBorder="1" applyAlignment="1">
      <alignment horizontal="center"/>
    </xf>
    <xf numFmtId="0" fontId="4" fillId="0" borderId="68" xfId="0" applyFont="1" applyBorder="1" applyAlignment="1">
      <alignment horizontal="left" vertical="center" indent="1"/>
    </xf>
    <xf numFmtId="0" fontId="5" fillId="0" borderId="0" xfId="992" applyBorder="1" applyAlignment="1">
      <alignment horizontal="center" vertical="center"/>
    </xf>
    <xf numFmtId="0" fontId="4" fillId="0" borderId="7" xfId="0" applyFont="1" applyBorder="1" applyAlignment="1">
      <alignment horizontal="left" vertical="center" indent="1"/>
    </xf>
    <xf numFmtId="0" fontId="0" fillId="0" borderId="4" xfId="0" quotePrefix="1" applyBorder="1" applyAlignment="1">
      <alignment horizontal="center" vertical="center"/>
    </xf>
    <xf numFmtId="0" fontId="4" fillId="0" borderId="3" xfId="0" applyFont="1" applyBorder="1" applyAlignment="1">
      <alignment vertical="center"/>
    </xf>
    <xf numFmtId="0" fontId="13" fillId="0" borderId="0" xfId="0" applyFont="1" applyAlignment="1">
      <alignment horizontal="left" vertical="center"/>
    </xf>
    <xf numFmtId="166" fontId="0" fillId="0" borderId="68" xfId="0" applyNumberFormat="1" applyBorder="1" applyAlignment="1">
      <alignment horizontal="center" vertical="center"/>
    </xf>
    <xf numFmtId="166" fontId="0" fillId="0" borderId="39" xfId="0" applyNumberFormat="1" applyBorder="1" applyAlignment="1">
      <alignment horizontal="center" vertical="center"/>
    </xf>
    <xf numFmtId="166" fontId="0" fillId="0" borderId="38" xfId="0" applyNumberFormat="1" applyBorder="1" applyAlignment="1">
      <alignment horizontal="center" vertical="center"/>
    </xf>
    <xf numFmtId="166" fontId="0" fillId="0" borderId="7" xfId="0" applyNumberFormat="1" applyBorder="1" applyAlignment="1">
      <alignment horizontal="center" vertical="center"/>
    </xf>
    <xf numFmtId="166" fontId="0" fillId="0" borderId="0" xfId="0" applyNumberFormat="1" applyAlignment="1">
      <alignment horizontal="center" vertical="center"/>
    </xf>
    <xf numFmtId="166" fontId="0" fillId="0" borderId="8" xfId="0" applyNumberFormat="1" applyBorder="1" applyAlignment="1">
      <alignment horizontal="center" vertical="center"/>
    </xf>
    <xf numFmtId="9" fontId="0" fillId="0" borderId="7" xfId="1" applyFont="1" applyBorder="1" applyAlignment="1">
      <alignment horizontal="center" vertical="center"/>
    </xf>
    <xf numFmtId="9" fontId="0" fillId="0" borderId="2" xfId="1" applyFont="1" applyBorder="1" applyAlignment="1">
      <alignment horizontal="center" vertical="center"/>
    </xf>
    <xf numFmtId="166" fontId="0" fillId="0" borderId="4" xfId="0" applyNumberFormat="1" applyBorder="1" applyAlignment="1">
      <alignment horizontal="center" vertical="center"/>
    </xf>
    <xf numFmtId="0" fontId="0" fillId="2" borderId="5" xfId="0" applyFill="1" applyBorder="1" applyAlignment="1">
      <alignment horizontal="center" vertical="center"/>
    </xf>
    <xf numFmtId="0" fontId="0" fillId="2" borderId="44" xfId="0" applyFill="1" applyBorder="1" applyAlignment="1">
      <alignment horizontal="center" vertical="center"/>
    </xf>
    <xf numFmtId="0" fontId="0" fillId="2" borderId="6" xfId="0" applyFill="1" applyBorder="1" applyAlignment="1">
      <alignment horizontal="center" vertical="center"/>
    </xf>
    <xf numFmtId="0" fontId="4" fillId="0" borderId="0" xfId="0" quotePrefix="1" applyFont="1" applyAlignment="1">
      <alignment horizontal="center" vertical="center" wrapText="1"/>
    </xf>
    <xf numFmtId="9" fontId="0" fillId="0" borderId="40" xfId="1" applyFont="1" applyBorder="1" applyAlignment="1">
      <alignment horizontal="center" vertical="center"/>
    </xf>
    <xf numFmtId="9" fontId="0" fillId="0" borderId="9" xfId="1" applyFont="1" applyBorder="1" applyAlignment="1">
      <alignment horizontal="center" vertical="center"/>
    </xf>
    <xf numFmtId="9" fontId="0" fillId="0" borderId="10" xfId="1" applyFont="1" applyBorder="1" applyAlignment="1">
      <alignment horizontal="center" vertical="center"/>
    </xf>
    <xf numFmtId="3" fontId="4" fillId="0" borderId="40" xfId="0" applyNumberFormat="1" applyFont="1" applyBorder="1" applyAlignment="1">
      <alignment horizontal="center" vertical="center"/>
    </xf>
    <xf numFmtId="166" fontId="0" fillId="0" borderId="0" xfId="0" applyNumberFormat="1"/>
    <xf numFmtId="166" fontId="0" fillId="0" borderId="2" xfId="0" applyNumberFormat="1" applyBorder="1" applyAlignment="1">
      <alignment horizontal="center" vertical="center"/>
    </xf>
    <xf numFmtId="166" fontId="0" fillId="0" borderId="3" xfId="0" applyNumberFormat="1" applyBorder="1" applyAlignment="1">
      <alignment horizontal="center" vertical="center"/>
    </xf>
    <xf numFmtId="166" fontId="0" fillId="0" borderId="5" xfId="0" applyNumberFormat="1" applyBorder="1" applyAlignment="1">
      <alignment horizontal="center"/>
    </xf>
    <xf numFmtId="166" fontId="0" fillId="0" borderId="44" xfId="0" applyNumberFormat="1" applyBorder="1" applyAlignment="1">
      <alignment horizontal="center"/>
    </xf>
    <xf numFmtId="166" fontId="0" fillId="0" borderId="6" xfId="0" applyNumberFormat="1" applyBorder="1" applyAlignment="1">
      <alignment horizontal="center"/>
    </xf>
    <xf numFmtId="0" fontId="0" fillId="0" borderId="38" xfId="0" quotePrefix="1" applyBorder="1" applyAlignment="1">
      <alignment vertical="center"/>
    </xf>
    <xf numFmtId="0" fontId="4" fillId="0" borderId="6" xfId="0" quotePrefix="1" applyFont="1" applyBorder="1" applyAlignment="1">
      <alignment vertical="center"/>
    </xf>
    <xf numFmtId="0" fontId="0" fillId="0" borderId="6" xfId="0" quotePrefix="1" applyBorder="1" applyAlignment="1">
      <alignment vertical="center"/>
    </xf>
    <xf numFmtId="2" fontId="0" fillId="0" borderId="5" xfId="0" applyNumberFormat="1" applyBorder="1" applyAlignment="1">
      <alignment horizontal="center" vertical="center"/>
    </xf>
    <xf numFmtId="2" fontId="0" fillId="0" borderId="44" xfId="0" applyNumberFormat="1" applyBorder="1" applyAlignment="1">
      <alignment horizontal="center" vertical="center"/>
    </xf>
    <xf numFmtId="2" fontId="0" fillId="0" borderId="6" xfId="0" applyNumberFormat="1" applyBorder="1" applyAlignment="1">
      <alignment horizontal="center" vertical="center"/>
    </xf>
    <xf numFmtId="9" fontId="0" fillId="0" borderId="8" xfId="1" applyFont="1" applyBorder="1" applyAlignment="1">
      <alignment horizontal="center" vertical="center"/>
    </xf>
    <xf numFmtId="9" fontId="0" fillId="0" borderId="5" xfId="1" applyFont="1" applyBorder="1" applyAlignment="1">
      <alignment horizontal="center" vertical="center"/>
    </xf>
    <xf numFmtId="0" fontId="30" fillId="0" borderId="5" xfId="0" quotePrefix="1" applyFont="1" applyBorder="1" applyAlignment="1">
      <alignment vertical="center"/>
    </xf>
    <xf numFmtId="0" fontId="70" fillId="0" borderId="6" xfId="0" applyFont="1" applyBorder="1" applyAlignment="1">
      <alignment vertical="center"/>
    </xf>
    <xf numFmtId="0" fontId="30" fillId="0" borderId="0" xfId="0" quotePrefix="1" applyFont="1" applyAlignment="1">
      <alignment vertical="center"/>
    </xf>
    <xf numFmtId="0" fontId="4" fillId="0" borderId="39" xfId="0" applyFont="1" applyBorder="1" applyAlignment="1">
      <alignment horizontal="left" vertical="center" indent="1"/>
    </xf>
    <xf numFmtId="0" fontId="126" fillId="0" borderId="0" xfId="0" applyFont="1" applyAlignment="1">
      <alignment horizontal="left" vertical="center" indent="1"/>
    </xf>
    <xf numFmtId="0" fontId="4" fillId="0" borderId="8" xfId="0" applyFont="1" applyBorder="1" applyAlignment="1">
      <alignment vertical="center"/>
    </xf>
    <xf numFmtId="0" fontId="0" fillId="0" borderId="3" xfId="0" applyBorder="1" applyAlignment="1">
      <alignment horizontal="left" vertical="center" indent="1"/>
    </xf>
    <xf numFmtId="3" fontId="0" fillId="0" borderId="40" xfId="0" applyNumberFormat="1" applyBorder="1" applyAlignment="1">
      <alignment horizontal="center" vertical="center"/>
    </xf>
    <xf numFmtId="0" fontId="59" fillId="0" borderId="7" xfId="0" applyFont="1" applyBorder="1" applyAlignment="1">
      <alignment vertical="center"/>
    </xf>
    <xf numFmtId="0" fontId="59" fillId="0" borderId="9" xfId="0" applyFont="1" applyBorder="1" applyAlignment="1">
      <alignment horizontal="center" vertical="center"/>
    </xf>
    <xf numFmtId="0" fontId="59" fillId="0" borderId="10" xfId="0" applyFont="1" applyBorder="1" applyAlignment="1">
      <alignment horizontal="center" vertical="center"/>
    </xf>
    <xf numFmtId="9" fontId="0" fillId="0" borderId="38" xfId="1" applyFont="1" applyBorder="1" applyAlignment="1">
      <alignment horizontal="center"/>
    </xf>
    <xf numFmtId="9" fontId="0" fillId="0" borderId="4" xfId="1" applyFont="1" applyBorder="1" applyAlignment="1">
      <alignment horizontal="center"/>
    </xf>
    <xf numFmtId="0" fontId="59" fillId="0" borderId="0" xfId="0" quotePrefix="1" applyFont="1"/>
    <xf numFmtId="9" fontId="59" fillId="0" borderId="0" xfId="1" quotePrefix="1" applyFont="1"/>
    <xf numFmtId="0" fontId="128" fillId="0" borderId="0" xfId="0" quotePrefix="1" applyFont="1"/>
    <xf numFmtId="0" fontId="13" fillId="0" borderId="0" xfId="0" quotePrefix="1" applyFont="1" applyAlignment="1">
      <alignment horizontal="left" indent="1"/>
    </xf>
    <xf numFmtId="0" fontId="13" fillId="0" borderId="0" xfId="0" applyFont="1" applyAlignment="1">
      <alignment horizontal="left"/>
    </xf>
    <xf numFmtId="1" fontId="13" fillId="0" borderId="0" xfId="0" applyNumberFormat="1" applyFont="1" applyAlignment="1">
      <alignment horizontal="left"/>
    </xf>
    <xf numFmtId="0" fontId="13" fillId="0" borderId="0" xfId="0" quotePrefix="1" applyFont="1"/>
    <xf numFmtId="0" fontId="13" fillId="0" borderId="0" xfId="0" quotePrefix="1" applyFont="1" applyAlignment="1">
      <alignment vertical="center"/>
    </xf>
    <xf numFmtId="0" fontId="127" fillId="0" borderId="0" xfId="0" applyFont="1"/>
    <xf numFmtId="0" fontId="0" fillId="0" borderId="8" xfId="0" applyBorder="1" applyAlignment="1">
      <alignment horizontal="center" vertical="center" wrapText="1"/>
    </xf>
    <xf numFmtId="9" fontId="0" fillId="0" borderId="0" xfId="1" applyFont="1" applyFill="1" applyBorder="1"/>
    <xf numFmtId="0" fontId="0" fillId="0" borderId="0" xfId="0" quotePrefix="1" applyAlignment="1">
      <alignment horizontal="center"/>
    </xf>
    <xf numFmtId="0" fontId="0" fillId="0" borderId="2" xfId="0" applyBorder="1" applyAlignment="1">
      <alignment horizontal="center"/>
    </xf>
    <xf numFmtId="0" fontId="0" fillId="0" borderId="4" xfId="0" applyBorder="1" applyAlignment="1">
      <alignment horizontal="center"/>
    </xf>
    <xf numFmtId="0" fontId="52" fillId="0" borderId="0" xfId="0" applyFont="1" applyAlignment="1">
      <alignment horizontal="center" vertical="center"/>
    </xf>
    <xf numFmtId="9" fontId="0" fillId="0" borderId="0" xfId="1" applyFont="1" applyFill="1" applyBorder="1" applyAlignment="1">
      <alignment horizontal="center"/>
    </xf>
    <xf numFmtId="1" fontId="51" fillId="0" borderId="0" xfId="0" applyNumberFormat="1" applyFont="1" applyAlignment="1">
      <alignment horizontal="right" vertical="center" indent="1"/>
    </xf>
    <xf numFmtId="9" fontId="4" fillId="0" borderId="0" xfId="1" applyFont="1" applyFill="1" applyBorder="1" applyAlignment="1">
      <alignment horizontal="center"/>
    </xf>
    <xf numFmtId="1" fontId="52" fillId="0" borderId="0" xfId="0" applyNumberFormat="1" applyFont="1" applyAlignment="1">
      <alignment horizontal="right" vertical="center" indent="1"/>
    </xf>
    <xf numFmtId="9" fontId="16" fillId="0" borderId="0" xfId="1" applyFont="1" applyFill="1" applyBorder="1" applyAlignment="1">
      <alignment horizontal="center"/>
    </xf>
    <xf numFmtId="0" fontId="52" fillId="0" borderId="38" xfId="0" applyFont="1" applyBorder="1"/>
    <xf numFmtId="3" fontId="16" fillId="0" borderId="7" xfId="0" applyNumberFormat="1" applyFont="1" applyBorder="1" applyAlignment="1">
      <alignment horizontal="left" vertical="center" indent="1"/>
    </xf>
    <xf numFmtId="165" fontId="0" fillId="0" borderId="8" xfId="0" applyNumberFormat="1" applyBorder="1" applyAlignment="1">
      <alignment horizontal="center" vertical="center"/>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7" xfId="0" quotePrefix="1" applyBorder="1" applyAlignment="1">
      <alignment horizontal="center"/>
    </xf>
    <xf numFmtId="2" fontId="0" fillId="0" borderId="7" xfId="0" applyNumberFormat="1" applyBorder="1" applyAlignment="1">
      <alignment horizontal="center" vertical="center" wrapText="1"/>
    </xf>
    <xf numFmtId="2" fontId="0" fillId="0" borderId="8" xfId="0" applyNumberFormat="1" applyBorder="1" applyAlignment="1">
      <alignment horizontal="center" vertical="center" wrapText="1"/>
    </xf>
    <xf numFmtId="0" fontId="0" fillId="16" borderId="1" xfId="0" applyFill="1" applyBorder="1" applyAlignment="1">
      <alignment horizontal="center"/>
    </xf>
    <xf numFmtId="0" fontId="0" fillId="64" borderId="68" xfId="0" applyFill="1" applyBorder="1" applyAlignment="1">
      <alignment horizontal="center"/>
    </xf>
    <xf numFmtId="0" fontId="0" fillId="64" borderId="39" xfId="0" applyFill="1" applyBorder="1" applyAlignment="1">
      <alignment horizontal="center"/>
    </xf>
    <xf numFmtId="0" fontId="0" fillId="64" borderId="38" xfId="0" applyFill="1" applyBorder="1" applyAlignment="1">
      <alignment horizontal="center"/>
    </xf>
    <xf numFmtId="0" fontId="0" fillId="18" borderId="6" xfId="0" applyFill="1" applyBorder="1" applyAlignment="1">
      <alignment horizontal="center" vertical="center"/>
    </xf>
    <xf numFmtId="0" fontId="41" fillId="0" borderId="0" xfId="0" applyFont="1" applyAlignment="1">
      <alignment horizontal="center"/>
    </xf>
    <xf numFmtId="0" fontId="61" fillId="0" borderId="0" xfId="0" applyFont="1" applyAlignment="1">
      <alignment horizontal="left" indent="1"/>
    </xf>
    <xf numFmtId="3" fontId="41" fillId="0" borderId="0" xfId="0" applyNumberFormat="1" applyFont="1" applyAlignment="1">
      <alignment horizontal="center" vertical="center"/>
    </xf>
    <xf numFmtId="9" fontId="4" fillId="0" borderId="0" xfId="1" applyFont="1" applyFill="1" applyBorder="1" applyAlignment="1">
      <alignment horizontal="center" vertical="center"/>
    </xf>
    <xf numFmtId="0" fontId="37" fillId="0" borderId="0" xfId="0" applyFont="1"/>
    <xf numFmtId="1" fontId="74" fillId="0" borderId="0" xfId="0" applyNumberFormat="1" applyFont="1" applyAlignment="1">
      <alignment horizontal="center" vertical="center"/>
    </xf>
    <xf numFmtId="0" fontId="34" fillId="0" borderId="0" xfId="0" applyFont="1" applyAlignment="1">
      <alignment vertical="center"/>
    </xf>
    <xf numFmtId="0" fontId="41" fillId="0" borderId="0" xfId="0" applyFont="1" applyAlignment="1">
      <alignment horizontal="left" vertical="center" indent="1"/>
    </xf>
    <xf numFmtId="2" fontId="0" fillId="0" borderId="0" xfId="1" applyNumberFormat="1" applyFont="1" applyFill="1" applyBorder="1"/>
    <xf numFmtId="1" fontId="14" fillId="0" borderId="0" xfId="0" applyNumberFormat="1" applyFont="1" applyAlignment="1">
      <alignment horizontal="left" vertical="center"/>
    </xf>
    <xf numFmtId="3" fontId="41" fillId="0" borderId="0" xfId="0" applyNumberFormat="1" applyFont="1"/>
    <xf numFmtId="3" fontId="60" fillId="0" borderId="0" xfId="0" applyNumberFormat="1" applyFont="1" applyAlignment="1">
      <alignment horizontal="right" vertical="center" indent="1"/>
    </xf>
    <xf numFmtId="9" fontId="41" fillId="0" borderId="0" xfId="1" applyFont="1" applyFill="1" applyBorder="1" applyAlignment="1">
      <alignment horizontal="right" vertical="center" indent="1"/>
    </xf>
    <xf numFmtId="1" fontId="5" fillId="0" borderId="0" xfId="2" applyNumberFormat="1" applyFill="1" applyBorder="1" applyAlignment="1">
      <alignment horizontal="left" vertical="center"/>
    </xf>
    <xf numFmtId="1" fontId="0" fillId="0" borderId="0" xfId="0" applyNumberFormat="1" applyAlignment="1">
      <alignment horizontal="left"/>
    </xf>
    <xf numFmtId="9" fontId="4" fillId="0" borderId="0" xfId="0" applyNumberFormat="1" applyFont="1" applyAlignment="1">
      <alignment horizontal="center" vertical="center"/>
    </xf>
    <xf numFmtId="0" fontId="16" fillId="0" borderId="0" xfId="0" applyFont="1" applyAlignment="1">
      <alignment vertical="center"/>
    </xf>
    <xf numFmtId="0" fontId="4" fillId="0" borderId="68" xfId="0" applyFont="1" applyBorder="1" applyAlignment="1">
      <alignment horizontal="left" vertical="center"/>
    </xf>
    <xf numFmtId="0" fontId="0" fillId="0" borderId="0" xfId="0" quotePrefix="1"/>
    <xf numFmtId="0" fontId="4" fillId="0" borderId="7" xfId="0" applyFont="1" applyBorder="1" applyAlignment="1">
      <alignment horizontal="left" vertical="center"/>
    </xf>
    <xf numFmtId="0" fontId="4" fillId="0" borderId="39" xfId="0" applyFont="1" applyBorder="1" applyAlignment="1">
      <alignment horizontal="left" vertical="center"/>
    </xf>
    <xf numFmtId="0" fontId="4" fillId="0" borderId="38" xfId="0" applyFont="1" applyBorder="1" applyAlignment="1">
      <alignment horizontal="left" vertical="center"/>
    </xf>
    <xf numFmtId="3" fontId="4" fillId="0" borderId="7" xfId="0" applyNumberFormat="1" applyFont="1" applyBorder="1" applyAlignment="1">
      <alignment horizontal="center" vertical="center"/>
    </xf>
    <xf numFmtId="3" fontId="4" fillId="0" borderId="8" xfId="0" applyNumberFormat="1" applyFont="1" applyBorder="1" applyAlignment="1">
      <alignment horizontal="center" vertical="center"/>
    </xf>
    <xf numFmtId="3" fontId="0" fillId="0" borderId="5" xfId="0" applyNumberFormat="1" applyBorder="1" applyAlignment="1">
      <alignment horizontal="center" vertical="center"/>
    </xf>
    <xf numFmtId="0" fontId="59" fillId="0" borderId="0" xfId="0" applyFont="1" applyAlignment="1">
      <alignment horizontal="left" vertical="top"/>
    </xf>
    <xf numFmtId="9" fontId="41" fillId="0" borderId="68" xfId="1" applyFont="1" applyFill="1" applyBorder="1" applyAlignment="1">
      <alignment horizontal="right" vertical="center" indent="1"/>
    </xf>
    <xf numFmtId="9" fontId="41" fillId="0" borderId="7" xfId="1" applyFont="1" applyFill="1" applyBorder="1" applyAlignment="1">
      <alignment horizontal="right" vertical="center" indent="1"/>
    </xf>
    <xf numFmtId="9" fontId="41" fillId="0" borderId="39" xfId="1" applyFont="1" applyFill="1" applyBorder="1" applyAlignment="1">
      <alignment horizontal="right" vertical="center" indent="1"/>
    </xf>
    <xf numFmtId="9" fontId="41" fillId="0" borderId="38" xfId="1" applyFont="1" applyFill="1" applyBorder="1" applyAlignment="1">
      <alignment horizontal="right" vertical="center" indent="1"/>
    </xf>
    <xf numFmtId="9" fontId="41" fillId="0" borderId="8" xfId="1" applyFont="1" applyFill="1" applyBorder="1" applyAlignment="1">
      <alignment horizontal="right" vertical="center" indent="1"/>
    </xf>
    <xf numFmtId="9" fontId="41" fillId="0" borderId="2" xfId="1" applyFont="1" applyFill="1" applyBorder="1" applyAlignment="1">
      <alignment horizontal="right" vertical="center" indent="1"/>
    </xf>
    <xf numFmtId="9" fontId="41" fillId="0" borderId="3" xfId="1" applyFont="1" applyFill="1" applyBorder="1" applyAlignment="1">
      <alignment horizontal="right" vertical="center" indent="1"/>
    </xf>
    <xf numFmtId="9" fontId="41" fillId="0" borderId="4" xfId="1" applyFont="1" applyFill="1" applyBorder="1" applyAlignment="1">
      <alignment horizontal="right" vertical="center" indent="1"/>
    </xf>
    <xf numFmtId="3" fontId="41" fillId="0" borderId="68" xfId="0" applyNumberFormat="1" applyFont="1" applyBorder="1" applyAlignment="1">
      <alignment horizontal="center" vertical="center"/>
    </xf>
    <xf numFmtId="3" fontId="41" fillId="0" borderId="39" xfId="0" applyNumberFormat="1" applyFont="1" applyBorder="1" applyAlignment="1">
      <alignment horizontal="center" vertical="center"/>
    </xf>
    <xf numFmtId="3" fontId="41" fillId="0" borderId="38" xfId="0" applyNumberFormat="1" applyFont="1" applyBorder="1" applyAlignment="1">
      <alignment horizontal="center" vertical="center"/>
    </xf>
    <xf numFmtId="3" fontId="41" fillId="0" borderId="7" xfId="0" applyNumberFormat="1" applyFont="1" applyBorder="1" applyAlignment="1">
      <alignment horizontal="center" vertical="center"/>
    </xf>
    <xf numFmtId="3" fontId="41" fillId="0" borderId="8" xfId="0" applyNumberFormat="1" applyFont="1" applyBorder="1" applyAlignment="1">
      <alignment horizontal="center" vertical="center"/>
    </xf>
    <xf numFmtId="0" fontId="57" fillId="0" borderId="0" xfId="0" applyFont="1" applyAlignment="1">
      <alignment horizontal="left" vertical="center" indent="1"/>
    </xf>
    <xf numFmtId="0" fontId="4" fillId="0" borderId="8" xfId="0" applyFont="1" applyBorder="1" applyAlignment="1">
      <alignment horizontal="center" vertical="center"/>
    </xf>
    <xf numFmtId="0" fontId="106" fillId="0" borderId="0" xfId="0" applyFont="1" applyAlignment="1">
      <alignment horizontal="left" vertical="center" indent="1"/>
    </xf>
    <xf numFmtId="0" fontId="106" fillId="0" borderId="0" xfId="0" applyFont="1" applyAlignment="1">
      <alignment horizontal="center" vertical="center"/>
    </xf>
    <xf numFmtId="0" fontId="106" fillId="0" borderId="0" xfId="0" applyFont="1" applyAlignment="1">
      <alignment vertical="center"/>
    </xf>
    <xf numFmtId="3" fontId="106" fillId="0" borderId="0" xfId="0" applyNumberFormat="1" applyFont="1" applyAlignment="1">
      <alignment horizontal="right" vertical="center" indent="1"/>
    </xf>
    <xf numFmtId="0" fontId="35" fillId="0" borderId="0" xfId="0" applyFont="1"/>
    <xf numFmtId="1" fontId="13" fillId="0" borderId="0" xfId="0" applyNumberFormat="1" applyFont="1" applyAlignment="1">
      <alignment horizontal="left" vertical="center"/>
    </xf>
    <xf numFmtId="3" fontId="4" fillId="0" borderId="68" xfId="0" applyNumberFormat="1" applyFont="1" applyBorder="1" applyAlignment="1">
      <alignment horizontal="center"/>
    </xf>
    <xf numFmtId="3" fontId="4" fillId="0" borderId="39" xfId="0" applyNumberFormat="1" applyFont="1" applyBorder="1" applyAlignment="1">
      <alignment horizontal="center"/>
    </xf>
    <xf numFmtId="3" fontId="4" fillId="0" borderId="38" xfId="0" applyNumberFormat="1" applyFont="1" applyBorder="1" applyAlignment="1">
      <alignment horizontal="center"/>
    </xf>
    <xf numFmtId="3" fontId="4" fillId="0" borderId="7" xfId="0" applyNumberFormat="1" applyFont="1" applyBorder="1" applyAlignment="1">
      <alignment horizontal="center"/>
    </xf>
    <xf numFmtId="3" fontId="4" fillId="0" borderId="0" xfId="0" applyNumberFormat="1" applyFont="1" applyAlignment="1">
      <alignment horizontal="center"/>
    </xf>
    <xf numFmtId="3" fontId="4" fillId="0" borderId="8" xfId="0" applyNumberFormat="1" applyFont="1" applyBorder="1" applyAlignment="1">
      <alignment horizontal="center"/>
    </xf>
    <xf numFmtId="3" fontId="4" fillId="0" borderId="2" xfId="0" applyNumberFormat="1" applyFont="1" applyBorder="1" applyAlignment="1">
      <alignment horizontal="center"/>
    </xf>
    <xf numFmtId="3" fontId="4" fillId="0" borderId="3" xfId="0" applyNumberFormat="1" applyFont="1" applyBorder="1" applyAlignment="1">
      <alignment horizontal="center"/>
    </xf>
    <xf numFmtId="3" fontId="4" fillId="0" borderId="4" xfId="0" applyNumberFormat="1" applyFont="1" applyBorder="1" applyAlignment="1">
      <alignment horizontal="center"/>
    </xf>
    <xf numFmtId="3" fontId="4" fillId="0" borderId="5" xfId="0" applyNumberFormat="1" applyFont="1" applyBorder="1" applyAlignment="1">
      <alignment horizontal="center"/>
    </xf>
    <xf numFmtId="3" fontId="4" fillId="0" borderId="44" xfId="0" applyNumberFormat="1" applyFont="1" applyBorder="1" applyAlignment="1">
      <alignment horizontal="center"/>
    </xf>
    <xf numFmtId="3" fontId="4" fillId="0" borderId="6" xfId="0" applyNumberFormat="1" applyFont="1" applyBorder="1" applyAlignment="1">
      <alignment horizontal="center"/>
    </xf>
    <xf numFmtId="0" fontId="4" fillId="0" borderId="1" xfId="0" applyFont="1" applyBorder="1" applyAlignment="1">
      <alignment horizontal="center" vertical="center"/>
    </xf>
    <xf numFmtId="0" fontId="0" fillId="0" borderId="68" xfId="0" applyBorder="1" applyAlignment="1">
      <alignment horizontal="center"/>
    </xf>
    <xf numFmtId="9" fontId="0" fillId="0" borderId="18" xfId="1" applyFont="1" applyFill="1" applyBorder="1" applyAlignment="1">
      <alignment vertical="center"/>
    </xf>
    <xf numFmtId="9" fontId="0" fillId="0" borderId="19" xfId="1" applyFont="1" applyFill="1" applyBorder="1" applyAlignment="1">
      <alignment vertical="center"/>
    </xf>
    <xf numFmtId="9" fontId="0" fillId="0" borderId="20" xfId="1" applyFont="1" applyFill="1" applyBorder="1" applyAlignment="1">
      <alignment vertical="center"/>
    </xf>
    <xf numFmtId="9" fontId="0" fillId="0" borderId="54" xfId="0" applyNumberFormat="1" applyBorder="1"/>
    <xf numFmtId="9" fontId="0" fillId="0" borderId="55" xfId="0" applyNumberFormat="1" applyBorder="1"/>
    <xf numFmtId="9" fontId="0" fillId="0" borderId="54" xfId="1" applyFont="1" applyFill="1" applyBorder="1"/>
    <xf numFmtId="9" fontId="0" fillId="0" borderId="55" xfId="1" applyFont="1" applyFill="1" applyBorder="1"/>
    <xf numFmtId="9" fontId="0" fillId="0" borderId="68" xfId="1" applyFont="1" applyFill="1" applyBorder="1" applyAlignment="1">
      <alignment horizontal="center" vertical="center"/>
    </xf>
    <xf numFmtId="9" fontId="0" fillId="0" borderId="38" xfId="1" applyFont="1" applyFill="1" applyBorder="1" applyAlignment="1">
      <alignment horizontal="center" vertical="center"/>
    </xf>
    <xf numFmtId="9" fontId="0" fillId="0" borderId="2" xfId="1" applyFont="1" applyFill="1" applyBorder="1" applyAlignment="1">
      <alignment horizontal="center" vertic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right" vertical="center" indent="1"/>
    </xf>
    <xf numFmtId="9" fontId="0" fillId="0" borderId="44" xfId="1" applyFont="1" applyFill="1" applyBorder="1" applyAlignment="1">
      <alignment horizontal="right" vertical="center" indent="1"/>
    </xf>
    <xf numFmtId="9" fontId="0" fillId="0" borderId="6" xfId="1" applyFont="1" applyFill="1" applyBorder="1" applyAlignment="1">
      <alignment horizontal="right" vertical="center" indent="1"/>
    </xf>
    <xf numFmtId="0" fontId="130" fillId="0" borderId="0" xfId="0" applyFont="1" applyAlignment="1">
      <alignment vertical="center"/>
    </xf>
    <xf numFmtId="0" fontId="131" fillId="16" borderId="0" xfId="0" applyFont="1" applyFill="1" applyAlignment="1">
      <alignment vertical="center"/>
    </xf>
    <xf numFmtId="0" fontId="131" fillId="16" borderId="0" xfId="0" quotePrefix="1" applyFont="1" applyFill="1" applyAlignment="1">
      <alignment vertical="center"/>
    </xf>
    <xf numFmtId="0" fontId="132" fillId="16" borderId="0" xfId="0" applyFont="1" applyFill="1" applyAlignment="1">
      <alignment vertical="center"/>
    </xf>
    <xf numFmtId="0" fontId="13" fillId="0" borderId="3" xfId="0" applyFont="1" applyBorder="1"/>
    <xf numFmtId="1" fontId="106" fillId="16" borderId="0" xfId="0" applyNumberFormat="1" applyFont="1" applyFill="1" applyAlignment="1">
      <alignment horizontal="center" vertical="center"/>
    </xf>
    <xf numFmtId="3" fontId="105" fillId="16" borderId="0" xfId="0" applyNumberFormat="1" applyFont="1" applyFill="1" applyAlignment="1">
      <alignment horizontal="right" vertical="center" indent="1"/>
    </xf>
    <xf numFmtId="0" fontId="133" fillId="0" borderId="0" xfId="0" applyFont="1" applyAlignment="1">
      <alignment horizontal="left" vertical="center" indent="1"/>
    </xf>
    <xf numFmtId="0" fontId="106" fillId="0" borderId="0" xfId="0" applyFont="1"/>
    <xf numFmtId="166" fontId="4" fillId="0" borderId="0" xfId="0" applyNumberFormat="1" applyFont="1"/>
    <xf numFmtId="166" fontId="4" fillId="0" borderId="0" xfId="0" applyNumberFormat="1" applyFont="1" applyAlignment="1">
      <alignment horizontal="center"/>
    </xf>
    <xf numFmtId="1" fontId="4" fillId="60" borderId="40" xfId="0" applyNumberFormat="1" applyFont="1" applyFill="1" applyBorder="1" applyAlignment="1">
      <alignment horizontal="center" vertical="center"/>
    </xf>
    <xf numFmtId="1" fontId="4" fillId="60" borderId="68" xfId="0" applyNumberFormat="1" applyFont="1" applyFill="1" applyBorder="1" applyAlignment="1">
      <alignment horizontal="center" vertical="center"/>
    </xf>
    <xf numFmtId="1" fontId="4" fillId="60" borderId="39" xfId="0" applyNumberFormat="1" applyFont="1" applyFill="1" applyBorder="1" applyAlignment="1">
      <alignment horizontal="center" vertical="center"/>
    </xf>
    <xf numFmtId="1" fontId="4" fillId="60" borderId="38" xfId="0" applyNumberFormat="1" applyFont="1" applyFill="1" applyBorder="1" applyAlignment="1">
      <alignment horizontal="center" vertical="center"/>
    </xf>
    <xf numFmtId="0" fontId="4" fillId="60" borderId="68" xfId="0" applyFont="1" applyFill="1" applyBorder="1" applyAlignment="1">
      <alignment horizontal="center" vertical="center" wrapText="1"/>
    </xf>
    <xf numFmtId="0" fontId="4" fillId="60" borderId="38" xfId="0" applyFont="1" applyFill="1" applyBorder="1" applyAlignment="1">
      <alignment horizontal="right" vertical="center" wrapText="1"/>
    </xf>
    <xf numFmtId="166" fontId="0" fillId="22" borderId="40" xfId="0" applyNumberFormat="1" applyFill="1" applyBorder="1"/>
    <xf numFmtId="1" fontId="0" fillId="22" borderId="39" xfId="0" applyNumberFormat="1" applyFill="1" applyBorder="1" applyAlignment="1">
      <alignment horizontal="center"/>
    </xf>
    <xf numFmtId="1" fontId="0" fillId="22" borderId="38" xfId="0" applyNumberFormat="1" applyFill="1" applyBorder="1" applyAlignment="1">
      <alignment horizontal="center"/>
    </xf>
    <xf numFmtId="166" fontId="134" fillId="0" borderId="9" xfId="0" applyNumberFormat="1" applyFont="1" applyBorder="1" applyAlignment="1">
      <alignment horizontal="right"/>
    </xf>
    <xf numFmtId="0" fontId="0" fillId="22" borderId="9" xfId="0" applyFill="1" applyBorder="1"/>
    <xf numFmtId="1" fontId="0" fillId="22" borderId="0" xfId="0" applyNumberFormat="1" applyFill="1" applyAlignment="1">
      <alignment horizontal="center"/>
    </xf>
    <xf numFmtId="1" fontId="0" fillId="22" borderId="8" xfId="0" applyNumberFormat="1" applyFill="1" applyBorder="1" applyAlignment="1">
      <alignment horizontal="center"/>
    </xf>
    <xf numFmtId="1" fontId="0" fillId="22" borderId="7" xfId="0" applyNumberFormat="1" applyFill="1" applyBorder="1" applyAlignment="1">
      <alignment horizontal="center"/>
    </xf>
    <xf numFmtId="1" fontId="0" fillId="22" borderId="8" xfId="0" applyNumberFormat="1" applyFill="1" applyBorder="1" applyAlignment="1">
      <alignment horizontal="center" vertical="center"/>
    </xf>
    <xf numFmtId="0" fontId="134" fillId="0" borderId="9" xfId="0" applyFont="1" applyBorder="1" applyAlignment="1">
      <alignment horizontal="right"/>
    </xf>
    <xf numFmtId="0" fontId="134" fillId="0" borderId="10" xfId="0" applyFont="1" applyBorder="1" applyAlignment="1">
      <alignment horizontal="right"/>
    </xf>
    <xf numFmtId="166" fontId="0" fillId="21" borderId="40" xfId="0" applyNumberFormat="1" applyFill="1" applyBorder="1"/>
    <xf numFmtId="1" fontId="0" fillId="21" borderId="68" xfId="0" applyNumberFormat="1" applyFill="1" applyBorder="1" applyAlignment="1">
      <alignment horizontal="center"/>
    </xf>
    <xf numFmtId="1" fontId="0" fillId="21" borderId="39" xfId="0" applyNumberFormat="1" applyFill="1" applyBorder="1" applyAlignment="1">
      <alignment horizontal="center"/>
    </xf>
    <xf numFmtId="1" fontId="0" fillId="21" borderId="38" xfId="0" applyNumberFormat="1" applyFill="1" applyBorder="1" applyAlignment="1">
      <alignment horizontal="center"/>
    </xf>
    <xf numFmtId="1" fontId="0" fillId="21" borderId="38" xfId="0" applyNumberFormat="1" applyFill="1" applyBorder="1" applyAlignment="1">
      <alignment horizontal="center" vertical="center"/>
    </xf>
    <xf numFmtId="166" fontId="0" fillId="21" borderId="9" xfId="0" applyNumberFormat="1" applyFill="1" applyBorder="1"/>
    <xf numFmtId="1" fontId="0" fillId="21" borderId="0" xfId="0" applyNumberFormat="1" applyFill="1" applyAlignment="1">
      <alignment horizontal="center"/>
    </xf>
    <xf numFmtId="1" fontId="0" fillId="21" borderId="8" xfId="0" applyNumberFormat="1" applyFill="1" applyBorder="1" applyAlignment="1">
      <alignment horizontal="center"/>
    </xf>
    <xf numFmtId="1" fontId="0" fillId="21" borderId="7" xfId="0" applyNumberFormat="1" applyFill="1" applyBorder="1" applyAlignment="1">
      <alignment horizontal="center"/>
    </xf>
    <xf numFmtId="1" fontId="0" fillId="21" borderId="8" xfId="0" applyNumberFormat="1" applyFill="1" applyBorder="1" applyAlignment="1">
      <alignment horizontal="center" vertical="center"/>
    </xf>
    <xf numFmtId="0" fontId="0" fillId="21" borderId="9" xfId="0" applyFill="1" applyBorder="1"/>
    <xf numFmtId="0" fontId="16" fillId="0" borderId="9" xfId="0" applyFont="1" applyBorder="1"/>
    <xf numFmtId="1" fontId="16" fillId="0" borderId="7" xfId="0" applyNumberFormat="1" applyFont="1" applyBorder="1" applyAlignment="1">
      <alignment horizontal="center"/>
    </xf>
    <xf numFmtId="1" fontId="16" fillId="0" borderId="0" xfId="0" applyNumberFormat="1" applyFont="1" applyAlignment="1">
      <alignment horizontal="center"/>
    </xf>
    <xf numFmtId="1" fontId="16" fillId="0" borderId="8" xfId="0" applyNumberFormat="1" applyFont="1" applyBorder="1" applyAlignment="1">
      <alignment horizontal="center"/>
    </xf>
    <xf numFmtId="1" fontId="16" fillId="0" borderId="8" xfId="0" applyNumberFormat="1" applyFont="1" applyBorder="1" applyAlignment="1">
      <alignment horizontal="center" vertical="center"/>
    </xf>
    <xf numFmtId="0" fontId="16" fillId="0" borderId="9" xfId="0" applyFont="1" applyBorder="1" applyAlignment="1">
      <alignment horizontal="right"/>
    </xf>
    <xf numFmtId="166" fontId="0" fillId="20" borderId="40" xfId="0" applyNumberFormat="1" applyFill="1" applyBorder="1"/>
    <xf numFmtId="1" fontId="0" fillId="20" borderId="39" xfId="0" applyNumberFormat="1" applyFill="1" applyBorder="1" applyAlignment="1">
      <alignment horizontal="center"/>
    </xf>
    <xf numFmtId="1" fontId="0" fillId="20" borderId="38" xfId="0" applyNumberFormat="1" applyFill="1" applyBorder="1" applyAlignment="1">
      <alignment horizontal="center"/>
    </xf>
    <xf numFmtId="1" fontId="0" fillId="20" borderId="68" xfId="0" applyNumberFormat="1" applyFill="1" applyBorder="1" applyAlignment="1">
      <alignment horizontal="center"/>
    </xf>
    <xf numFmtId="1" fontId="0" fillId="20" borderId="38" xfId="0" applyNumberFormat="1" applyFill="1" applyBorder="1" applyAlignment="1">
      <alignment horizontal="center" vertical="center"/>
    </xf>
    <xf numFmtId="166" fontId="0" fillId="20" borderId="9" xfId="0" applyNumberFormat="1" applyFill="1" applyBorder="1"/>
    <xf numFmtId="1" fontId="0" fillId="20" borderId="0" xfId="0" applyNumberFormat="1" applyFill="1" applyAlignment="1">
      <alignment horizontal="center"/>
    </xf>
    <xf numFmtId="1" fontId="0" fillId="20" borderId="8" xfId="0" applyNumberFormat="1" applyFill="1" applyBorder="1" applyAlignment="1">
      <alignment horizontal="center"/>
    </xf>
    <xf numFmtId="1" fontId="0" fillId="20" borderId="7" xfId="0" applyNumberFormat="1" applyFill="1" applyBorder="1" applyAlignment="1">
      <alignment horizontal="center"/>
    </xf>
    <xf numFmtId="1" fontId="0" fillId="20" borderId="8" xfId="0" applyNumberFormat="1" applyFill="1" applyBorder="1" applyAlignment="1">
      <alignment horizontal="center" vertical="center"/>
    </xf>
    <xf numFmtId="166" fontId="135" fillId="0" borderId="9" xfId="0" applyNumberFormat="1" applyFont="1" applyBorder="1" applyAlignment="1">
      <alignment horizontal="right"/>
    </xf>
    <xf numFmtId="166" fontId="135" fillId="0" borderId="10" xfId="0" applyNumberFormat="1" applyFont="1" applyBorder="1" applyAlignment="1">
      <alignment horizontal="right"/>
    </xf>
    <xf numFmtId="0" fontId="16" fillId="0" borderId="0" xfId="0" applyFont="1" applyAlignment="1">
      <alignment horizontal="right"/>
    </xf>
    <xf numFmtId="0" fontId="4" fillId="0" borderId="68" xfId="0" applyFont="1" applyBorder="1" applyAlignment="1">
      <alignment horizontal="right"/>
    </xf>
    <xf numFmtId="166" fontId="4" fillId="0" borderId="68" xfId="0" applyNumberFormat="1" applyFont="1" applyBorder="1" applyAlignment="1">
      <alignment horizontal="center"/>
    </xf>
    <xf numFmtId="166" fontId="4" fillId="0" borderId="39" xfId="0" applyNumberFormat="1" applyFont="1" applyBorder="1" applyAlignment="1">
      <alignment horizontal="center"/>
    </xf>
    <xf numFmtId="166" fontId="4" fillId="0" borderId="38" xfId="0" applyNumberFormat="1" applyFont="1" applyBorder="1" applyAlignment="1">
      <alignment horizontal="center"/>
    </xf>
    <xf numFmtId="0" fontId="16" fillId="0" borderId="7" xfId="0" applyFont="1" applyBorder="1" applyAlignment="1">
      <alignment horizontal="right"/>
    </xf>
    <xf numFmtId="0" fontId="16" fillId="0" borderId="2" xfId="0" applyFont="1" applyBorder="1" applyAlignment="1">
      <alignment horizontal="right"/>
    </xf>
    <xf numFmtId="0" fontId="137" fillId="65" borderId="0" xfId="0" applyFont="1" applyFill="1" applyAlignment="1">
      <alignment horizontal="center" vertical="center" wrapText="1"/>
    </xf>
    <xf numFmtId="0" fontId="137" fillId="0" borderId="0" xfId="0" applyFont="1" applyAlignment="1">
      <alignment horizontal="left"/>
    </xf>
    <xf numFmtId="0" fontId="137" fillId="0" borderId="0" xfId="0" applyFont="1" applyAlignment="1">
      <alignment horizontal="center"/>
    </xf>
    <xf numFmtId="0" fontId="137" fillId="0" borderId="0" xfId="0" applyFont="1"/>
    <xf numFmtId="0" fontId="138" fillId="0" borderId="0" xfId="0" applyFont="1" applyAlignment="1">
      <alignment horizontal="left" vertical="center"/>
    </xf>
    <xf numFmtId="0" fontId="140" fillId="0" borderId="0" xfId="0" applyFont="1" applyAlignment="1">
      <alignment horizontal="left" vertical="center"/>
    </xf>
    <xf numFmtId="0" fontId="141" fillId="0" borderId="0" xfId="0" applyFont="1"/>
    <xf numFmtId="0" fontId="137" fillId="66" borderId="5" xfId="0" applyFont="1" applyFill="1" applyBorder="1" applyAlignment="1">
      <alignment horizontal="center" vertical="center" wrapText="1"/>
    </xf>
    <xf numFmtId="0" fontId="137" fillId="66" borderId="44" xfId="0" applyFont="1" applyFill="1" applyBorder="1" applyAlignment="1">
      <alignment horizontal="center" vertical="center" wrapText="1"/>
    </xf>
    <xf numFmtId="0" fontId="137" fillId="66" borderId="6" xfId="0" applyFont="1" applyFill="1" applyBorder="1" applyAlignment="1">
      <alignment horizontal="center" vertical="center" wrapText="1"/>
    </xf>
    <xf numFmtId="1" fontId="136" fillId="0" borderId="68" xfId="0" applyNumberFormat="1" applyFont="1" applyBorder="1" applyAlignment="1">
      <alignment horizontal="center" vertical="center"/>
    </xf>
    <xf numFmtId="1" fontId="136" fillId="0" borderId="39" xfId="0" applyNumberFormat="1" applyFont="1" applyBorder="1" applyAlignment="1">
      <alignment horizontal="center" vertical="center"/>
    </xf>
    <xf numFmtId="1" fontId="136" fillId="0" borderId="7" xfId="0" applyNumberFormat="1" applyFont="1" applyBorder="1" applyAlignment="1">
      <alignment horizontal="center" vertical="center"/>
    </xf>
    <xf numFmtId="0" fontId="136" fillId="0" borderId="40" xfId="0" applyFont="1" applyBorder="1"/>
    <xf numFmtId="0" fontId="136" fillId="0" borderId="9" xfId="0" applyFont="1" applyBorder="1"/>
    <xf numFmtId="0" fontId="136" fillId="0" borderId="10" xfId="0" applyFont="1" applyBorder="1"/>
    <xf numFmtId="1" fontId="136" fillId="0" borderId="38" xfId="0" applyNumberFormat="1" applyFont="1" applyBorder="1" applyAlignment="1">
      <alignment horizontal="center" vertical="center"/>
    </xf>
    <xf numFmtId="1" fontId="136" fillId="0" borderId="0" xfId="0" applyNumberFormat="1" applyFont="1" applyAlignment="1">
      <alignment horizontal="center" vertical="center"/>
    </xf>
    <xf numFmtId="1" fontId="136" fillId="0" borderId="8" xfId="0" applyNumberFormat="1" applyFont="1" applyBorder="1" applyAlignment="1">
      <alignment horizontal="center" vertical="center"/>
    </xf>
    <xf numFmtId="1" fontId="136" fillId="0" borderId="2" xfId="0" applyNumberFormat="1" applyFont="1" applyBorder="1" applyAlignment="1">
      <alignment horizontal="center" vertical="center"/>
    </xf>
    <xf numFmtId="1" fontId="136" fillId="0" borderId="3" xfId="0" applyNumberFormat="1" applyFont="1" applyBorder="1" applyAlignment="1">
      <alignment horizontal="center" vertical="center"/>
    </xf>
    <xf numFmtId="1" fontId="136" fillId="0" borderId="4" xfId="0" applyNumberFormat="1" applyFont="1" applyBorder="1" applyAlignment="1">
      <alignment horizontal="center" vertical="center"/>
    </xf>
    <xf numFmtId="0" fontId="137" fillId="67" borderId="0" xfId="0" applyFont="1" applyFill="1" applyAlignment="1">
      <alignment horizontal="center" vertical="center" wrapText="1"/>
    </xf>
    <xf numFmtId="0" fontId="137" fillId="67" borderId="8" xfId="0" applyFont="1" applyFill="1" applyBorder="1" applyAlignment="1">
      <alignment horizontal="center" vertical="center" wrapText="1"/>
    </xf>
    <xf numFmtId="1" fontId="74" fillId="0" borderId="0" xfId="0" applyNumberFormat="1" applyFont="1" applyAlignment="1">
      <alignment horizontal="left" vertical="center"/>
    </xf>
    <xf numFmtId="9" fontId="2" fillId="0" borderId="0" xfId="1" applyFont="1" applyFill="1" applyBorder="1" applyAlignment="1">
      <alignment horizontal="center" vertical="center"/>
    </xf>
    <xf numFmtId="0" fontId="42" fillId="0" borderId="0" xfId="0" quotePrefix="1" applyFont="1"/>
    <xf numFmtId="1" fontId="4" fillId="0" borderId="0" xfId="0" applyNumberFormat="1" applyFont="1" applyAlignment="1">
      <alignment horizontal="center"/>
    </xf>
    <xf numFmtId="1" fontId="4" fillId="0" borderId="0" xfId="0" applyNumberFormat="1" applyFont="1" applyAlignment="1">
      <alignment horizontal="left"/>
    </xf>
    <xf numFmtId="0" fontId="109" fillId="0" borderId="0" xfId="0" applyFont="1" applyAlignment="1">
      <alignment vertical="center"/>
    </xf>
    <xf numFmtId="166" fontId="108" fillId="0" borderId="0" xfId="0" applyNumberFormat="1" applyFont="1" applyAlignment="1">
      <alignment horizontal="left" vertical="center"/>
    </xf>
    <xf numFmtId="166" fontId="109" fillId="0" borderId="0" xfId="0" applyNumberFormat="1" applyFont="1" applyAlignment="1">
      <alignment vertical="center"/>
    </xf>
    <xf numFmtId="0" fontId="66" fillId="0" borderId="0" xfId="0" applyFont="1"/>
    <xf numFmtId="0" fontId="74" fillId="0" borderId="0" xfId="0" applyFont="1"/>
    <xf numFmtId="0" fontId="74" fillId="0" borderId="5" xfId="0" applyFont="1" applyBorder="1" applyAlignment="1">
      <alignment horizontal="left" vertical="center"/>
    </xf>
    <xf numFmtId="0" fontId="74" fillId="0" borderId="44" xfId="0" applyFont="1" applyBorder="1" applyAlignment="1">
      <alignment horizontal="left" vertical="center"/>
    </xf>
    <xf numFmtId="0" fontId="74" fillId="0" borderId="1" xfId="0" applyFont="1" applyBorder="1" applyAlignment="1">
      <alignment horizontal="center" vertical="center"/>
    </xf>
    <xf numFmtId="9" fontId="0" fillId="0" borderId="1" xfId="1" applyFont="1" applyFill="1" applyBorder="1" applyAlignment="1">
      <alignment horizontal="center"/>
    </xf>
    <xf numFmtId="0" fontId="66" fillId="0" borderId="68" xfId="0" applyFont="1" applyBorder="1" applyAlignment="1">
      <alignment horizontal="left" vertical="center"/>
    </xf>
    <xf numFmtId="0" fontId="74" fillId="0" borderId="39" xfId="0" applyFont="1" applyBorder="1" applyAlignment="1">
      <alignment horizontal="left" vertical="center"/>
    </xf>
    <xf numFmtId="0" fontId="66" fillId="0" borderId="39" xfId="0" applyFont="1" applyBorder="1" applyAlignment="1">
      <alignment horizontal="left" vertical="center"/>
    </xf>
    <xf numFmtId="0" fontId="142" fillId="0" borderId="39" xfId="0" applyFont="1" applyBorder="1" applyAlignment="1">
      <alignment horizontal="left" vertical="center"/>
    </xf>
    <xf numFmtId="1" fontId="66" fillId="68" borderId="9" xfId="0" applyNumberFormat="1" applyFont="1" applyFill="1" applyBorder="1" applyAlignment="1">
      <alignment horizontal="right" vertical="center" indent="1"/>
    </xf>
    <xf numFmtId="9" fontId="66" fillId="0" borderId="40" xfId="1" applyFont="1" applyFill="1" applyBorder="1" applyAlignment="1">
      <alignment horizontal="center"/>
    </xf>
    <xf numFmtId="0" fontId="123" fillId="0" borderId="7" xfId="0" applyFont="1" applyBorder="1" applyAlignment="1">
      <alignment horizontal="left" vertical="center" indent="1"/>
    </xf>
    <xf numFmtId="0" fontId="74" fillId="0" borderId="0" xfId="0" applyFont="1" applyAlignment="1">
      <alignment horizontal="left" vertical="center"/>
    </xf>
    <xf numFmtId="0" fontId="123" fillId="0" borderId="0" xfId="0" quotePrefix="1" applyFont="1" applyAlignment="1">
      <alignment horizontal="left" vertical="center"/>
    </xf>
    <xf numFmtId="0" fontId="142" fillId="0" borderId="0" xfId="0" applyFont="1" applyAlignment="1">
      <alignment horizontal="left" vertical="center"/>
    </xf>
    <xf numFmtId="1" fontId="74" fillId="68" borderId="9" xfId="0" applyNumberFormat="1" applyFont="1" applyFill="1" applyBorder="1" applyAlignment="1">
      <alignment horizontal="right" vertical="center" indent="1"/>
    </xf>
    <xf numFmtId="9" fontId="123" fillId="0" borderId="9" xfId="1" applyFont="1" applyFill="1" applyBorder="1" applyAlignment="1">
      <alignment horizontal="center"/>
    </xf>
    <xf numFmtId="0" fontId="142" fillId="0" borderId="8" xfId="0" applyFont="1" applyBorder="1" applyAlignment="1">
      <alignment horizontal="left" vertical="center"/>
    </xf>
    <xf numFmtId="1" fontId="74" fillId="0" borderId="9" xfId="0" applyNumberFormat="1" applyFont="1" applyBorder="1" applyAlignment="1">
      <alignment horizontal="right" vertical="center" indent="1"/>
    </xf>
    <xf numFmtId="0" fontId="0" fillId="0" borderId="9" xfId="0" applyBorder="1" applyAlignment="1">
      <alignment horizontal="center"/>
    </xf>
    <xf numFmtId="0" fontId="66" fillId="0" borderId="7" xfId="0" applyFont="1" applyBorder="1" applyAlignment="1">
      <alignment horizontal="left" vertical="center"/>
    </xf>
    <xf numFmtId="0" fontId="66" fillId="0" borderId="0" xfId="0" applyFont="1" applyAlignment="1">
      <alignment horizontal="left" vertical="center"/>
    </xf>
    <xf numFmtId="9" fontId="66" fillId="0" borderId="9" xfId="1" applyFont="1" applyFill="1" applyBorder="1" applyAlignment="1">
      <alignment horizontal="center"/>
    </xf>
    <xf numFmtId="9" fontId="0" fillId="0" borderId="9" xfId="1" applyFont="1" applyFill="1" applyBorder="1" applyAlignment="1">
      <alignment horizontal="center"/>
    </xf>
    <xf numFmtId="9" fontId="0" fillId="0" borderId="10" xfId="1" applyFont="1" applyFill="1" applyBorder="1" applyAlignment="1">
      <alignment horizontal="center"/>
    </xf>
    <xf numFmtId="0" fontId="74" fillId="0" borderId="39" xfId="0" applyFont="1" applyBorder="1"/>
    <xf numFmtId="0" fontId="74" fillId="0" borderId="39" xfId="0" applyFont="1" applyBorder="1" applyAlignment="1">
      <alignment vertical="center"/>
    </xf>
    <xf numFmtId="1" fontId="66" fillId="0" borderId="40" xfId="0" applyNumberFormat="1" applyFont="1" applyBorder="1" applyAlignment="1">
      <alignment horizontal="right" vertical="center" indent="1"/>
    </xf>
    <xf numFmtId="0" fontId="123" fillId="0" borderId="2" xfId="0" applyFont="1" applyBorder="1" applyAlignment="1">
      <alignment horizontal="left" vertical="center" indent="1"/>
    </xf>
    <xf numFmtId="0" fontId="74" fillId="0" borderId="3" xfId="0" applyFont="1" applyBorder="1" applyAlignment="1">
      <alignment horizontal="left" vertical="center"/>
    </xf>
    <xf numFmtId="0" fontId="123" fillId="0" borderId="3" xfId="0" quotePrefix="1" applyFont="1" applyBorder="1" applyAlignment="1">
      <alignment horizontal="left" vertical="center"/>
    </xf>
    <xf numFmtId="0" fontId="142" fillId="0" borderId="4" xfId="0" applyFont="1" applyBorder="1" applyAlignment="1">
      <alignment horizontal="left" vertical="center"/>
    </xf>
    <xf numFmtId="1" fontId="74" fillId="0" borderId="10" xfId="0" applyNumberFormat="1" applyFont="1" applyBorder="1" applyAlignment="1">
      <alignment horizontal="right" vertical="center" indent="1"/>
    </xf>
    <xf numFmtId="9" fontId="123" fillId="0" borderId="10" xfId="1" applyFont="1" applyFill="1" applyBorder="1" applyAlignment="1">
      <alignment horizontal="center"/>
    </xf>
    <xf numFmtId="1" fontId="74" fillId="0" borderId="0" xfId="0" applyNumberFormat="1" applyFont="1" applyAlignment="1">
      <alignment horizontal="right" vertical="center" indent="1"/>
    </xf>
    <xf numFmtId="0" fontId="143" fillId="0" borderId="0" xfId="0" applyFont="1"/>
    <xf numFmtId="0" fontId="29" fillId="0" borderId="0" xfId="0" applyFont="1"/>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29" fillId="0" borderId="44" xfId="0" applyFont="1" applyBorder="1" applyAlignment="1">
      <alignment horizontal="center" vertical="center"/>
    </xf>
    <xf numFmtId="0" fontId="29" fillId="0" borderId="6" xfId="0" applyFont="1" applyBorder="1" applyAlignment="1">
      <alignment horizontal="center" vertical="center"/>
    </xf>
    <xf numFmtId="9" fontId="29" fillId="0" borderId="44" xfId="1" applyFont="1" applyFill="1" applyBorder="1" applyAlignment="1">
      <alignment horizontal="center" vertical="center"/>
    </xf>
    <xf numFmtId="9" fontId="29" fillId="0" borderId="44" xfId="1" applyFont="1" applyFill="1" applyBorder="1" applyAlignment="1">
      <alignment horizontal="center" vertical="center" wrapText="1"/>
    </xf>
    <xf numFmtId="9" fontId="29" fillId="0" borderId="6" xfId="1" applyFont="1" applyFill="1" applyBorder="1" applyAlignment="1">
      <alignment horizontal="center" vertical="center" wrapText="1"/>
    </xf>
    <xf numFmtId="0" fontId="143" fillId="69" borderId="7" xfId="0" applyFont="1" applyFill="1" applyBorder="1" applyAlignment="1">
      <alignment vertical="top"/>
    </xf>
    <xf numFmtId="0" fontId="29" fillId="69" borderId="68" xfId="0" applyFont="1" applyFill="1" applyBorder="1" applyAlignment="1">
      <alignment horizontal="center"/>
    </xf>
    <xf numFmtId="0" fontId="29" fillId="69" borderId="72" xfId="0" applyFont="1" applyFill="1" applyBorder="1" applyAlignment="1">
      <alignment horizontal="center"/>
    </xf>
    <xf numFmtId="0" fontId="29" fillId="69" borderId="73" xfId="0" applyFont="1" applyFill="1" applyBorder="1" applyAlignment="1">
      <alignment horizontal="center"/>
    </xf>
    <xf numFmtId="9" fontId="29" fillId="69" borderId="72" xfId="1" applyFont="1" applyFill="1" applyBorder="1" applyAlignment="1">
      <alignment horizontal="center"/>
    </xf>
    <xf numFmtId="9" fontId="29" fillId="69" borderId="73" xfId="1" applyFont="1" applyFill="1" applyBorder="1" applyAlignment="1">
      <alignment horizontal="center"/>
    </xf>
    <xf numFmtId="0" fontId="29" fillId="0" borderId="7" xfId="0" applyFont="1" applyBorder="1" applyAlignment="1">
      <alignment vertical="top"/>
    </xf>
    <xf numFmtId="173" fontId="29" fillId="0" borderId="7" xfId="3" applyNumberFormat="1" applyFont="1" applyFill="1" applyBorder="1" applyAlignment="1">
      <alignment horizontal="center" vertical="center"/>
    </xf>
    <xf numFmtId="173" fontId="29" fillId="0" borderId="0" xfId="0" applyNumberFormat="1" applyFont="1" applyAlignment="1">
      <alignment horizontal="center"/>
    </xf>
    <xf numFmtId="173" fontId="29" fillId="0" borderId="8" xfId="3" applyNumberFormat="1" applyFont="1" applyFill="1" applyBorder="1" applyAlignment="1">
      <alignment horizontal="center"/>
    </xf>
    <xf numFmtId="9" fontId="29" fillId="60" borderId="0" xfId="1" applyFont="1" applyFill="1" applyBorder="1" applyAlignment="1">
      <alignment horizontal="center" vertical="center"/>
    </xf>
    <xf numFmtId="167" fontId="29" fillId="0" borderId="0" xfId="1" applyNumberFormat="1" applyFont="1" applyFill="1" applyBorder="1" applyAlignment="1">
      <alignment horizontal="center"/>
    </xf>
    <xf numFmtId="167" fontId="29" fillId="60" borderId="0" xfId="1" applyNumberFormat="1" applyFont="1" applyFill="1" applyBorder="1" applyAlignment="1">
      <alignment horizontal="center"/>
    </xf>
    <xf numFmtId="167" fontId="29" fillId="60" borderId="8" xfId="1" applyNumberFormat="1" applyFont="1" applyFill="1" applyBorder="1" applyAlignment="1">
      <alignment horizontal="center"/>
    </xf>
    <xf numFmtId="173" fontId="29" fillId="0" borderId="0" xfId="3" applyNumberFormat="1" applyFont="1" applyFill="1" applyBorder="1" applyAlignment="1">
      <alignment horizontal="center"/>
    </xf>
    <xf numFmtId="173" fontId="29" fillId="0" borderId="8" xfId="0" applyNumberFormat="1" applyFont="1" applyBorder="1" applyAlignment="1">
      <alignment horizontal="center" vertical="center"/>
    </xf>
    <xf numFmtId="173" fontId="29" fillId="0" borderId="8" xfId="0" applyNumberFormat="1" applyFont="1" applyBorder="1" applyAlignment="1">
      <alignment horizontal="center"/>
    </xf>
    <xf numFmtId="9" fontId="29" fillId="60" borderId="0" xfId="1" applyFont="1" applyFill="1" applyBorder="1" applyAlignment="1">
      <alignment horizontal="center"/>
    </xf>
    <xf numFmtId="173" fontId="29" fillId="69" borderId="7" xfId="3" applyNumberFormat="1" applyFont="1" applyFill="1" applyBorder="1" applyAlignment="1">
      <alignment horizontal="center"/>
    </xf>
    <xf numFmtId="173" fontId="29" fillId="69" borderId="0" xfId="0" applyNumberFormat="1" applyFont="1" applyFill="1" applyAlignment="1">
      <alignment horizontal="center"/>
    </xf>
    <xf numFmtId="173" fontId="29" fillId="69" borderId="8" xfId="0" applyNumberFormat="1" applyFont="1" applyFill="1" applyBorder="1" applyAlignment="1">
      <alignment horizontal="center"/>
    </xf>
    <xf numFmtId="9" fontId="29" fillId="69" borderId="0" xfId="1" applyFont="1" applyFill="1" applyBorder="1" applyAlignment="1">
      <alignment horizontal="center"/>
    </xf>
    <xf numFmtId="167" fontId="29" fillId="69" borderId="0" xfId="1" applyNumberFormat="1" applyFont="1" applyFill="1" applyBorder="1" applyAlignment="1">
      <alignment horizontal="center"/>
    </xf>
    <xf numFmtId="167" fontId="29" fillId="69" borderId="8" xfId="1" applyNumberFormat="1" applyFont="1" applyFill="1" applyBorder="1" applyAlignment="1">
      <alignment horizontal="center"/>
    </xf>
    <xf numFmtId="173" fontId="29" fillId="0" borderId="7" xfId="0" applyNumberFormat="1" applyFont="1" applyBorder="1" applyAlignment="1">
      <alignment horizontal="center"/>
    </xf>
    <xf numFmtId="173" fontId="29" fillId="69" borderId="7" xfId="0" applyNumberFormat="1" applyFont="1" applyFill="1" applyBorder="1" applyAlignment="1">
      <alignment horizontal="center"/>
    </xf>
    <xf numFmtId="173" fontId="29" fillId="0" borderId="3" xfId="0" applyNumberFormat="1" applyFont="1" applyBorder="1" applyAlignment="1">
      <alignment horizontal="center"/>
    </xf>
    <xf numFmtId="173" fontId="29" fillId="0" borderId="4" xfId="0" applyNumberFormat="1" applyFont="1" applyBorder="1" applyAlignment="1">
      <alignment horizontal="center"/>
    </xf>
    <xf numFmtId="167" fontId="29" fillId="0" borderId="3" xfId="1" applyNumberFormat="1" applyFont="1" applyFill="1" applyBorder="1" applyAlignment="1">
      <alignment horizontal="center"/>
    </xf>
    <xf numFmtId="167" fontId="29" fillId="60" borderId="3" xfId="1" applyNumberFormat="1" applyFont="1" applyFill="1" applyBorder="1" applyAlignment="1">
      <alignment horizontal="center"/>
    </xf>
    <xf numFmtId="167" fontId="29" fillId="60" borderId="4" xfId="1" applyNumberFormat="1" applyFont="1" applyFill="1" applyBorder="1" applyAlignment="1">
      <alignment horizontal="center"/>
    </xf>
    <xf numFmtId="0" fontId="0" fillId="0" borderId="72" xfId="0" applyBorder="1" applyAlignment="1">
      <alignment horizontal="center" vertical="center"/>
    </xf>
    <xf numFmtId="0" fontId="0" fillId="0" borderId="73" xfId="0" applyBorder="1" applyAlignment="1">
      <alignment horizontal="center" vertical="center"/>
    </xf>
    <xf numFmtId="3" fontId="0" fillId="0" borderId="72" xfId="0" applyNumberFormat="1" applyBorder="1" applyAlignment="1">
      <alignment horizontal="center" vertical="center"/>
    </xf>
    <xf numFmtId="3" fontId="0" fillId="0" borderId="73" xfId="0" applyNumberFormat="1" applyBorder="1" applyAlignment="1">
      <alignment horizontal="center" vertical="center"/>
    </xf>
    <xf numFmtId="0" fontId="4" fillId="20" borderId="68" xfId="0" applyFont="1" applyFill="1" applyBorder="1" applyAlignment="1">
      <alignment horizontal="left" vertical="center"/>
    </xf>
    <xf numFmtId="0" fontId="4" fillId="20" borderId="72" xfId="0" applyFont="1" applyFill="1" applyBorder="1" applyAlignment="1">
      <alignment vertical="center"/>
    </xf>
    <xf numFmtId="0" fontId="4" fillId="20" borderId="73" xfId="0" applyFont="1" applyFill="1" applyBorder="1" applyAlignment="1">
      <alignment vertical="center"/>
    </xf>
    <xf numFmtId="0" fontId="33" fillId="0" borderId="7" xfId="0" applyFont="1" applyBorder="1" applyAlignment="1">
      <alignment horizontal="left" vertical="center" indent="1"/>
    </xf>
    <xf numFmtId="0" fontId="4" fillId="0" borderId="7" xfId="0" applyFont="1" applyBorder="1" applyAlignment="1">
      <alignment horizontal="left" vertical="center" indent="2"/>
    </xf>
    <xf numFmtId="0" fontId="0" fillId="0" borderId="7" xfId="0" applyBorder="1" applyAlignment="1">
      <alignment horizontal="left" vertical="center" indent="3"/>
    </xf>
    <xf numFmtId="0" fontId="16" fillId="0" borderId="7" xfId="0" applyFont="1" applyBorder="1" applyAlignment="1">
      <alignment horizontal="left" vertical="center" indent="4"/>
    </xf>
    <xf numFmtId="0" fontId="16" fillId="0" borderId="8" xfId="0" applyFont="1" applyBorder="1" applyAlignment="1">
      <alignment horizontal="center" vertical="center"/>
    </xf>
    <xf numFmtId="0" fontId="36" fillId="0" borderId="3" xfId="0" applyFont="1" applyBorder="1" applyAlignment="1">
      <alignment vertical="center"/>
    </xf>
    <xf numFmtId="0" fontId="36" fillId="0" borderId="4" xfId="0" applyFont="1" applyBorder="1" applyAlignment="1">
      <alignment vertical="center"/>
    </xf>
    <xf numFmtId="0" fontId="4" fillId="0" borderId="0" xfId="0" applyFont="1" applyAlignment="1">
      <alignment horizontal="left" vertical="center" indent="1"/>
    </xf>
    <xf numFmtId="3" fontId="4" fillId="0" borderId="74" xfId="0" applyNumberFormat="1" applyFont="1" applyBorder="1" applyAlignment="1">
      <alignment horizontal="right" vertical="center" indent="1"/>
    </xf>
    <xf numFmtId="3" fontId="0" fillId="0" borderId="9" xfId="0" applyNumberFormat="1" applyBorder="1" applyAlignment="1">
      <alignment horizontal="right" vertical="center" indent="1"/>
    </xf>
    <xf numFmtId="3" fontId="4" fillId="0" borderId="9" xfId="0" applyNumberFormat="1" applyFont="1" applyBorder="1" applyAlignment="1">
      <alignment horizontal="right" vertical="center" indent="1"/>
    </xf>
    <xf numFmtId="3" fontId="16" fillId="0" borderId="9" xfId="0" applyNumberFormat="1" applyFont="1" applyBorder="1" applyAlignment="1">
      <alignment horizontal="right" vertical="center" indent="1"/>
    </xf>
    <xf numFmtId="3" fontId="0" fillId="0" borderId="10" xfId="0" applyNumberFormat="1" applyBorder="1" applyAlignment="1">
      <alignment horizontal="right" vertical="center" indent="1"/>
    </xf>
    <xf numFmtId="9" fontId="0" fillId="0" borderId="74" xfId="1" applyFont="1" applyBorder="1" applyAlignment="1">
      <alignment horizontal="center" vertical="center"/>
    </xf>
    <xf numFmtId="0" fontId="0" fillId="0" borderId="72" xfId="0" applyBorder="1" applyAlignment="1">
      <alignment vertical="center"/>
    </xf>
    <xf numFmtId="0" fontId="0" fillId="0" borderId="72" xfId="0" quotePrefix="1" applyBorder="1" applyAlignment="1">
      <alignment horizontal="center" vertical="center"/>
    </xf>
    <xf numFmtId="0" fontId="0" fillId="0" borderId="6" xfId="0" quotePrefix="1" applyBorder="1" applyAlignment="1">
      <alignment horizontal="center" vertical="center"/>
    </xf>
    <xf numFmtId="0" fontId="0" fillId="0" borderId="72" xfId="0" applyBorder="1"/>
    <xf numFmtId="0" fontId="0" fillId="0" borderId="73" xfId="0" applyBorder="1"/>
    <xf numFmtId="1" fontId="0" fillId="0" borderId="44" xfId="0" applyNumberFormat="1" applyBorder="1" applyAlignment="1">
      <alignment horizontal="right" vertical="center" indent="1"/>
    </xf>
    <xf numFmtId="1" fontId="0" fillId="0" borderId="5" xfId="0" applyNumberFormat="1" applyBorder="1" applyAlignment="1">
      <alignment horizontal="right" vertical="center" indent="1"/>
    </xf>
    <xf numFmtId="1" fontId="0" fillId="0" borderId="6" xfId="0" applyNumberFormat="1" applyBorder="1" applyAlignment="1">
      <alignment horizontal="right" vertical="center" indent="1"/>
    </xf>
    <xf numFmtId="0" fontId="0" fillId="0" borderId="7" xfId="0" quotePrefix="1" applyBorder="1" applyAlignment="1">
      <alignment horizontal="left" vertical="center" indent="1"/>
    </xf>
    <xf numFmtId="1" fontId="41" fillId="16" borderId="0" xfId="1" applyNumberFormat="1" applyFont="1" applyFill="1" applyBorder="1" applyAlignment="1">
      <alignment horizontal="left"/>
    </xf>
    <xf numFmtId="0" fontId="4" fillId="2" borderId="74" xfId="0" applyFont="1" applyFill="1" applyBorder="1" applyAlignment="1">
      <alignment horizont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4" fillId="0" borderId="3" xfId="0" applyFont="1" applyBorder="1" applyAlignment="1">
      <alignment horizontal="left" vertical="center" indent="1"/>
    </xf>
    <xf numFmtId="3" fontId="0" fillId="16" borderId="7" xfId="0" applyNumberFormat="1" applyFill="1" applyBorder="1" applyAlignment="1">
      <alignment horizontal="center" vertical="center"/>
    </xf>
    <xf numFmtId="3" fontId="0" fillId="16" borderId="2" xfId="0" applyNumberFormat="1" applyFill="1" applyBorder="1" applyAlignment="1">
      <alignment horizontal="center" vertical="center"/>
    </xf>
    <xf numFmtId="3" fontId="0" fillId="16" borderId="3" xfId="0" applyNumberFormat="1" applyFill="1" applyBorder="1" applyAlignment="1">
      <alignment horizontal="center" vertical="center"/>
    </xf>
    <xf numFmtId="3" fontId="0" fillId="16" borderId="68" xfId="0" applyNumberFormat="1" applyFill="1" applyBorder="1" applyAlignment="1">
      <alignment horizontal="center" vertical="center"/>
    </xf>
    <xf numFmtId="3" fontId="0" fillId="16" borderId="72" xfId="0" applyNumberFormat="1" applyFill="1" applyBorder="1" applyAlignment="1">
      <alignment horizontal="center" vertical="center"/>
    </xf>
    <xf numFmtId="3" fontId="0" fillId="16" borderId="73" xfId="0" applyNumberFormat="1" applyFill="1" applyBorder="1" applyAlignment="1">
      <alignment horizontal="center" vertical="center"/>
    </xf>
    <xf numFmtId="3" fontId="0" fillId="16" borderId="8" xfId="0" applyNumberFormat="1" applyFill="1" applyBorder="1" applyAlignment="1">
      <alignment horizontal="center" vertical="center"/>
    </xf>
    <xf numFmtId="3" fontId="0" fillId="16" borderId="4" xfId="0" applyNumberFormat="1" applyFill="1" applyBorder="1" applyAlignment="1">
      <alignment horizontal="center" vertical="center"/>
    </xf>
    <xf numFmtId="3" fontId="4" fillId="16" borderId="5" xfId="0" applyNumberFormat="1" applyFont="1" applyFill="1" applyBorder="1" applyAlignment="1">
      <alignment horizontal="center" vertical="center"/>
    </xf>
    <xf numFmtId="3" fontId="4" fillId="16" borderId="44" xfId="0" applyNumberFormat="1" applyFont="1" applyFill="1" applyBorder="1" applyAlignment="1">
      <alignment horizontal="center" vertical="center"/>
    </xf>
    <xf numFmtId="3" fontId="4" fillId="16" borderId="6" xfId="0" applyNumberFormat="1" applyFont="1" applyFill="1" applyBorder="1" applyAlignment="1">
      <alignment horizontal="center" vertical="center"/>
    </xf>
    <xf numFmtId="0" fontId="23" fillId="0" borderId="72" xfId="0" applyFont="1" applyBorder="1"/>
    <xf numFmtId="0" fontId="7" fillId="0" borderId="72" xfId="0" applyFont="1" applyBorder="1" applyAlignment="1">
      <alignment horizontal="center"/>
    </xf>
    <xf numFmtId="0" fontId="4" fillId="0" borderId="72" xfId="0" applyFont="1" applyBorder="1" applyAlignment="1">
      <alignment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3" fontId="4" fillId="0" borderId="7" xfId="0" applyNumberFormat="1" applyFont="1" applyBorder="1" applyAlignment="1">
      <alignment horizontal="right" vertical="center" indent="1"/>
    </xf>
    <xf numFmtId="3" fontId="4" fillId="0" borderId="2" xfId="0" applyNumberFormat="1" applyFont="1" applyBorder="1" applyAlignment="1">
      <alignment horizontal="right" vertical="center" indent="1"/>
    </xf>
    <xf numFmtId="3" fontId="4" fillId="0" borderId="3" xfId="0" applyNumberFormat="1" applyFont="1" applyBorder="1" applyAlignment="1">
      <alignment horizontal="right" vertical="center" indent="1"/>
    </xf>
    <xf numFmtId="3" fontId="4" fillId="16" borderId="7" xfId="0" applyNumberFormat="1" applyFont="1" applyFill="1" applyBorder="1" applyAlignment="1">
      <alignment horizontal="center" vertical="center"/>
    </xf>
    <xf numFmtId="3" fontId="4" fillId="16" borderId="0" xfId="0" applyNumberFormat="1" applyFont="1" applyFill="1" applyAlignment="1">
      <alignment horizontal="center" vertical="center"/>
    </xf>
    <xf numFmtId="3" fontId="4" fillId="16" borderId="2" xfId="0" applyNumberFormat="1" applyFont="1" applyFill="1" applyBorder="1" applyAlignment="1">
      <alignment horizontal="center" vertical="center"/>
    </xf>
    <xf numFmtId="3" fontId="4" fillId="16" borderId="3" xfId="0" applyNumberFormat="1" applyFont="1" applyFill="1" applyBorder="1" applyAlignment="1">
      <alignment horizontal="center" vertical="center"/>
    </xf>
    <xf numFmtId="3" fontId="4" fillId="16" borderId="8" xfId="0" applyNumberFormat="1" applyFont="1" applyFill="1" applyBorder="1" applyAlignment="1">
      <alignment horizontal="center" vertical="center"/>
    </xf>
    <xf numFmtId="3" fontId="4" fillId="16" borderId="4" xfId="0" applyNumberFormat="1" applyFont="1" applyFill="1" applyBorder="1" applyAlignment="1">
      <alignment horizontal="center" vertical="center"/>
    </xf>
    <xf numFmtId="3" fontId="4" fillId="0" borderId="8" xfId="0" applyNumberFormat="1" applyFont="1" applyBorder="1" applyAlignment="1">
      <alignment horizontal="right" vertical="center" indent="1"/>
    </xf>
    <xf numFmtId="3" fontId="4" fillId="0" borderId="4" xfId="0" applyNumberFormat="1" applyFont="1" applyBorder="1" applyAlignment="1">
      <alignment horizontal="right" vertical="center" indent="1"/>
    </xf>
    <xf numFmtId="0" fontId="7" fillId="0" borderId="72" xfId="0" applyFont="1" applyBorder="1"/>
    <xf numFmtId="0" fontId="128" fillId="0" borderId="68" xfId="0" applyFont="1" applyBorder="1"/>
    <xf numFmtId="0" fontId="59" fillId="0" borderId="72" xfId="0" applyFont="1" applyBorder="1"/>
    <xf numFmtId="0" fontId="59" fillId="0" borderId="7" xfId="0" applyFont="1" applyBorder="1" applyAlignment="1">
      <alignment horizontal="left" indent="1"/>
    </xf>
    <xf numFmtId="0" fontId="59" fillId="16" borderId="7" xfId="0" applyFont="1" applyFill="1" applyBorder="1" applyAlignment="1">
      <alignment horizontal="left" indent="1"/>
    </xf>
    <xf numFmtId="0" fontId="59" fillId="0" borderId="2" xfId="0" applyFont="1" applyBorder="1" applyAlignment="1">
      <alignment horizontal="left" indent="1"/>
    </xf>
    <xf numFmtId="0" fontId="59" fillId="0" borderId="3" xfId="0" applyFont="1" applyBorder="1"/>
    <xf numFmtId="0" fontId="145" fillId="0" borderId="0" xfId="0" applyFont="1" applyAlignment="1">
      <alignment horizontal="center" vertical="center"/>
    </xf>
    <xf numFmtId="0" fontId="145" fillId="16" borderId="0" xfId="0" applyFont="1" applyFill="1"/>
    <xf numFmtId="0" fontId="145" fillId="0" borderId="0" xfId="0" applyFont="1"/>
    <xf numFmtId="0" fontId="145" fillId="0" borderId="0" xfId="0" applyFont="1" applyAlignment="1">
      <alignment horizontal="center"/>
    </xf>
    <xf numFmtId="0" fontId="145" fillId="0" borderId="0" xfId="0" applyFont="1" applyAlignment="1">
      <alignment horizontal="left"/>
    </xf>
    <xf numFmtId="0" fontId="39" fillId="0" borderId="68" xfId="0" applyFont="1" applyBorder="1" applyAlignment="1">
      <alignment horizontal="center"/>
    </xf>
    <xf numFmtId="0" fontId="39" fillId="0" borderId="39" xfId="0" applyFont="1" applyBorder="1" applyAlignment="1">
      <alignment horizontal="center"/>
    </xf>
    <xf numFmtId="2" fontId="39" fillId="0" borderId="68" xfId="0" applyNumberFormat="1" applyFont="1" applyBorder="1" applyAlignment="1">
      <alignment horizontal="center"/>
    </xf>
    <xf numFmtId="2" fontId="39" fillId="0" borderId="38" xfId="0" applyNumberFormat="1" applyFont="1" applyBorder="1" applyAlignment="1">
      <alignment horizontal="center"/>
    </xf>
    <xf numFmtId="0" fontId="0" fillId="2" borderId="74" xfId="0" applyFill="1" applyBorder="1" applyAlignment="1">
      <alignment horizontal="center"/>
    </xf>
    <xf numFmtId="0" fontId="4" fillId="0" borderId="73" xfId="0" applyFont="1" applyBorder="1" applyAlignment="1">
      <alignment vertical="center"/>
    </xf>
    <xf numFmtId="9" fontId="0" fillId="0" borderId="0" xfId="1" applyFont="1" applyAlignment="1">
      <alignment horizontal="left" vertical="center"/>
    </xf>
    <xf numFmtId="9" fontId="0" fillId="0" borderId="0" xfId="1" applyFont="1" applyAlignment="1">
      <alignment horizontal="center" vertical="center"/>
    </xf>
    <xf numFmtId="3" fontId="13" fillId="0" borderId="0" xfId="0" applyNumberFormat="1" applyFont="1" applyAlignment="1">
      <alignment horizontal="left"/>
    </xf>
    <xf numFmtId="3" fontId="13" fillId="0" borderId="0" xfId="0" quotePrefix="1" applyNumberFormat="1" applyFont="1" applyAlignment="1">
      <alignment horizontal="right" indent="1"/>
    </xf>
    <xf numFmtId="3" fontId="13" fillId="0" borderId="0" xfId="0" applyNumberFormat="1" applyFont="1" applyAlignment="1">
      <alignment horizontal="right" indent="1"/>
    </xf>
    <xf numFmtId="0" fontId="0" fillId="0" borderId="73" xfId="0" quotePrefix="1" applyBorder="1" applyAlignment="1">
      <alignment horizontal="center" vertical="center"/>
    </xf>
    <xf numFmtId="1" fontId="4" fillId="0" borderId="7" xfId="0" applyNumberFormat="1" applyFont="1" applyBorder="1" applyAlignment="1">
      <alignment horizontal="center"/>
    </xf>
    <xf numFmtId="1" fontId="4" fillId="0" borderId="8" xfId="0" applyNumberFormat="1" applyFont="1" applyBorder="1" applyAlignment="1">
      <alignment horizontal="center"/>
    </xf>
    <xf numFmtId="0" fontId="41" fillId="0" borderId="72" xfId="0" applyFont="1" applyBorder="1" applyAlignment="1">
      <alignment vertical="center"/>
    </xf>
    <xf numFmtId="0" fontId="41" fillId="0" borderId="73" xfId="0" applyFont="1" applyBorder="1" applyAlignment="1">
      <alignment horizontal="center" vertical="center"/>
    </xf>
    <xf numFmtId="0" fontId="41" fillId="0" borderId="72" xfId="0" quotePrefix="1" applyFont="1" applyBorder="1" applyAlignment="1">
      <alignment horizontal="center" vertical="center"/>
    </xf>
    <xf numFmtId="3" fontId="41" fillId="0" borderId="0" xfId="994" applyNumberFormat="1" applyFont="1" applyFill="1" applyBorder="1" applyAlignment="1">
      <alignment horizontal="center" vertical="center"/>
    </xf>
    <xf numFmtId="167" fontId="41" fillId="0" borderId="68" xfId="994" applyNumberFormat="1" applyFont="1" applyFill="1" applyBorder="1" applyAlignment="1">
      <alignment horizontal="center" vertical="center"/>
    </xf>
    <xf numFmtId="167" fontId="41" fillId="0" borderId="72" xfId="994" applyNumberFormat="1" applyFont="1" applyFill="1" applyBorder="1" applyAlignment="1">
      <alignment horizontal="center" vertical="center"/>
    </xf>
    <xf numFmtId="167" fontId="41" fillId="0" borderId="73" xfId="994" applyNumberFormat="1" applyFont="1" applyFill="1" applyBorder="1" applyAlignment="1">
      <alignment horizontal="center" vertical="center"/>
    </xf>
    <xf numFmtId="3" fontId="41" fillId="0" borderId="7" xfId="994" applyNumberFormat="1" applyFont="1" applyFill="1" applyBorder="1" applyAlignment="1">
      <alignment horizontal="center" vertical="center"/>
    </xf>
    <xf numFmtId="3" fontId="41" fillId="0" borderId="8" xfId="994" applyNumberFormat="1" applyFont="1" applyFill="1" applyBorder="1" applyAlignment="1">
      <alignment horizontal="center" vertical="center"/>
    </xf>
    <xf numFmtId="167" fontId="41" fillId="0" borderId="2" xfId="994" applyNumberFormat="1" applyFont="1" applyFill="1" applyBorder="1" applyAlignment="1">
      <alignment horizontal="center" vertical="center"/>
    </xf>
    <xf numFmtId="167" fontId="41" fillId="0" borderId="3" xfId="994" applyNumberFormat="1" applyFont="1" applyFill="1" applyBorder="1" applyAlignment="1">
      <alignment horizontal="center" vertical="center"/>
    </xf>
    <xf numFmtId="167" fontId="41" fillId="0" borderId="4" xfId="994" applyNumberFormat="1" applyFont="1" applyFill="1" applyBorder="1" applyAlignment="1">
      <alignment horizontal="center" vertical="center"/>
    </xf>
    <xf numFmtId="3" fontId="0" fillId="0" borderId="74" xfId="0" applyNumberFormat="1" applyBorder="1" applyAlignment="1">
      <alignment horizontal="right" vertical="center" indent="1"/>
    </xf>
    <xf numFmtId="9" fontId="0" fillId="0" borderId="10" xfId="994" applyFont="1" applyBorder="1" applyAlignment="1">
      <alignment horizontal="center" vertical="center"/>
    </xf>
    <xf numFmtId="9" fontId="7" fillId="0" borderId="72" xfId="0" applyNumberFormat="1" applyFont="1" applyBorder="1" applyAlignment="1">
      <alignment horizontal="left"/>
    </xf>
    <xf numFmtId="0" fontId="25" fillId="16" borderId="0" xfId="0" applyFont="1" applyFill="1"/>
    <xf numFmtId="0" fontId="7" fillId="16" borderId="0" xfId="0" applyFont="1" applyFill="1"/>
    <xf numFmtId="0" fontId="0" fillId="16" borderId="5" xfId="0" applyFill="1" applyBorder="1" applyAlignment="1">
      <alignment horizontal="center" vertical="center"/>
    </xf>
    <xf numFmtId="0" fontId="0" fillId="16" borderId="44" xfId="0" applyFill="1" applyBorder="1" applyAlignment="1">
      <alignment horizontal="center" vertical="center"/>
    </xf>
    <xf numFmtId="0" fontId="0" fillId="16" borderId="6" xfId="0" applyFill="1" applyBorder="1" applyAlignment="1">
      <alignment horizontal="center" vertical="center"/>
    </xf>
    <xf numFmtId="3" fontId="0" fillId="0" borderId="68" xfId="0" applyNumberFormat="1" applyBorder="1" applyAlignment="1">
      <alignment horizontal="center"/>
    </xf>
    <xf numFmtId="3" fontId="0" fillId="16" borderId="0" xfId="0" applyNumberFormat="1" applyFill="1" applyAlignment="1">
      <alignment horizontal="center"/>
    </xf>
    <xf numFmtId="3" fontId="0" fillId="0" borderId="72" xfId="0" applyNumberFormat="1" applyBorder="1" applyAlignment="1">
      <alignment horizontal="center"/>
    </xf>
    <xf numFmtId="3" fontId="0" fillId="0" borderId="73" xfId="0" applyNumberFormat="1" applyBorder="1" applyAlignment="1">
      <alignment horizontal="center"/>
    </xf>
    <xf numFmtId="3" fontId="0" fillId="0" borderId="7" xfId="0" applyNumberFormat="1" applyBorder="1" applyAlignment="1">
      <alignment horizontal="center"/>
    </xf>
    <xf numFmtId="3" fontId="0" fillId="16" borderId="8" xfId="0" applyNumberFormat="1" applyFill="1" applyBorder="1" applyAlignment="1">
      <alignment horizontal="center"/>
    </xf>
    <xf numFmtId="3" fontId="4" fillId="16" borderId="44" xfId="0" applyNumberFormat="1" applyFont="1" applyFill="1" applyBorder="1" applyAlignment="1">
      <alignment horizontal="center"/>
    </xf>
    <xf numFmtId="3" fontId="4" fillId="16" borderId="6" xfId="0" applyNumberFormat="1" applyFont="1" applyFill="1" applyBorder="1" applyAlignment="1">
      <alignment horizontal="center"/>
    </xf>
    <xf numFmtId="0" fontId="146" fillId="18" borderId="0" xfId="2" applyFont="1" applyFill="1"/>
    <xf numFmtId="0" fontId="5" fillId="0" borderId="0" xfId="2" applyFill="1"/>
    <xf numFmtId="0" fontId="5" fillId="23" borderId="0" xfId="2" applyFill="1"/>
    <xf numFmtId="9" fontId="59" fillId="0" borderId="72" xfId="0" applyNumberFormat="1" applyFont="1" applyBorder="1" applyAlignment="1">
      <alignment horizontal="left"/>
    </xf>
    <xf numFmtId="0" fontId="59" fillId="0" borderId="73" xfId="0" applyFont="1" applyBorder="1"/>
    <xf numFmtId="9" fontId="59" fillId="0" borderId="0" xfId="0" applyNumberFormat="1" applyFont="1" applyAlignment="1">
      <alignment horizontal="left"/>
    </xf>
    <xf numFmtId="0" fontId="59" fillId="0" borderId="8" xfId="0" applyFont="1" applyBorder="1"/>
    <xf numFmtId="14" fontId="7" fillId="0" borderId="72" xfId="0" applyNumberFormat="1" applyFont="1" applyBorder="1" applyAlignment="1">
      <alignment horizontal="left"/>
    </xf>
    <xf numFmtId="0" fontId="18" fillId="0" borderId="73" xfId="0" applyFont="1" applyBorder="1" applyAlignment="1">
      <alignment horizontal="center"/>
    </xf>
    <xf numFmtId="0" fontId="18" fillId="0" borderId="8" xfId="0" applyFont="1" applyBorder="1" applyAlignment="1">
      <alignment horizontal="center"/>
    </xf>
    <xf numFmtId="14" fontId="7" fillId="0" borderId="3" xfId="0" applyNumberFormat="1" applyFont="1" applyBorder="1" applyAlignment="1">
      <alignment horizontal="left"/>
    </xf>
    <xf numFmtId="0" fontId="7" fillId="0" borderId="3" xfId="0" applyFont="1" applyBorder="1" applyAlignment="1">
      <alignment horizontal="center"/>
    </xf>
    <xf numFmtId="0" fontId="18" fillId="0" borderId="4" xfId="0" applyFont="1" applyBorder="1" applyAlignment="1">
      <alignment horizontal="center"/>
    </xf>
    <xf numFmtId="1" fontId="0" fillId="0" borderId="2" xfId="0" applyNumberFormat="1" applyBorder="1"/>
    <xf numFmtId="9" fontId="0" fillId="0" borderId="3" xfId="1" applyFont="1" applyFill="1" applyBorder="1"/>
    <xf numFmtId="1" fontId="0" fillId="0" borderId="3" xfId="0" applyNumberFormat="1" applyBorder="1"/>
    <xf numFmtId="0" fontId="51" fillId="0" borderId="0" xfId="0" applyFont="1" applyAlignment="1">
      <alignment horizontal="left" vertical="center"/>
    </xf>
    <xf numFmtId="0" fontId="0" fillId="0" borderId="3" xfId="0" quotePrefix="1" applyBorder="1" applyAlignment="1">
      <alignment horizontal="center"/>
    </xf>
    <xf numFmtId="0" fontId="0" fillId="0" borderId="2" xfId="0" quotePrefix="1" applyBorder="1" applyAlignment="1">
      <alignment horizontal="center"/>
    </xf>
    <xf numFmtId="0" fontId="59" fillId="0" borderId="0" xfId="0" quotePrefix="1" applyFont="1" applyAlignment="1">
      <alignment horizontal="center" vertical="center"/>
    </xf>
    <xf numFmtId="0" fontId="59" fillId="0" borderId="7" xfId="0" applyFont="1" applyBorder="1" applyAlignment="1">
      <alignment horizontal="left" vertical="center" indent="1"/>
    </xf>
    <xf numFmtId="0" fontId="59" fillId="0" borderId="8" xfId="0" applyFont="1" applyBorder="1" applyAlignment="1">
      <alignment horizontal="center" vertical="center"/>
    </xf>
    <xf numFmtId="0" fontId="115" fillId="0" borderId="8" xfId="0" applyFont="1" applyBorder="1" applyAlignment="1">
      <alignment horizontal="center"/>
    </xf>
    <xf numFmtId="0" fontId="115" fillId="0" borderId="4" xfId="0" applyFont="1" applyBorder="1" applyAlignment="1">
      <alignment horizontal="center"/>
    </xf>
    <xf numFmtId="9" fontId="0" fillId="0" borderId="7" xfId="0" applyNumberFormat="1" applyBorder="1" applyAlignment="1">
      <alignment horizontal="center"/>
    </xf>
    <xf numFmtId="9" fontId="0" fillId="0" borderId="8" xfId="0" applyNumberFormat="1" applyBorder="1" applyAlignment="1">
      <alignment horizontal="center"/>
    </xf>
    <xf numFmtId="9" fontId="0" fillId="0" borderId="2" xfId="0" applyNumberFormat="1" applyBorder="1" applyAlignment="1">
      <alignment horizontal="center"/>
    </xf>
    <xf numFmtId="9" fontId="0" fillId="0" borderId="4" xfId="0" applyNumberFormat="1" applyBorder="1" applyAlignment="1">
      <alignment horizontal="center"/>
    </xf>
    <xf numFmtId="0" fontId="0" fillId="0" borderId="5" xfId="0" applyBorder="1" applyAlignment="1">
      <alignment horizontal="center"/>
    </xf>
    <xf numFmtId="165" fontId="16" fillId="0" borderId="68" xfId="0" applyNumberFormat="1" applyFont="1" applyBorder="1" applyAlignment="1">
      <alignment horizontal="center" vertical="center"/>
    </xf>
    <xf numFmtId="165" fontId="16" fillId="0" borderId="73" xfId="0" applyNumberFormat="1" applyFont="1" applyBorder="1" applyAlignment="1">
      <alignment horizontal="center" vertical="center"/>
    </xf>
    <xf numFmtId="165" fontId="16" fillId="0" borderId="7" xfId="0" applyNumberFormat="1" applyFont="1" applyBorder="1" applyAlignment="1">
      <alignment horizontal="center" vertical="center"/>
    </xf>
    <xf numFmtId="165" fontId="16" fillId="0" borderId="8" xfId="0" applyNumberFormat="1" applyFont="1" applyBorder="1" applyAlignment="1">
      <alignment horizontal="center" vertical="center"/>
    </xf>
    <xf numFmtId="9" fontId="16" fillId="0" borderId="8" xfId="994" applyFont="1" applyBorder="1" applyAlignment="1">
      <alignment horizontal="center" vertical="center"/>
    </xf>
    <xf numFmtId="0" fontId="59" fillId="0" borderId="0" xfId="0" applyFont="1" applyAlignment="1">
      <alignment horizontal="center"/>
    </xf>
    <xf numFmtId="0" fontId="59" fillId="0" borderId="3" xfId="0" applyFont="1" applyBorder="1" applyAlignment="1">
      <alignment horizontal="center"/>
    </xf>
    <xf numFmtId="172" fontId="0" fillId="0" borderId="0" xfId="0" applyNumberFormat="1"/>
    <xf numFmtId="1" fontId="0" fillId="0" borderId="7" xfId="0" applyNumberFormat="1" applyBorder="1"/>
    <xf numFmtId="0" fontId="147" fillId="0" borderId="0" xfId="0" applyFont="1" applyAlignment="1">
      <alignment horizontal="left" vertical="center" indent="1"/>
    </xf>
    <xf numFmtId="9" fontId="13" fillId="0" borderId="0" xfId="0" applyNumberFormat="1" applyFont="1"/>
    <xf numFmtId="165" fontId="0" fillId="0" borderId="0" xfId="0" applyNumberFormat="1" applyAlignment="1">
      <alignment horizontal="center"/>
    </xf>
    <xf numFmtId="0" fontId="0" fillId="0" borderId="44" xfId="0" quotePrefix="1" applyBorder="1" applyAlignment="1">
      <alignment horizontal="center" vertical="center"/>
    </xf>
    <xf numFmtId="0" fontId="39" fillId="0" borderId="0" xfId="0" quotePrefix="1" applyFont="1"/>
    <xf numFmtId="0" fontId="16" fillId="0" borderId="0" xfId="0" quotePrefix="1" applyFont="1"/>
    <xf numFmtId="0" fontId="13" fillId="0" borderId="0" xfId="0" applyFont="1" applyAlignment="1">
      <alignment horizontal="center"/>
    </xf>
    <xf numFmtId="0" fontId="69" fillId="0" borderId="0" xfId="0" applyFont="1" applyAlignment="1">
      <alignment horizontal="left" vertical="center"/>
    </xf>
    <xf numFmtId="3" fontId="0" fillId="0" borderId="72" xfId="0" applyNumberFormat="1" applyBorder="1" applyAlignment="1">
      <alignment horizontal="right" vertical="center" indent="1"/>
    </xf>
    <xf numFmtId="3" fontId="0" fillId="0" borderId="73" xfId="0" applyNumberFormat="1" applyBorder="1" applyAlignment="1">
      <alignment horizontal="right" vertical="center" indent="1"/>
    </xf>
    <xf numFmtId="165" fontId="0" fillId="0" borderId="7" xfId="0" applyNumberFormat="1" applyBorder="1" applyAlignment="1">
      <alignment horizontal="right" vertical="center" indent="1"/>
    </xf>
    <xf numFmtId="165" fontId="0" fillId="0" borderId="8" xfId="0" applyNumberFormat="1" applyBorder="1" applyAlignment="1">
      <alignment horizontal="right" vertical="center" indent="1"/>
    </xf>
    <xf numFmtId="49" fontId="0" fillId="0" borderId="7" xfId="0" applyNumberFormat="1" applyBorder="1" applyAlignment="1">
      <alignment horizontal="right" vertical="center" indent="1"/>
    </xf>
    <xf numFmtId="49" fontId="0" fillId="0" borderId="0" xfId="0" applyNumberFormat="1" applyAlignment="1">
      <alignment horizontal="center" vertical="center"/>
    </xf>
    <xf numFmtId="49" fontId="0" fillId="0" borderId="0" xfId="0" applyNumberFormat="1" applyAlignment="1">
      <alignment horizontal="right" vertical="center" indent="1"/>
    </xf>
    <xf numFmtId="49" fontId="0" fillId="0" borderId="8" xfId="0" applyNumberFormat="1" applyBorder="1" applyAlignment="1">
      <alignment horizontal="center" vertical="center"/>
    </xf>
    <xf numFmtId="166" fontId="0" fillId="0" borderId="72" xfId="0" applyNumberFormat="1" applyBorder="1" applyAlignment="1">
      <alignment horizontal="center" vertical="center"/>
    </xf>
    <xf numFmtId="166" fontId="0" fillId="0" borderId="73" xfId="0" applyNumberFormat="1" applyBorder="1" applyAlignment="1">
      <alignment horizontal="center" vertical="center"/>
    </xf>
    <xf numFmtId="0" fontId="0" fillId="8" borderId="68" xfId="0" applyFill="1" applyBorder="1" applyAlignment="1">
      <alignment horizontal="center" vertical="center"/>
    </xf>
    <xf numFmtId="0" fontId="0" fillId="8" borderId="72" xfId="0" applyFill="1" applyBorder="1" applyAlignment="1">
      <alignment horizontal="center" vertical="center"/>
    </xf>
    <xf numFmtId="0" fontId="0" fillId="8" borderId="73" xfId="0" applyFill="1" applyBorder="1" applyAlignment="1">
      <alignment horizontal="center" vertical="center"/>
    </xf>
    <xf numFmtId="166" fontId="0" fillId="0" borderId="72" xfId="0" applyNumberFormat="1" applyBorder="1" applyAlignment="1">
      <alignment horizontal="center"/>
    </xf>
    <xf numFmtId="166" fontId="0" fillId="0" borderId="73" xfId="0" applyNumberFormat="1" applyBorder="1" applyAlignment="1">
      <alignment horizontal="center"/>
    </xf>
    <xf numFmtId="0" fontId="117" fillId="16" borderId="2" xfId="0" applyFont="1" applyFill="1" applyBorder="1"/>
    <xf numFmtId="0" fontId="0" fillId="16" borderId="3" xfId="0" applyFill="1" applyBorder="1"/>
    <xf numFmtId="0" fontId="0" fillId="16" borderId="4" xfId="0" applyFill="1" applyBorder="1"/>
    <xf numFmtId="2" fontId="117" fillId="16" borderId="10" xfId="0" applyNumberFormat="1" applyFont="1" applyFill="1" applyBorder="1" applyAlignment="1">
      <alignment horizontal="center"/>
    </xf>
    <xf numFmtId="9" fontId="117" fillId="16" borderId="9" xfId="1" applyFont="1" applyFill="1" applyBorder="1" applyAlignment="1">
      <alignment horizontal="center"/>
    </xf>
    <xf numFmtId="3" fontId="0" fillId="16" borderId="7" xfId="0" applyNumberFormat="1" applyFill="1" applyBorder="1" applyAlignment="1">
      <alignment horizontal="right" vertical="center" indent="1"/>
    </xf>
    <xf numFmtId="3" fontId="0" fillId="16" borderId="3" xfId="0" applyNumberFormat="1" applyFill="1" applyBorder="1" applyAlignment="1">
      <alignment horizontal="right" vertical="center" indent="1"/>
    </xf>
    <xf numFmtId="3" fontId="0" fillId="16" borderId="4" xfId="0" applyNumberFormat="1" applyFill="1" applyBorder="1" applyAlignment="1">
      <alignment horizontal="right" vertical="center" indent="1"/>
    </xf>
    <xf numFmtId="3" fontId="0" fillId="16" borderId="18" xfId="0" applyNumberFormat="1" applyFill="1" applyBorder="1" applyAlignment="1">
      <alignment horizontal="right" vertical="center" indent="1"/>
    </xf>
    <xf numFmtId="3" fontId="0" fillId="16" borderId="19" xfId="0" applyNumberFormat="1" applyFill="1" applyBorder="1" applyAlignment="1">
      <alignment horizontal="right" vertical="center" indent="1"/>
    </xf>
    <xf numFmtId="3" fontId="0" fillId="16" borderId="20" xfId="0" applyNumberFormat="1" applyFill="1" applyBorder="1" applyAlignment="1">
      <alignment horizontal="right" vertical="center" indent="1"/>
    </xf>
    <xf numFmtId="3" fontId="0" fillId="16" borderId="54" xfId="0" applyNumberFormat="1" applyFill="1" applyBorder="1" applyAlignment="1">
      <alignment horizontal="right" vertical="center" indent="1"/>
    </xf>
    <xf numFmtId="3" fontId="0" fillId="16" borderId="55" xfId="0" applyNumberFormat="1" applyFill="1" applyBorder="1" applyAlignment="1">
      <alignment horizontal="right" vertical="center" indent="1"/>
    </xf>
    <xf numFmtId="3" fontId="116" fillId="16" borderId="54" xfId="0" applyNumberFormat="1" applyFont="1" applyFill="1" applyBorder="1" applyAlignment="1">
      <alignment horizontal="right" vertical="center" indent="1"/>
    </xf>
    <xf numFmtId="3" fontId="116" fillId="16" borderId="0" xfId="0" applyNumberFormat="1" applyFont="1" applyFill="1" applyAlignment="1">
      <alignment horizontal="right" vertical="center" indent="1"/>
    </xf>
    <xf numFmtId="3" fontId="116" fillId="16" borderId="55" xfId="0" applyNumberFormat="1" applyFont="1" applyFill="1" applyBorder="1" applyAlignment="1">
      <alignment horizontal="right" vertical="center" indent="1"/>
    </xf>
    <xf numFmtId="9" fontId="0" fillId="16" borderId="54" xfId="1" applyFont="1" applyFill="1" applyBorder="1" applyAlignment="1">
      <alignment horizontal="right" vertical="center" indent="1"/>
    </xf>
    <xf numFmtId="9" fontId="0" fillId="16" borderId="0" xfId="1" applyFont="1" applyFill="1" applyBorder="1" applyAlignment="1">
      <alignment horizontal="right" vertical="center" indent="1"/>
    </xf>
    <xf numFmtId="9" fontId="0" fillId="16" borderId="55" xfId="1" applyFont="1" applyFill="1" applyBorder="1" applyAlignment="1">
      <alignment horizontal="right" vertical="center" indent="1"/>
    </xf>
    <xf numFmtId="9" fontId="116" fillId="16" borderId="56" xfId="1" applyFont="1" applyFill="1" applyBorder="1" applyAlignment="1">
      <alignment horizontal="right" vertical="center" indent="1"/>
    </xf>
    <xf numFmtId="9" fontId="116" fillId="16" borderId="57" xfId="1" applyFont="1" applyFill="1" applyBorder="1" applyAlignment="1">
      <alignment horizontal="right" vertical="center" indent="1"/>
    </xf>
    <xf numFmtId="9" fontId="116" fillId="16" borderId="58" xfId="1" applyFont="1" applyFill="1" applyBorder="1" applyAlignment="1">
      <alignment horizontal="right" vertical="center" indent="1"/>
    </xf>
    <xf numFmtId="165" fontId="0" fillId="16" borderId="9" xfId="0" applyNumberFormat="1" applyFill="1" applyBorder="1" applyAlignment="1">
      <alignment horizontal="right" vertical="center" indent="1"/>
    </xf>
    <xf numFmtId="165" fontId="0" fillId="16" borderId="10" xfId="0" applyNumberFormat="1" applyFill="1" applyBorder="1" applyAlignment="1">
      <alignment horizontal="right" vertical="center" indent="1"/>
    </xf>
    <xf numFmtId="9" fontId="0" fillId="16" borderId="18" xfId="1" applyFont="1" applyFill="1" applyBorder="1" applyAlignment="1">
      <alignment horizontal="right" vertical="center" indent="1"/>
    </xf>
    <xf numFmtId="9" fontId="0" fillId="16" borderId="19" xfId="1" applyFont="1" applyFill="1" applyBorder="1" applyAlignment="1">
      <alignment horizontal="right" vertical="center" indent="1"/>
    </xf>
    <xf numFmtId="9" fontId="0" fillId="16" borderId="20" xfId="1" applyFont="1" applyFill="1" applyBorder="1" applyAlignment="1">
      <alignment horizontal="right" vertical="center" indent="1"/>
    </xf>
    <xf numFmtId="9" fontId="0" fillId="16" borderId="56" xfId="1" applyFont="1" applyFill="1" applyBorder="1" applyAlignment="1">
      <alignment horizontal="right" vertical="center" indent="1"/>
    </xf>
    <xf numFmtId="9" fontId="0" fillId="16" borderId="57" xfId="1" applyFont="1" applyFill="1" applyBorder="1" applyAlignment="1">
      <alignment horizontal="right" vertical="center" indent="1"/>
    </xf>
    <xf numFmtId="9" fontId="0" fillId="16" borderId="58" xfId="1" applyFont="1" applyFill="1" applyBorder="1" applyAlignment="1">
      <alignment horizontal="right" vertical="center" indent="1"/>
    </xf>
    <xf numFmtId="0" fontId="0" fillId="16" borderId="54" xfId="0" applyFill="1" applyBorder="1" applyAlignment="1">
      <alignment horizontal="left" vertical="center"/>
    </xf>
    <xf numFmtId="0" fontId="0" fillId="16" borderId="55" xfId="0" applyFill="1" applyBorder="1" applyAlignment="1">
      <alignment vertical="center"/>
    </xf>
    <xf numFmtId="3" fontId="0" fillId="16" borderId="59" xfId="0" applyNumberFormat="1" applyFill="1" applyBorder="1" applyAlignment="1">
      <alignment horizontal="right" vertical="center" indent="1"/>
    </xf>
    <xf numFmtId="3" fontId="0" fillId="16" borderId="60" xfId="0" applyNumberFormat="1" applyFill="1" applyBorder="1" applyAlignment="1">
      <alignment horizontal="right" vertical="center" indent="1"/>
    </xf>
    <xf numFmtId="3" fontId="0" fillId="16" borderId="61" xfId="0" applyNumberFormat="1" applyFill="1" applyBorder="1" applyAlignment="1">
      <alignment horizontal="right" vertical="center" indent="1"/>
    </xf>
    <xf numFmtId="0" fontId="59" fillId="16" borderId="2" xfId="0" applyFont="1" applyFill="1" applyBorder="1"/>
    <xf numFmtId="9" fontId="59" fillId="16" borderId="3" xfId="0" applyNumberFormat="1" applyFont="1" applyFill="1" applyBorder="1" applyAlignment="1">
      <alignment horizontal="left"/>
    </xf>
    <xf numFmtId="0" fontId="59" fillId="16" borderId="3" xfId="0" applyFont="1" applyFill="1" applyBorder="1"/>
    <xf numFmtId="0" fontId="146" fillId="0" borderId="0" xfId="0" applyFont="1"/>
    <xf numFmtId="3" fontId="4" fillId="16" borderId="2" xfId="0" applyNumberFormat="1" applyFont="1" applyFill="1" applyBorder="1" applyAlignment="1">
      <alignment horizontal="right" vertical="center" indent="1"/>
    </xf>
    <xf numFmtId="3" fontId="4" fillId="16" borderId="3" xfId="0" applyNumberFormat="1" applyFont="1" applyFill="1" applyBorder="1" applyAlignment="1">
      <alignment horizontal="right" vertical="center" indent="1"/>
    </xf>
    <xf numFmtId="3" fontId="4" fillId="16" borderId="4" xfId="0" applyNumberFormat="1" applyFont="1" applyFill="1" applyBorder="1" applyAlignment="1">
      <alignment horizontal="right" vertical="center" indent="1"/>
    </xf>
    <xf numFmtId="3" fontId="0" fillId="16" borderId="68" xfId="0" applyNumberFormat="1" applyFill="1" applyBorder="1" applyAlignment="1">
      <alignment horizontal="right" vertical="center" indent="1"/>
    </xf>
    <xf numFmtId="3" fontId="0" fillId="16" borderId="72" xfId="0" applyNumberFormat="1" applyFill="1" applyBorder="1" applyAlignment="1">
      <alignment horizontal="right" vertical="center" indent="1"/>
    </xf>
    <xf numFmtId="3" fontId="0" fillId="16" borderId="73" xfId="0" applyNumberFormat="1" applyFill="1" applyBorder="1" applyAlignment="1">
      <alignment horizontal="right" vertical="center" indent="1"/>
    </xf>
    <xf numFmtId="3" fontId="0" fillId="16" borderId="8" xfId="0" applyNumberFormat="1" applyFill="1" applyBorder="1" applyAlignment="1">
      <alignment horizontal="right" vertical="center" indent="1"/>
    </xf>
    <xf numFmtId="3" fontId="0" fillId="16" borderId="2" xfId="0" applyNumberFormat="1" applyFill="1" applyBorder="1" applyAlignment="1">
      <alignment horizontal="right" vertical="center" indent="1"/>
    </xf>
    <xf numFmtId="170" fontId="0" fillId="16" borderId="7" xfId="0" applyNumberFormat="1" applyFill="1" applyBorder="1" applyAlignment="1">
      <alignment horizontal="right" vertical="center" indent="1"/>
    </xf>
    <xf numFmtId="170" fontId="0" fillId="16" borderId="0" xfId="0" applyNumberFormat="1" applyFill="1" applyAlignment="1">
      <alignment horizontal="right" vertical="center" indent="1"/>
    </xf>
    <xf numFmtId="170" fontId="0" fillId="16" borderId="8" xfId="0" applyNumberFormat="1" applyFill="1" applyBorder="1" applyAlignment="1">
      <alignment horizontal="right" vertical="center" indent="1"/>
    </xf>
    <xf numFmtId="170" fontId="0" fillId="16" borderId="2" xfId="0" applyNumberFormat="1" applyFill="1" applyBorder="1" applyAlignment="1">
      <alignment horizontal="right" vertical="center" indent="1"/>
    </xf>
    <xf numFmtId="170" fontId="0" fillId="16" borderId="3" xfId="0" applyNumberFormat="1" applyFill="1" applyBorder="1" applyAlignment="1">
      <alignment horizontal="right" vertical="center" indent="1"/>
    </xf>
    <xf numFmtId="170" fontId="0" fillId="16" borderId="4" xfId="0" applyNumberFormat="1" applyFill="1" applyBorder="1" applyAlignment="1">
      <alignment horizontal="right" vertical="center" indent="1"/>
    </xf>
    <xf numFmtId="170" fontId="0" fillId="0" borderId="5" xfId="0" applyNumberFormat="1" applyBorder="1" applyAlignment="1">
      <alignment horizontal="right" vertical="center" indent="1"/>
    </xf>
    <xf numFmtId="170" fontId="0" fillId="0" borderId="44" xfId="0" applyNumberFormat="1" applyBorder="1" applyAlignment="1">
      <alignment horizontal="right" vertical="center" indent="1"/>
    </xf>
    <xf numFmtId="170" fontId="0" fillId="0" borderId="6" xfId="0" applyNumberFormat="1" applyBorder="1" applyAlignment="1">
      <alignment horizontal="right" vertical="center" indent="1"/>
    </xf>
    <xf numFmtId="165" fontId="0" fillId="16" borderId="68" xfId="0" applyNumberFormat="1" applyFill="1" applyBorder="1" applyAlignment="1">
      <alignment horizontal="right" vertical="center" indent="1"/>
    </xf>
    <xf numFmtId="165" fontId="0" fillId="16" borderId="39" xfId="0" applyNumberFormat="1" applyFill="1" applyBorder="1" applyAlignment="1">
      <alignment horizontal="right" vertical="center" indent="1"/>
    </xf>
    <xf numFmtId="165" fontId="0" fillId="16" borderId="38" xfId="0" applyNumberFormat="1" applyFill="1" applyBorder="1" applyAlignment="1">
      <alignment horizontal="right" vertical="center" indent="1"/>
    </xf>
    <xf numFmtId="165" fontId="0" fillId="16" borderId="7" xfId="0" applyNumberFormat="1" applyFill="1" applyBorder="1" applyAlignment="1">
      <alignment horizontal="right" vertical="center" indent="1"/>
    </xf>
    <xf numFmtId="165" fontId="0" fillId="16" borderId="8" xfId="0" applyNumberFormat="1" applyFill="1" applyBorder="1" applyAlignment="1">
      <alignment horizontal="right" vertical="center" indent="1"/>
    </xf>
    <xf numFmtId="3" fontId="0" fillId="16" borderId="68" xfId="1" applyNumberFormat="1" applyFont="1" applyFill="1" applyBorder="1" applyAlignment="1">
      <alignment horizontal="right" vertical="center" indent="1"/>
    </xf>
    <xf numFmtId="3" fontId="0" fillId="16" borderId="39" xfId="1" applyNumberFormat="1" applyFont="1" applyFill="1" applyBorder="1" applyAlignment="1">
      <alignment horizontal="right" vertical="center" indent="1"/>
    </xf>
    <xf numFmtId="3" fontId="0" fillId="16" borderId="38" xfId="1" applyNumberFormat="1" applyFont="1" applyFill="1" applyBorder="1" applyAlignment="1">
      <alignment horizontal="right" vertical="center" indent="1"/>
    </xf>
    <xf numFmtId="3" fontId="0" fillId="16" borderId="7" xfId="1" applyNumberFormat="1" applyFont="1" applyFill="1" applyBorder="1" applyAlignment="1">
      <alignment horizontal="right" vertical="center" indent="1"/>
    </xf>
    <xf numFmtId="3" fontId="0" fillId="16" borderId="8" xfId="1" applyNumberFormat="1" applyFont="1" applyFill="1" applyBorder="1" applyAlignment="1">
      <alignment horizontal="right" vertical="center" indent="1"/>
    </xf>
    <xf numFmtId="3" fontId="0" fillId="16" borderId="2" xfId="1" applyNumberFormat="1" applyFont="1" applyFill="1" applyBorder="1" applyAlignment="1">
      <alignment horizontal="right" vertical="center" indent="1"/>
    </xf>
    <xf numFmtId="3" fontId="0" fillId="16" borderId="3" xfId="1" applyNumberFormat="1" applyFont="1" applyFill="1" applyBorder="1" applyAlignment="1">
      <alignment horizontal="right" vertical="center" indent="1"/>
    </xf>
    <xf numFmtId="3" fontId="0" fillId="16" borderId="4" xfId="1" applyNumberFormat="1" applyFont="1" applyFill="1" applyBorder="1" applyAlignment="1">
      <alignment horizontal="right" vertical="center" indent="1"/>
    </xf>
    <xf numFmtId="0" fontId="41" fillId="16" borderId="68" xfId="0" applyFont="1" applyFill="1" applyBorder="1" applyAlignment="1">
      <alignment vertical="center"/>
    </xf>
    <xf numFmtId="0" fontId="41" fillId="16" borderId="39" xfId="0" applyFont="1" applyFill="1" applyBorder="1" applyAlignment="1">
      <alignment vertical="center"/>
    </xf>
    <xf numFmtId="0" fontId="41" fillId="16" borderId="2" xfId="0" applyFont="1" applyFill="1" applyBorder="1" applyAlignment="1">
      <alignment vertical="center"/>
    </xf>
    <xf numFmtId="0" fontId="41" fillId="16" borderId="3" xfId="0" applyFont="1" applyFill="1" applyBorder="1" applyAlignment="1">
      <alignment vertical="center"/>
    </xf>
    <xf numFmtId="0" fontId="41" fillId="16" borderId="3" xfId="0" quotePrefix="1" applyFont="1" applyFill="1" applyBorder="1" applyAlignment="1">
      <alignment vertical="center"/>
    </xf>
    <xf numFmtId="0" fontId="13" fillId="0" borderId="0" xfId="0" applyFont="1" applyAlignment="1">
      <alignment horizontal="left" vertical="center" indent="1"/>
    </xf>
    <xf numFmtId="9" fontId="13" fillId="0" borderId="0" xfId="1" applyFont="1" applyAlignment="1">
      <alignment vertical="center"/>
    </xf>
    <xf numFmtId="3" fontId="0" fillId="16" borderId="39" xfId="0" applyNumberFormat="1" applyFill="1" applyBorder="1" applyAlignment="1">
      <alignment horizontal="center" vertical="center"/>
    </xf>
    <xf numFmtId="3" fontId="0" fillId="16" borderId="38" xfId="0" applyNumberFormat="1" applyFill="1" applyBorder="1" applyAlignment="1">
      <alignment horizontal="center" vertical="center"/>
    </xf>
    <xf numFmtId="9" fontId="1" fillId="16" borderId="68" xfId="1" applyFont="1" applyFill="1" applyBorder="1" applyAlignment="1">
      <alignment horizontal="center"/>
    </xf>
    <xf numFmtId="9" fontId="1" fillId="16" borderId="39" xfId="1" applyFont="1" applyFill="1" applyBorder="1" applyAlignment="1">
      <alignment horizontal="center"/>
    </xf>
    <xf numFmtId="9" fontId="1" fillId="16" borderId="38" xfId="1" applyFont="1" applyFill="1" applyBorder="1" applyAlignment="1">
      <alignment horizontal="center"/>
    </xf>
    <xf numFmtId="9" fontId="1" fillId="16" borderId="7" xfId="1" applyFont="1" applyFill="1" applyBorder="1" applyAlignment="1">
      <alignment horizontal="center"/>
    </xf>
    <xf numFmtId="9" fontId="1" fillId="16" borderId="0" xfId="1" applyFont="1" applyFill="1" applyBorder="1" applyAlignment="1">
      <alignment horizontal="center"/>
    </xf>
    <xf numFmtId="9" fontId="1" fillId="16" borderId="8" xfId="1" applyFont="1" applyFill="1" applyBorder="1" applyAlignment="1">
      <alignment horizontal="center"/>
    </xf>
    <xf numFmtId="9" fontId="1" fillId="16" borderId="2" xfId="1" applyFont="1" applyFill="1" applyBorder="1" applyAlignment="1">
      <alignment horizontal="center"/>
    </xf>
    <xf numFmtId="9" fontId="1" fillId="16" borderId="3" xfId="1" applyFont="1" applyFill="1" applyBorder="1" applyAlignment="1">
      <alignment horizontal="center"/>
    </xf>
    <xf numFmtId="9" fontId="1" fillId="16" borderId="4" xfId="1" applyFont="1" applyFill="1" applyBorder="1" applyAlignment="1">
      <alignment horizontal="center"/>
    </xf>
    <xf numFmtId="1" fontId="13" fillId="16" borderId="0" xfId="0" applyNumberFormat="1" applyFont="1" applyFill="1" applyAlignment="1">
      <alignment horizontal="left" vertical="center"/>
    </xf>
    <xf numFmtId="9" fontId="0" fillId="0" borderId="72" xfId="1" applyFont="1" applyFill="1" applyBorder="1" applyAlignment="1">
      <alignment horizontal="center" vertical="center"/>
    </xf>
    <xf numFmtId="9" fontId="0" fillId="0" borderId="73" xfId="1" applyFont="1" applyFill="1" applyBorder="1" applyAlignment="1">
      <alignment horizontal="center" vertical="center"/>
    </xf>
    <xf numFmtId="1" fontId="0" fillId="0" borderId="73" xfId="0" applyNumberFormat="1" applyBorder="1" applyAlignment="1">
      <alignment horizontal="center" vertical="center"/>
    </xf>
    <xf numFmtId="1" fontId="0" fillId="0" borderId="8" xfId="0" applyNumberFormat="1" applyBorder="1" applyAlignment="1">
      <alignment horizontal="left" vertical="center"/>
    </xf>
    <xf numFmtId="1" fontId="0" fillId="16" borderId="38" xfId="0" applyNumberFormat="1" applyFill="1" applyBorder="1" applyAlignment="1">
      <alignment horizontal="center" vertical="center"/>
    </xf>
    <xf numFmtId="1" fontId="0" fillId="16" borderId="8" xfId="0" applyNumberFormat="1" applyFill="1" applyBorder="1" applyAlignment="1">
      <alignment horizontal="center" vertical="center"/>
    </xf>
    <xf numFmtId="1" fontId="0" fillId="16" borderId="4" xfId="0" applyNumberFormat="1" applyFill="1" applyBorder="1" applyAlignment="1">
      <alignment horizontal="center" vertical="center"/>
    </xf>
    <xf numFmtId="1" fontId="0" fillId="16" borderId="72" xfId="0" applyNumberFormat="1" applyFill="1" applyBorder="1" applyAlignment="1">
      <alignment horizontal="center" vertical="center"/>
    </xf>
    <xf numFmtId="1" fontId="0" fillId="16" borderId="44" xfId="0" applyNumberFormat="1" applyFill="1" applyBorder="1" applyAlignment="1">
      <alignment horizontal="center" vertical="center"/>
    </xf>
    <xf numFmtId="0" fontId="16" fillId="0" borderId="7" xfId="0" applyFont="1" applyBorder="1" applyAlignment="1">
      <alignment horizontal="right" vertical="center"/>
    </xf>
    <xf numFmtId="0" fontId="16" fillId="0" borderId="2" xfId="0" applyFont="1" applyBorder="1" applyAlignment="1">
      <alignment horizontal="right" vertical="center"/>
    </xf>
    <xf numFmtId="0" fontId="146" fillId="0" borderId="0" xfId="2" applyFont="1" applyAlignment="1">
      <alignment vertical="center"/>
    </xf>
    <xf numFmtId="0" fontId="148" fillId="0" borderId="0" xfId="0" applyFont="1"/>
    <xf numFmtId="0" fontId="148" fillId="0" borderId="0" xfId="0" applyFont="1" applyAlignment="1">
      <alignment vertical="center"/>
    </xf>
    <xf numFmtId="0" fontId="150" fillId="71" borderId="0" xfId="0" applyFont="1" applyFill="1"/>
    <xf numFmtId="0" fontId="74" fillId="71" borderId="0" xfId="0" applyFont="1" applyFill="1"/>
    <xf numFmtId="0" fontId="66" fillId="71" borderId="73" xfId="0" applyFont="1" applyFill="1" applyBorder="1" applyAlignment="1">
      <alignment horizontal="center" vertical="center" wrapText="1"/>
    </xf>
    <xf numFmtId="0" fontId="66" fillId="71" borderId="4" xfId="0" applyFont="1" applyFill="1" applyBorder="1" applyAlignment="1">
      <alignment horizontal="center" vertical="center" wrapText="1"/>
    </xf>
    <xf numFmtId="0" fontId="74" fillId="71" borderId="7" xfId="0" applyFont="1" applyFill="1" applyBorder="1"/>
    <xf numFmtId="0" fontId="74" fillId="71" borderId="8" xfId="0" applyFont="1" applyFill="1" applyBorder="1"/>
    <xf numFmtId="0" fontId="74" fillId="71" borderId="2" xfId="0" applyFont="1" applyFill="1" applyBorder="1"/>
    <xf numFmtId="0" fontId="74" fillId="71" borderId="3" xfId="0" applyFont="1" applyFill="1" applyBorder="1"/>
    <xf numFmtId="0" fontId="74" fillId="71" borderId="4" xfId="0" applyFont="1" applyFill="1" applyBorder="1"/>
    <xf numFmtId="0" fontId="66" fillId="72" borderId="73" xfId="0" applyFont="1" applyFill="1" applyBorder="1" applyAlignment="1">
      <alignment horizontal="center" vertical="center" wrapText="1"/>
    </xf>
    <xf numFmtId="0" fontId="66" fillId="72" borderId="4" xfId="0" applyFont="1" applyFill="1" applyBorder="1" applyAlignment="1">
      <alignment horizontal="center" vertical="center" wrapText="1"/>
    </xf>
    <xf numFmtId="0" fontId="13" fillId="71" borderId="0" xfId="0" applyFont="1" applyFill="1"/>
    <xf numFmtId="0" fontId="146" fillId="0" borderId="0" xfId="2" applyFont="1"/>
    <xf numFmtId="0" fontId="13" fillId="0" borderId="0" xfId="0" applyFont="1" applyAlignment="1">
      <alignment horizontal="right" indent="2"/>
    </xf>
    <xf numFmtId="0" fontId="13" fillId="0" borderId="0" xfId="0" applyFont="1" applyAlignment="1">
      <alignment horizontal="right" indent="1"/>
    </xf>
    <xf numFmtId="3" fontId="13" fillId="0" borderId="0" xfId="0" applyNumberFormat="1" applyFont="1" applyAlignment="1">
      <alignment horizontal="right" indent="2"/>
    </xf>
    <xf numFmtId="1" fontId="13" fillId="0" borderId="0" xfId="0" applyNumberFormat="1" applyFont="1" applyAlignment="1">
      <alignment horizontal="right" indent="2"/>
    </xf>
    <xf numFmtId="0" fontId="151" fillId="0" borderId="72" xfId="0" applyFont="1" applyBorder="1" applyAlignment="1">
      <alignment vertical="top"/>
    </xf>
    <xf numFmtId="9" fontId="0" fillId="0" borderId="10" xfId="994" applyFont="1" applyFill="1" applyBorder="1" applyAlignment="1">
      <alignment horizontal="center" vertical="center"/>
    </xf>
    <xf numFmtId="0" fontId="33" fillId="0" borderId="0" xfId="0" applyFont="1"/>
    <xf numFmtId="0" fontId="0" fillId="16" borderId="68" xfId="0" applyFill="1" applyBorder="1" applyAlignment="1">
      <alignment horizontal="center" vertical="center"/>
    </xf>
    <xf numFmtId="0" fontId="0" fillId="16" borderId="39" xfId="0" applyFill="1" applyBorder="1" applyAlignment="1">
      <alignment horizontal="center" vertical="center"/>
    </xf>
    <xf numFmtId="0" fontId="0" fillId="16" borderId="38" xfId="0" applyFill="1" applyBorder="1" applyAlignment="1">
      <alignment horizontal="center" vertical="center"/>
    </xf>
    <xf numFmtId="1" fontId="0" fillId="16" borderId="0" xfId="0" applyNumberFormat="1" applyFill="1" applyAlignment="1">
      <alignment horizontal="left" vertical="center"/>
    </xf>
    <xf numFmtId="3" fontId="4" fillId="16" borderId="0" xfId="0" applyNumberFormat="1" applyFont="1" applyFill="1" applyAlignment="1">
      <alignment horizontal="left" vertical="center"/>
    </xf>
    <xf numFmtId="0" fontId="59" fillId="0" borderId="7" xfId="0" applyFont="1" applyBorder="1" applyAlignment="1">
      <alignment horizontal="center" vertical="center"/>
    </xf>
    <xf numFmtId="0" fontId="108" fillId="0" borderId="3" xfId="0" applyFont="1" applyBorder="1" applyAlignment="1">
      <alignment horizontal="center" vertical="center"/>
    </xf>
    <xf numFmtId="166" fontId="108" fillId="0" borderId="8" xfId="0" applyNumberFormat="1" applyFont="1" applyBorder="1" applyAlignment="1">
      <alignment horizontal="center" vertical="center"/>
    </xf>
    <xf numFmtId="166" fontId="108" fillId="0" borderId="0" xfId="0" applyNumberFormat="1" applyFont="1" applyAlignment="1">
      <alignment horizontal="center" vertical="center"/>
    </xf>
    <xf numFmtId="166" fontId="108" fillId="0" borderId="4" xfId="0" applyNumberFormat="1" applyFont="1" applyBorder="1" applyAlignment="1">
      <alignment horizontal="center" vertical="center"/>
    </xf>
    <xf numFmtId="166" fontId="108" fillId="0" borderId="3" xfId="0" applyNumberFormat="1" applyFont="1" applyBorder="1" applyAlignment="1">
      <alignment horizontal="center" vertical="center"/>
    </xf>
    <xf numFmtId="0" fontId="108" fillId="0" borderId="0" xfId="0" applyFont="1" applyAlignment="1">
      <alignment horizontal="center" vertical="center"/>
    </xf>
    <xf numFmtId="0" fontId="108" fillId="0" borderId="7" xfId="0" applyFont="1" applyBorder="1" applyAlignment="1">
      <alignment vertical="center"/>
    </xf>
    <xf numFmtId="166" fontId="108" fillId="0" borderId="8" xfId="0" applyNumberFormat="1" applyFont="1" applyBorder="1" applyAlignment="1">
      <alignment horizontal="left" vertical="center"/>
    </xf>
    <xf numFmtId="0" fontId="109" fillId="0" borderId="2" xfId="0" applyFont="1" applyBorder="1" applyAlignment="1">
      <alignment vertical="center"/>
    </xf>
    <xf numFmtId="166" fontId="108" fillId="0" borderId="3" xfId="0" applyNumberFormat="1" applyFont="1" applyBorder="1" applyAlignment="1">
      <alignment horizontal="left" vertical="center"/>
    </xf>
    <xf numFmtId="166" fontId="108" fillId="0" borderId="4" xfId="0" applyNumberFormat="1" applyFont="1" applyBorder="1" applyAlignment="1">
      <alignment horizontal="left" vertical="center"/>
    </xf>
    <xf numFmtId="0" fontId="108" fillId="0" borderId="5" xfId="0" applyFont="1" applyBorder="1" applyAlignment="1">
      <alignment vertical="center"/>
    </xf>
    <xf numFmtId="0" fontId="108" fillId="0" borderId="44" xfId="0" applyFont="1" applyBorder="1" applyAlignment="1">
      <alignment vertical="center"/>
    </xf>
    <xf numFmtId="166" fontId="108" fillId="0" borderId="44" xfId="0" applyNumberFormat="1" applyFont="1" applyBorder="1" applyAlignment="1">
      <alignment horizontal="left" vertical="center"/>
    </xf>
    <xf numFmtId="166" fontId="108" fillId="0" borderId="6" xfId="0" applyNumberFormat="1" applyFont="1" applyBorder="1" applyAlignment="1">
      <alignment horizontal="left" vertical="center"/>
    </xf>
    <xf numFmtId="1" fontId="0" fillId="0" borderId="18" xfId="0" applyNumberFormat="1" applyBorder="1" applyAlignment="1">
      <alignment horizontal="center"/>
    </xf>
    <xf numFmtId="1" fontId="0" fillId="0" borderId="19" xfId="0" applyNumberFormat="1" applyBorder="1" applyAlignment="1">
      <alignment horizontal="center"/>
    </xf>
    <xf numFmtId="1" fontId="0" fillId="0" borderId="20" xfId="0" applyNumberFormat="1" applyBorder="1" applyAlignment="1">
      <alignment horizontal="center"/>
    </xf>
    <xf numFmtId="1" fontId="0" fillId="0" borderId="54" xfId="0" applyNumberFormat="1" applyBorder="1" applyAlignment="1">
      <alignment horizontal="center"/>
    </xf>
    <xf numFmtId="1" fontId="0" fillId="0" borderId="55" xfId="0" applyNumberFormat="1" applyBorder="1" applyAlignment="1">
      <alignment horizontal="center"/>
    </xf>
    <xf numFmtId="3" fontId="41" fillId="0" borderId="54" xfId="0" applyNumberFormat="1" applyFont="1" applyBorder="1" applyAlignment="1">
      <alignment horizontal="center"/>
    </xf>
    <xf numFmtId="3" fontId="41" fillId="0" borderId="0" xfId="0" applyNumberFormat="1" applyFont="1" applyAlignment="1">
      <alignment horizontal="center"/>
    </xf>
    <xf numFmtId="3" fontId="41" fillId="0" borderId="55" xfId="0" applyNumberFormat="1" applyFont="1" applyBorder="1" applyAlignment="1">
      <alignment horizontal="center"/>
    </xf>
    <xf numFmtId="3" fontId="1" fillId="0" borderId="68" xfId="0" applyNumberFormat="1" applyFont="1" applyBorder="1" applyAlignment="1">
      <alignment horizontal="right" vertical="center" indent="1"/>
    </xf>
    <xf numFmtId="3" fontId="1" fillId="0" borderId="72" xfId="0" applyNumberFormat="1" applyFont="1" applyBorder="1" applyAlignment="1">
      <alignment horizontal="right" vertical="center" indent="1"/>
    </xf>
    <xf numFmtId="3" fontId="1" fillId="0" borderId="73" xfId="0" applyNumberFormat="1" applyFont="1" applyBorder="1" applyAlignment="1">
      <alignment horizontal="right" vertical="center" indent="1"/>
    </xf>
    <xf numFmtId="3" fontId="1" fillId="0" borderId="7" xfId="0" applyNumberFormat="1" applyFont="1" applyBorder="1" applyAlignment="1">
      <alignment horizontal="right" vertical="center" indent="1"/>
    </xf>
    <xf numFmtId="3" fontId="1" fillId="0" borderId="0" xfId="0" applyNumberFormat="1" applyFont="1" applyAlignment="1">
      <alignment horizontal="right" vertical="center" indent="1"/>
    </xf>
    <xf numFmtId="3" fontId="1" fillId="0" borderId="8" xfId="0" applyNumberFormat="1" applyFont="1" applyBorder="1" applyAlignment="1">
      <alignment horizontal="right" vertical="center" indent="1"/>
    </xf>
    <xf numFmtId="0" fontId="4" fillId="0" borderId="0" xfId="0" applyFont="1" applyAlignment="1">
      <alignment horizontal="left"/>
    </xf>
    <xf numFmtId="0" fontId="0" fillId="0" borderId="162" xfId="0" applyBorder="1"/>
    <xf numFmtId="0" fontId="0" fillId="0" borderId="163" xfId="0" applyBorder="1"/>
    <xf numFmtId="4" fontId="0" fillId="0" borderId="200" xfId="0" applyNumberFormat="1" applyBorder="1" applyAlignment="1">
      <alignment horizontal="center" vertical="center"/>
    </xf>
    <xf numFmtId="0" fontId="0" fillId="0" borderId="178" xfId="0" applyBorder="1" applyAlignment="1">
      <alignment vertical="center"/>
    </xf>
    <xf numFmtId="0" fontId="0" fillId="0" borderId="178" xfId="0" applyBorder="1"/>
    <xf numFmtId="0" fontId="0" fillId="0" borderId="179" xfId="0" applyBorder="1" applyAlignment="1">
      <alignment horizontal="left" vertical="center"/>
    </xf>
    <xf numFmtId="0" fontId="0" fillId="0" borderId="180" xfId="0" applyBorder="1"/>
    <xf numFmtId="0" fontId="0" fillId="0" borderId="182" xfId="0" applyBorder="1" applyAlignment="1">
      <alignment vertical="center"/>
    </xf>
    <xf numFmtId="0" fontId="0" fillId="0" borderId="181" xfId="0" applyBorder="1" applyAlignment="1">
      <alignment vertical="center"/>
    </xf>
    <xf numFmtId="0" fontId="0" fillId="0" borderId="183" xfId="0" applyBorder="1" applyAlignment="1">
      <alignment vertical="center"/>
    </xf>
    <xf numFmtId="4" fontId="0" fillId="0" borderId="4" xfId="0" applyNumberFormat="1" applyBorder="1" applyAlignment="1">
      <alignment horizontal="center" vertical="center"/>
    </xf>
    <xf numFmtId="4" fontId="0" fillId="0" borderId="2" xfId="0" applyNumberFormat="1" applyBorder="1" applyAlignment="1">
      <alignment horizontal="center" vertical="center"/>
    </xf>
    <xf numFmtId="4" fontId="0" fillId="0" borderId="201" xfId="0" applyNumberFormat="1" applyBorder="1" applyAlignment="1">
      <alignment horizontal="center" vertical="center"/>
    </xf>
    <xf numFmtId="4" fontId="0" fillId="0" borderId="199" xfId="0" applyNumberFormat="1" applyBorder="1" applyAlignment="1">
      <alignment horizontal="center" vertical="center"/>
    </xf>
    <xf numFmtId="4" fontId="0" fillId="0" borderId="3" xfId="0" applyNumberFormat="1" applyBorder="1" applyAlignment="1">
      <alignment horizontal="center" vertical="center"/>
    </xf>
    <xf numFmtId="0" fontId="0" fillId="0" borderId="199" xfId="0" applyBorder="1" applyAlignment="1">
      <alignment horizontal="center" vertical="center"/>
    </xf>
    <xf numFmtId="0" fontId="0" fillId="0" borderId="201" xfId="0" applyBorder="1" applyAlignment="1">
      <alignment horizontal="center" vertical="center"/>
    </xf>
    <xf numFmtId="0" fontId="0" fillId="0" borderId="200" xfId="0" applyBorder="1" applyAlignment="1">
      <alignment horizontal="center" vertical="center"/>
    </xf>
    <xf numFmtId="9" fontId="1" fillId="0" borderId="4" xfId="3429" applyFont="1" applyFill="1" applyBorder="1" applyAlignment="1">
      <alignment horizontal="center" vertical="center"/>
    </xf>
    <xf numFmtId="0" fontId="23" fillId="0" borderId="0" xfId="0" applyFont="1" applyAlignment="1">
      <alignment horizontal="left"/>
    </xf>
    <xf numFmtId="9" fontId="1" fillId="0" borderId="8" xfId="3429" applyFont="1" applyFill="1" applyBorder="1" applyAlignment="1">
      <alignment horizontal="center" vertical="center"/>
    </xf>
    <xf numFmtId="165" fontId="0" fillId="0" borderId="308" xfId="0" applyNumberFormat="1" applyBorder="1" applyAlignment="1">
      <alignment horizontal="center" vertical="center"/>
    </xf>
    <xf numFmtId="9" fontId="1" fillId="0" borderId="3" xfId="3429" applyFont="1" applyFill="1" applyBorder="1" applyAlignment="1">
      <alignment horizontal="center" vertical="center"/>
    </xf>
    <xf numFmtId="9" fontId="1" fillId="0" borderId="7" xfId="3429" applyFont="1" applyFill="1" applyBorder="1" applyAlignment="1">
      <alignment horizontal="center" vertical="center"/>
    </xf>
    <xf numFmtId="3" fontId="0" fillId="0" borderId="247" xfId="0" applyNumberFormat="1" applyBorder="1" applyAlignment="1">
      <alignment horizontal="center" vertical="center"/>
    </xf>
    <xf numFmtId="3" fontId="0" fillId="0" borderId="248" xfId="0" applyNumberFormat="1" applyBorder="1" applyAlignment="1">
      <alignment horizontal="center" vertical="center"/>
    </xf>
    <xf numFmtId="9" fontId="1" fillId="0" borderId="2" xfId="3429" applyFont="1" applyFill="1" applyBorder="1" applyAlignment="1">
      <alignment horizontal="center" vertical="center"/>
    </xf>
    <xf numFmtId="9" fontId="1" fillId="0" borderId="0" xfId="3429" applyFont="1" applyFill="1" applyBorder="1" applyAlignment="1">
      <alignment horizontal="center" vertical="center"/>
    </xf>
    <xf numFmtId="3" fontId="0" fillId="0" borderId="249" xfId="0" applyNumberFormat="1" applyBorder="1" applyAlignment="1">
      <alignment horizontal="center" vertical="center"/>
    </xf>
    <xf numFmtId="0" fontId="0" fillId="0" borderId="247" xfId="0" applyBorder="1" applyAlignment="1">
      <alignment horizontal="center" vertical="center"/>
    </xf>
    <xf numFmtId="0" fontId="0" fillId="0" borderId="249" xfId="0" applyBorder="1" applyAlignment="1">
      <alignment horizontal="center" vertical="center"/>
    </xf>
    <xf numFmtId="0" fontId="0" fillId="0" borderId="248" xfId="0" applyBorder="1" applyAlignment="1">
      <alignment horizontal="center" vertical="center"/>
    </xf>
    <xf numFmtId="3" fontId="0" fillId="16" borderId="269" xfId="0" applyNumberFormat="1" applyFill="1" applyBorder="1" applyAlignment="1">
      <alignment horizontal="center" vertical="center"/>
    </xf>
    <xf numFmtId="0" fontId="0" fillId="0" borderId="268" xfId="0" applyBorder="1" applyAlignment="1">
      <alignment vertical="center"/>
    </xf>
    <xf numFmtId="0" fontId="0" fillId="0" borderId="267" xfId="0" applyBorder="1" applyAlignment="1">
      <alignment vertical="center"/>
    </xf>
    <xf numFmtId="0" fontId="0" fillId="0" borderId="269" xfId="0" applyBorder="1" applyAlignment="1">
      <alignment vertical="center"/>
    </xf>
    <xf numFmtId="0" fontId="0" fillId="0" borderId="271" xfId="0" applyBorder="1" applyAlignment="1">
      <alignment vertical="center"/>
    </xf>
    <xf numFmtId="0" fontId="0" fillId="0" borderId="270" xfId="0" applyBorder="1" applyAlignment="1">
      <alignment vertical="center"/>
    </xf>
    <xf numFmtId="0" fontId="0" fillId="0" borderId="272" xfId="0" applyBorder="1" applyAlignment="1">
      <alignment vertical="center"/>
    </xf>
    <xf numFmtId="3" fontId="0" fillId="16" borderId="267" xfId="0" applyNumberFormat="1" applyFill="1" applyBorder="1" applyAlignment="1">
      <alignment horizontal="center" vertical="center"/>
    </xf>
    <xf numFmtId="3" fontId="0" fillId="16" borderId="268" xfId="0" applyNumberFormat="1" applyFill="1" applyBorder="1" applyAlignment="1">
      <alignment horizontal="center" vertical="center"/>
    </xf>
    <xf numFmtId="0" fontId="0" fillId="0" borderId="267" xfId="0" applyBorder="1" applyAlignment="1">
      <alignment horizontal="center" vertical="center"/>
    </xf>
    <xf numFmtId="0" fontId="0" fillId="0" borderId="269" xfId="0" applyBorder="1" applyAlignment="1">
      <alignment horizontal="center" vertical="center"/>
    </xf>
    <xf numFmtId="0" fontId="0" fillId="0" borderId="268" xfId="0" applyBorder="1" applyAlignment="1">
      <alignment horizontal="center" vertical="center"/>
    </xf>
    <xf numFmtId="0" fontId="0" fillId="0" borderId="288" xfId="0" applyBorder="1" applyAlignment="1">
      <alignment horizontal="left" vertical="center"/>
    </xf>
    <xf numFmtId="0" fontId="0" fillId="0" borderId="289" xfId="0" applyBorder="1" applyAlignment="1">
      <alignment horizontal="left" vertical="center"/>
    </xf>
    <xf numFmtId="0" fontId="0" fillId="0" borderId="290" xfId="0" applyBorder="1" applyAlignment="1">
      <alignment horizontal="left" vertical="center"/>
    </xf>
    <xf numFmtId="165" fontId="0" fillId="0" borderId="3" xfId="0" applyNumberFormat="1" applyBorder="1" applyAlignment="1">
      <alignment horizontal="center" vertical="center"/>
    </xf>
    <xf numFmtId="165" fontId="0" fillId="0" borderId="306" xfId="0" applyNumberFormat="1" applyBorder="1" applyAlignment="1">
      <alignment horizontal="center" vertical="center"/>
    </xf>
    <xf numFmtId="165" fontId="0" fillId="0" borderId="307" xfId="0" applyNumberFormat="1" applyBorder="1" applyAlignment="1">
      <alignment horizontal="center" vertical="center"/>
    </xf>
    <xf numFmtId="165" fontId="0" fillId="0" borderId="0" xfId="0" applyNumberFormat="1" applyAlignment="1">
      <alignment horizontal="center" vertical="center"/>
    </xf>
    <xf numFmtId="165" fontId="0" fillId="0" borderId="2" xfId="0" applyNumberFormat="1" applyBorder="1" applyAlignment="1">
      <alignment horizontal="center" vertical="center"/>
    </xf>
    <xf numFmtId="165" fontId="0" fillId="0" borderId="7" xfId="0" applyNumberFormat="1" applyBorder="1" applyAlignment="1">
      <alignment horizontal="center" vertical="center"/>
    </xf>
    <xf numFmtId="165" fontId="0" fillId="0" borderId="4" xfId="0" applyNumberFormat="1" applyBorder="1" applyAlignment="1">
      <alignment horizontal="center" vertical="center"/>
    </xf>
    <xf numFmtId="0" fontId="0" fillId="0" borderId="324" xfId="0" applyBorder="1" applyAlignment="1">
      <alignment horizontal="left" vertical="center"/>
    </xf>
    <xf numFmtId="0" fontId="0" fillId="0" borderId="325" xfId="0" applyBorder="1" applyAlignment="1">
      <alignment horizontal="left" vertical="center"/>
    </xf>
    <xf numFmtId="0" fontId="0" fillId="0" borderId="324" xfId="0" quotePrefix="1" applyBorder="1" applyAlignment="1">
      <alignment vertical="center"/>
    </xf>
    <xf numFmtId="0" fontId="0" fillId="0" borderId="326" xfId="0" applyBorder="1" applyAlignment="1">
      <alignment vertical="center"/>
    </xf>
    <xf numFmtId="0" fontId="0" fillId="0" borderId="326" xfId="0" applyBorder="1" applyAlignment="1">
      <alignment horizontal="left" vertical="center"/>
    </xf>
    <xf numFmtId="0" fontId="0" fillId="0" borderId="326" xfId="0" quotePrefix="1" applyBorder="1" applyAlignment="1">
      <alignment vertical="center"/>
    </xf>
    <xf numFmtId="9" fontId="0" fillId="0" borderId="324" xfId="3429" applyFont="1" applyFill="1" applyBorder="1" applyAlignment="1">
      <alignment horizontal="center" vertical="center"/>
    </xf>
    <xf numFmtId="9" fontId="0" fillId="0" borderId="325" xfId="3429" applyFont="1" applyFill="1" applyBorder="1" applyAlignment="1">
      <alignment horizontal="center" vertical="center"/>
    </xf>
    <xf numFmtId="9" fontId="0" fillId="0" borderId="326" xfId="3429" applyFont="1" applyFill="1" applyBorder="1" applyAlignment="1">
      <alignment horizontal="center" vertical="center"/>
    </xf>
    <xf numFmtId="165" fontId="4" fillId="16" borderId="370" xfId="0" applyNumberFormat="1" applyFont="1" applyFill="1" applyBorder="1" applyAlignment="1">
      <alignment horizontal="center" vertical="center"/>
    </xf>
    <xf numFmtId="165" fontId="4" fillId="16" borderId="374" xfId="0" applyNumberFormat="1" applyFont="1" applyFill="1" applyBorder="1" applyAlignment="1">
      <alignment horizontal="center" vertical="center"/>
    </xf>
    <xf numFmtId="0" fontId="59" fillId="0" borderId="4" xfId="0" applyFont="1" applyBorder="1"/>
    <xf numFmtId="0" fontId="16" fillId="0" borderId="7" xfId="0" applyFont="1" applyBorder="1" applyAlignment="1">
      <alignment horizontal="left" vertical="center" indent="2"/>
    </xf>
    <xf numFmtId="0" fontId="0" fillId="0" borderId="371" xfId="0" applyBorder="1" applyAlignment="1">
      <alignment vertical="center"/>
    </xf>
    <xf numFmtId="0" fontId="0" fillId="0" borderId="370" xfId="0" applyBorder="1" applyAlignment="1">
      <alignment vertical="center"/>
    </xf>
    <xf numFmtId="0" fontId="0" fillId="0" borderId="370" xfId="0" quotePrefix="1" applyBorder="1" applyAlignment="1">
      <alignment vertical="center"/>
    </xf>
    <xf numFmtId="0" fontId="0" fillId="0" borderId="372" xfId="0" quotePrefix="1" applyBorder="1" applyAlignment="1">
      <alignment vertical="center"/>
    </xf>
    <xf numFmtId="0" fontId="0" fillId="0" borderId="373" xfId="0" applyBorder="1" applyAlignment="1">
      <alignment horizontal="left" vertical="center"/>
    </xf>
    <xf numFmtId="0" fontId="4" fillId="0" borderId="374" xfId="0" applyFont="1" applyBorder="1" applyAlignment="1">
      <alignment vertical="center"/>
    </xf>
    <xf numFmtId="0" fontId="0" fillId="0" borderId="374" xfId="0" applyBorder="1" applyAlignment="1">
      <alignment horizontal="left" vertical="center"/>
    </xf>
    <xf numFmtId="0" fontId="16" fillId="0" borderId="2" xfId="0" applyFont="1" applyBorder="1" applyAlignment="1">
      <alignment horizontal="left" vertical="center" indent="2"/>
    </xf>
    <xf numFmtId="0" fontId="0" fillId="0" borderId="373" xfId="0" quotePrefix="1" applyBorder="1" applyAlignment="1">
      <alignment vertical="center"/>
    </xf>
    <xf numFmtId="0" fontId="0" fillId="0" borderId="375" xfId="0" applyBorder="1" applyAlignment="1">
      <alignment vertical="center"/>
    </xf>
    <xf numFmtId="0" fontId="0" fillId="0" borderId="375" xfId="0" applyBorder="1" applyAlignment="1">
      <alignment horizontal="left" vertical="center"/>
    </xf>
    <xf numFmtId="0" fontId="0" fillId="0" borderId="375" xfId="0" quotePrefix="1" applyBorder="1" applyAlignment="1">
      <alignment vertical="center"/>
    </xf>
    <xf numFmtId="165" fontId="4" fillId="16" borderId="373" xfId="0" applyNumberFormat="1" applyFont="1" applyFill="1" applyBorder="1" applyAlignment="1">
      <alignment horizontal="center" vertical="center"/>
    </xf>
    <xf numFmtId="165" fontId="16" fillId="16" borderId="8" xfId="0" applyNumberFormat="1" applyFont="1" applyFill="1" applyBorder="1" applyAlignment="1">
      <alignment horizontal="center" vertical="center"/>
    </xf>
    <xf numFmtId="165" fontId="4" fillId="16" borderId="371" xfId="0" applyNumberFormat="1" applyFont="1" applyFill="1" applyBorder="1" applyAlignment="1">
      <alignment horizontal="center" vertical="center"/>
    </xf>
    <xf numFmtId="165" fontId="16" fillId="16" borderId="0" xfId="0" applyNumberFormat="1" applyFont="1" applyFill="1" applyAlignment="1">
      <alignment horizontal="center" vertical="center"/>
    </xf>
    <xf numFmtId="165" fontId="16" fillId="16" borderId="7" xfId="0" applyNumberFormat="1" applyFont="1" applyFill="1" applyBorder="1" applyAlignment="1">
      <alignment horizontal="center" vertical="center"/>
    </xf>
    <xf numFmtId="9" fontId="59" fillId="0" borderId="3" xfId="0" applyNumberFormat="1" applyFont="1" applyBorder="1" applyAlignment="1">
      <alignment horizontal="left"/>
    </xf>
    <xf numFmtId="165" fontId="4" fillId="16" borderId="375" xfId="0" applyNumberFormat="1" applyFont="1" applyFill="1" applyBorder="1" applyAlignment="1">
      <alignment horizontal="center" vertical="center"/>
    </xf>
    <xf numFmtId="165" fontId="4" fillId="16" borderId="372" xfId="0" applyNumberFormat="1" applyFont="1" applyFill="1" applyBorder="1" applyAlignment="1">
      <alignment horizontal="center" vertical="center"/>
    </xf>
    <xf numFmtId="0" fontId="0" fillId="0" borderId="370" xfId="0" applyBorder="1" applyAlignment="1">
      <alignment horizontal="center" vertical="center"/>
    </xf>
    <xf numFmtId="0" fontId="0" fillId="0" borderId="372" xfId="0" applyBorder="1" applyAlignment="1">
      <alignment horizontal="center" vertical="center"/>
    </xf>
    <xf numFmtId="0" fontId="0" fillId="0" borderId="371" xfId="0" applyBorder="1" applyAlignment="1">
      <alignment horizontal="center" vertical="center"/>
    </xf>
    <xf numFmtId="0" fontId="0" fillId="0" borderId="374" xfId="0" applyBorder="1" applyAlignment="1">
      <alignment vertical="center"/>
    </xf>
    <xf numFmtId="0" fontId="0" fillId="0" borderId="375" xfId="0" applyBorder="1" applyAlignment="1">
      <alignment horizontal="center" vertical="center"/>
    </xf>
    <xf numFmtId="0" fontId="0" fillId="0" borderId="373" xfId="0" applyBorder="1" applyAlignment="1">
      <alignment horizontal="center" vertical="center"/>
    </xf>
    <xf numFmtId="165" fontId="421" fillId="0" borderId="392" xfId="0" applyNumberFormat="1" applyFont="1" applyBorder="1" applyAlignment="1">
      <alignment horizontal="center" vertical="center"/>
    </xf>
    <xf numFmtId="165" fontId="421" fillId="0" borderId="391" xfId="0" applyNumberFormat="1" applyFont="1" applyBorder="1" applyAlignment="1">
      <alignment horizontal="center" vertical="center"/>
    </xf>
    <xf numFmtId="165" fontId="41" fillId="0" borderId="391" xfId="0" applyNumberFormat="1" applyFont="1" applyBorder="1" applyAlignment="1">
      <alignment horizontal="center"/>
    </xf>
    <xf numFmtId="165" fontId="41" fillId="0" borderId="393" xfId="0" applyNumberFormat="1" applyFont="1" applyBorder="1" applyAlignment="1">
      <alignment horizontal="center"/>
    </xf>
    <xf numFmtId="165" fontId="421" fillId="0" borderId="7" xfId="0" applyNumberFormat="1" applyFont="1" applyBorder="1" applyAlignment="1">
      <alignment horizontal="center" vertical="center"/>
    </xf>
    <xf numFmtId="165" fontId="421" fillId="0" borderId="0" xfId="0" applyNumberFormat="1" applyFont="1" applyAlignment="1">
      <alignment horizontal="center" vertical="center"/>
    </xf>
    <xf numFmtId="165" fontId="41" fillId="0" borderId="0" xfId="0" applyNumberFormat="1" applyFont="1" applyAlignment="1">
      <alignment horizontal="center"/>
    </xf>
    <xf numFmtId="165" fontId="41" fillId="0" borderId="8" xfId="0" applyNumberFormat="1" applyFont="1" applyBorder="1" applyAlignment="1">
      <alignment horizontal="center"/>
    </xf>
    <xf numFmtId="165" fontId="421" fillId="0" borderId="2" xfId="0" applyNumberFormat="1" applyFont="1" applyBorder="1" applyAlignment="1">
      <alignment horizontal="center" vertical="center"/>
    </xf>
    <xf numFmtId="165" fontId="421" fillId="0" borderId="3" xfId="0" applyNumberFormat="1" applyFont="1" applyBorder="1" applyAlignment="1">
      <alignment horizontal="center" vertical="center"/>
    </xf>
    <xf numFmtId="165" fontId="41" fillId="0" borderId="3" xfId="0" applyNumberFormat="1" applyFont="1" applyBorder="1" applyAlignment="1">
      <alignment horizontal="center"/>
    </xf>
    <xf numFmtId="165" fontId="41" fillId="0" borderId="4" xfId="0" applyNumberFormat="1" applyFont="1" applyBorder="1" applyAlignment="1">
      <alignment horizontal="center"/>
    </xf>
    <xf numFmtId="3" fontId="0" fillId="16" borderId="392" xfId="0" applyNumberFormat="1" applyFill="1" applyBorder="1" applyAlignment="1">
      <alignment horizontal="right" vertical="center" indent="1"/>
    </xf>
    <xf numFmtId="3" fontId="0" fillId="16" borderId="391" xfId="0" applyNumberFormat="1" applyFill="1" applyBorder="1" applyAlignment="1">
      <alignment horizontal="right" vertical="center" indent="1"/>
    </xf>
    <xf numFmtId="3" fontId="0" fillId="16" borderId="393" xfId="0" applyNumberFormat="1" applyFill="1" applyBorder="1" applyAlignment="1">
      <alignment horizontal="right" vertical="center" indent="1"/>
    </xf>
    <xf numFmtId="0" fontId="0" fillId="0" borderId="374" xfId="0" applyBorder="1"/>
    <xf numFmtId="0" fontId="0" fillId="0" borderId="375" xfId="0" applyBorder="1"/>
    <xf numFmtId="0" fontId="0" fillId="0" borderId="373" xfId="0" applyBorder="1"/>
    <xf numFmtId="0" fontId="0" fillId="0" borderId="392" xfId="0" applyBorder="1" applyAlignment="1">
      <alignment horizontal="left" vertical="center"/>
    </xf>
    <xf numFmtId="0" fontId="0" fillId="0" borderId="391" xfId="0" applyBorder="1"/>
    <xf numFmtId="0" fontId="0" fillId="0" borderId="393" xfId="0" applyBorder="1"/>
    <xf numFmtId="9" fontId="0" fillId="0" borderId="392" xfId="0" applyNumberFormat="1" applyBorder="1" applyAlignment="1">
      <alignment horizontal="center"/>
    </xf>
    <xf numFmtId="9" fontId="0" fillId="0" borderId="391" xfId="0" applyNumberFormat="1" applyBorder="1" applyAlignment="1">
      <alignment horizontal="center"/>
    </xf>
    <xf numFmtId="9" fontId="0" fillId="0" borderId="391" xfId="3429" applyFont="1" applyBorder="1" applyAlignment="1">
      <alignment horizontal="center"/>
    </xf>
    <xf numFmtId="9" fontId="0" fillId="0" borderId="393" xfId="0" applyNumberFormat="1" applyBorder="1"/>
    <xf numFmtId="9" fontId="0" fillId="0" borderId="2" xfId="3429" applyFont="1" applyBorder="1" applyAlignment="1">
      <alignment horizontal="center"/>
    </xf>
    <xf numFmtId="9" fontId="0" fillId="0" borderId="3" xfId="0" applyNumberFormat="1" applyBorder="1" applyAlignment="1">
      <alignment horizontal="center"/>
    </xf>
    <xf numFmtId="9" fontId="0" fillId="0" borderId="3" xfId="3429" applyFont="1" applyBorder="1" applyAlignment="1">
      <alignment horizontal="center"/>
    </xf>
    <xf numFmtId="9" fontId="0" fillId="0" borderId="4" xfId="0" applyNumberFormat="1" applyBorder="1"/>
    <xf numFmtId="0" fontId="0" fillId="16" borderId="7" xfId="0" applyFill="1" applyBorder="1" applyAlignment="1">
      <alignment horizontal="right" vertical="center" indent="1"/>
    </xf>
    <xf numFmtId="0" fontId="0" fillId="16" borderId="0" xfId="0" applyFill="1" applyAlignment="1">
      <alignment horizontal="right" vertical="center" indent="1"/>
    </xf>
    <xf numFmtId="0" fontId="0" fillId="16" borderId="8" xfId="0" applyFill="1" applyBorder="1" applyAlignment="1">
      <alignment horizontal="right" vertical="center" indent="1"/>
    </xf>
    <xf numFmtId="1" fontId="0" fillId="16" borderId="0" xfId="0" applyNumberFormat="1" applyFill="1" applyAlignment="1">
      <alignment horizontal="right" vertical="center" indent="1"/>
    </xf>
    <xf numFmtId="1" fontId="0" fillId="16" borderId="8" xfId="0" applyNumberFormat="1" applyFill="1" applyBorder="1" applyAlignment="1">
      <alignment horizontal="right" vertical="center" indent="1"/>
    </xf>
    <xf numFmtId="1" fontId="0" fillId="16" borderId="7" xfId="0" applyNumberFormat="1" applyFill="1" applyBorder="1" applyAlignment="1">
      <alignment horizontal="right" vertical="center" indent="1"/>
    </xf>
    <xf numFmtId="0" fontId="4" fillId="16" borderId="1" xfId="0" applyFont="1" applyFill="1" applyBorder="1" applyAlignment="1">
      <alignment horizontal="center"/>
    </xf>
    <xf numFmtId="0" fontId="0" fillId="16" borderId="51" xfId="0" applyFill="1" applyBorder="1" applyAlignment="1">
      <alignment horizontal="center" vertical="center"/>
    </xf>
    <xf numFmtId="0" fontId="0" fillId="16" borderId="52" xfId="0" applyFill="1" applyBorder="1" applyAlignment="1">
      <alignment horizontal="center" vertical="center"/>
    </xf>
    <xf numFmtId="0" fontId="0" fillId="16" borderId="53" xfId="0" applyFill="1" applyBorder="1" applyAlignment="1">
      <alignment horizontal="center" vertical="center"/>
    </xf>
    <xf numFmtId="0" fontId="0" fillId="16" borderId="54" xfId="0" applyFill="1" applyBorder="1" applyAlignment="1">
      <alignment horizontal="right" vertical="center" indent="1"/>
    </xf>
    <xf numFmtId="0" fontId="0" fillId="16" borderId="55" xfId="0" applyFill="1" applyBorder="1" applyAlignment="1">
      <alignment horizontal="right" vertical="center" indent="1"/>
    </xf>
    <xf numFmtId="3" fontId="0" fillId="16" borderId="56" xfId="0" applyNumberFormat="1" applyFill="1" applyBorder="1" applyAlignment="1">
      <alignment horizontal="right" vertical="center" indent="1"/>
    </xf>
    <xf numFmtId="3" fontId="0" fillId="16" borderId="57" xfId="0" applyNumberFormat="1" applyFill="1" applyBorder="1" applyAlignment="1">
      <alignment horizontal="right" vertical="center" indent="1"/>
    </xf>
    <xf numFmtId="3" fontId="0" fillId="16" borderId="58" xfId="0" applyNumberFormat="1" applyFill="1" applyBorder="1" applyAlignment="1">
      <alignment horizontal="right" vertical="center" indent="1"/>
    </xf>
    <xf numFmtId="3" fontId="108" fillId="16" borderId="68" xfId="993" applyNumberFormat="1" applyFont="1" applyFill="1" applyBorder="1" applyAlignment="1">
      <alignment horizontal="center" vertical="center"/>
    </xf>
    <xf numFmtId="3" fontId="108" fillId="16" borderId="39" xfId="993" applyNumberFormat="1" applyFont="1" applyFill="1" applyBorder="1" applyAlignment="1">
      <alignment horizontal="center" vertical="center"/>
    </xf>
    <xf numFmtId="3" fontId="108" fillId="16" borderId="38" xfId="993" applyNumberFormat="1" applyFont="1" applyFill="1" applyBorder="1" applyAlignment="1">
      <alignment horizontal="center" vertical="center"/>
    </xf>
    <xf numFmtId="3" fontId="108" fillId="16" borderId="2" xfId="993" applyNumberFormat="1" applyFont="1" applyFill="1" applyBorder="1" applyAlignment="1">
      <alignment horizontal="center" vertical="center"/>
    </xf>
    <xf numFmtId="3" fontId="108" fillId="16" borderId="3" xfId="993" applyNumberFormat="1" applyFont="1" applyFill="1" applyBorder="1" applyAlignment="1">
      <alignment horizontal="center" vertical="center"/>
    </xf>
    <xf numFmtId="3" fontId="108" fillId="16" borderId="4" xfId="993" applyNumberFormat="1" applyFont="1" applyFill="1" applyBorder="1" applyAlignment="1">
      <alignment horizontal="center" vertical="center"/>
    </xf>
    <xf numFmtId="0" fontId="0" fillId="16" borderId="73" xfId="0" applyFill="1" applyBorder="1" applyAlignment="1">
      <alignment horizontal="center" vertical="center"/>
    </xf>
    <xf numFmtId="0" fontId="0" fillId="16" borderId="8" xfId="0" applyFill="1" applyBorder="1" applyAlignment="1">
      <alignment horizontal="center" vertical="center"/>
    </xf>
    <xf numFmtId="0" fontId="0" fillId="16" borderId="4" xfId="0" applyFill="1" applyBorder="1" applyAlignment="1">
      <alignment horizontal="center" vertical="center"/>
    </xf>
    <xf numFmtId="0" fontId="133" fillId="0" borderId="0" xfId="0" applyFont="1" applyAlignment="1">
      <alignment horizontal="left" vertical="center"/>
    </xf>
    <xf numFmtId="14" fontId="7" fillId="18" borderId="0" xfId="0" applyNumberFormat="1" applyFont="1" applyFill="1" applyAlignment="1">
      <alignment horizontal="left"/>
    </xf>
    <xf numFmtId="0" fontId="0" fillId="18" borderId="0" xfId="0" applyFill="1"/>
    <xf numFmtId="0" fontId="5" fillId="18" borderId="0" xfId="2" applyFill="1" applyBorder="1"/>
    <xf numFmtId="14" fontId="0" fillId="0" borderId="0" xfId="0" applyNumberFormat="1" applyAlignment="1">
      <alignment horizontal="left" vertical="center"/>
    </xf>
    <xf numFmtId="0" fontId="31" fillId="0" borderId="0" xfId="0" applyFont="1"/>
    <xf numFmtId="3" fontId="4" fillId="0" borderId="374" xfId="0" applyNumberFormat="1" applyFont="1" applyBorder="1" applyAlignment="1">
      <alignment horizontal="center" vertical="center"/>
    </xf>
    <xf numFmtId="3" fontId="4" fillId="0" borderId="375" xfId="0" applyNumberFormat="1" applyFont="1" applyBorder="1" applyAlignment="1">
      <alignment horizontal="center" vertical="center"/>
    </xf>
    <xf numFmtId="3" fontId="4" fillId="0" borderId="373" xfId="0" applyNumberFormat="1" applyFont="1" applyBorder="1" applyAlignment="1">
      <alignment horizontal="center" vertical="center"/>
    </xf>
    <xf numFmtId="3" fontId="0" fillId="0" borderId="392" xfId="0" applyNumberFormat="1" applyBorder="1" applyAlignment="1">
      <alignment horizontal="center" vertical="center"/>
    </xf>
    <xf numFmtId="3" fontId="0" fillId="0" borderId="391" xfId="0" applyNumberFormat="1" applyBorder="1" applyAlignment="1">
      <alignment horizontal="center" vertical="center"/>
    </xf>
    <xf numFmtId="3" fontId="0" fillId="0" borderId="393" xfId="0" applyNumberFormat="1" applyBorder="1" applyAlignment="1">
      <alignment horizontal="center" vertical="center"/>
    </xf>
    <xf numFmtId="1" fontId="0" fillId="22" borderId="392" xfId="0" applyNumberFormat="1" applyFill="1" applyBorder="1" applyAlignment="1">
      <alignment horizontal="center"/>
    </xf>
    <xf numFmtId="1" fontId="0" fillId="22" borderId="393" xfId="0" applyNumberFormat="1" applyFill="1" applyBorder="1" applyAlignment="1">
      <alignment horizontal="center" vertical="center"/>
    </xf>
    <xf numFmtId="166" fontId="4" fillId="0" borderId="392" xfId="0" applyNumberFormat="1" applyFont="1" applyBorder="1" applyAlignment="1">
      <alignment horizontal="center"/>
    </xf>
    <xf numFmtId="166" fontId="4" fillId="0" borderId="393" xfId="0" applyNumberFormat="1" applyFont="1" applyBorder="1" applyAlignment="1">
      <alignment horizontal="center"/>
    </xf>
    <xf numFmtId="0" fontId="111" fillId="61" borderId="0" xfId="2" applyFont="1" applyFill="1" applyBorder="1" applyAlignment="1">
      <alignment horizontal="center"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166" fontId="4" fillId="60" borderId="5" xfId="0" applyNumberFormat="1" applyFont="1" applyFill="1" applyBorder="1" applyAlignment="1">
      <alignment horizontal="center" vertical="center"/>
    </xf>
    <xf numFmtId="166" fontId="4" fillId="60" borderId="44" xfId="0" applyNumberFormat="1" applyFont="1" applyFill="1" applyBorder="1" applyAlignment="1">
      <alignment horizontal="center" vertical="center"/>
    </xf>
    <xf numFmtId="166" fontId="4" fillId="60" borderId="6" xfId="0" applyNumberFormat="1" applyFont="1" applyFill="1" applyBorder="1" applyAlignment="1">
      <alignment horizontal="center" vertical="center"/>
    </xf>
    <xf numFmtId="166" fontId="4" fillId="60" borderId="5" xfId="0" applyNumberFormat="1" applyFont="1" applyFill="1" applyBorder="1" applyAlignment="1">
      <alignment horizontal="center" vertical="center" wrapText="1"/>
    </xf>
    <xf numFmtId="166" fontId="4" fillId="60" borderId="6" xfId="0" applyNumberFormat="1" applyFont="1" applyFill="1" applyBorder="1" applyAlignment="1">
      <alignment horizontal="center" vertical="center" wrapText="1"/>
    </xf>
    <xf numFmtId="173" fontId="29" fillId="0" borderId="7" xfId="0" applyNumberFormat="1" applyFont="1" applyBorder="1" applyAlignment="1">
      <alignment horizontal="center" vertical="center"/>
    </xf>
    <xf numFmtId="173" fontId="29" fillId="0" borderId="2" xfId="0" applyNumberFormat="1" applyFont="1" applyBorder="1" applyAlignment="1">
      <alignment horizontal="center" vertical="center"/>
    </xf>
    <xf numFmtId="173" fontId="29" fillId="0" borderId="0" xfId="0" applyNumberFormat="1" applyFont="1" applyAlignment="1">
      <alignment horizontal="center" vertical="center"/>
    </xf>
    <xf numFmtId="173" fontId="29" fillId="0" borderId="3" xfId="0" applyNumberFormat="1" applyFont="1" applyBorder="1" applyAlignment="1">
      <alignment horizontal="center" vertical="center"/>
    </xf>
    <xf numFmtId="9" fontId="29" fillId="60" borderId="0" xfId="1" applyFont="1" applyFill="1" applyBorder="1" applyAlignment="1">
      <alignment horizontal="center" vertical="center"/>
    </xf>
    <xf numFmtId="9" fontId="29" fillId="60" borderId="3" xfId="1" applyFont="1" applyFill="1" applyBorder="1" applyAlignment="1">
      <alignment horizontal="center" vertical="center"/>
    </xf>
    <xf numFmtId="9" fontId="29" fillId="60" borderId="0" xfId="1" applyFont="1" applyFill="1" applyAlignment="1">
      <alignment horizontal="center" vertical="center"/>
    </xf>
    <xf numFmtId="173" fontId="29" fillId="0" borderId="7" xfId="3" applyNumberFormat="1" applyFont="1" applyFill="1" applyBorder="1" applyAlignment="1">
      <alignment horizontal="center" vertical="center"/>
    </xf>
    <xf numFmtId="0" fontId="10" fillId="60" borderId="5" xfId="0" applyFont="1" applyFill="1" applyBorder="1" applyAlignment="1">
      <alignment horizontal="center"/>
    </xf>
    <xf numFmtId="0" fontId="10" fillId="60" borderId="44" xfId="0" applyFont="1" applyFill="1" applyBorder="1" applyAlignment="1">
      <alignment horizontal="center"/>
    </xf>
    <xf numFmtId="0" fontId="10" fillId="60" borderId="6" xfId="0" applyFont="1" applyFill="1" applyBorder="1" applyAlignment="1">
      <alignment horizontal="center"/>
    </xf>
    <xf numFmtId="0" fontId="66" fillId="71" borderId="68" xfId="0" applyFont="1" applyFill="1" applyBorder="1" applyAlignment="1">
      <alignment horizontal="left" vertical="center"/>
    </xf>
    <xf numFmtId="0" fontId="66" fillId="71" borderId="2" xfId="0" applyFont="1" applyFill="1" applyBorder="1" applyAlignment="1">
      <alignment horizontal="left" vertical="center"/>
    </xf>
    <xf numFmtId="0" fontId="66" fillId="71" borderId="72" xfId="0" applyFont="1" applyFill="1" applyBorder="1" applyAlignment="1">
      <alignment horizontal="center" vertical="center" wrapText="1"/>
    </xf>
    <xf numFmtId="0" fontId="66" fillId="71" borderId="3" xfId="0" applyFont="1" applyFill="1" applyBorder="1" applyAlignment="1">
      <alignment horizontal="center" vertical="center" wrapText="1"/>
    </xf>
    <xf numFmtId="0" fontId="150" fillId="71" borderId="68" xfId="0" applyFont="1" applyFill="1" applyBorder="1"/>
    <xf numFmtId="0" fontId="150" fillId="71" borderId="2" xfId="0" applyFont="1" applyFill="1" applyBorder="1"/>
    <xf numFmtId="1" fontId="13" fillId="0" borderId="0" xfId="0" applyNumberFormat="1" applyFont="1" applyAlignment="1">
      <alignment horizontal="left" vertical="center" wrapText="1"/>
    </xf>
    <xf numFmtId="1" fontId="56" fillId="0" borderId="0" xfId="0" applyNumberFormat="1" applyFont="1" applyAlignment="1">
      <alignment horizontal="left" vertical="center" wrapText="1"/>
    </xf>
    <xf numFmtId="0" fontId="0" fillId="0" borderId="0" xfId="0" applyAlignment="1">
      <alignment horizontal="left" wrapText="1"/>
    </xf>
    <xf numFmtId="1" fontId="0" fillId="0" borderId="0" xfId="0" applyNumberFormat="1" applyAlignment="1">
      <alignment horizontal="left" vertical="center" wrapText="1"/>
    </xf>
    <xf numFmtId="0" fontId="15" fillId="70" borderId="1" xfId="0" applyFont="1" applyFill="1" applyBorder="1" applyAlignment="1">
      <alignment horizontal="left"/>
    </xf>
    <xf numFmtId="0" fontId="0" fillId="0" borderId="12" xfId="0" applyBorder="1" applyAlignment="1">
      <alignment horizontal="right"/>
    </xf>
    <xf numFmtId="0" fontId="0" fillId="0" borderId="13" xfId="0" applyBorder="1" applyAlignment="1">
      <alignment horizontal="right"/>
    </xf>
    <xf numFmtId="0" fontId="84" fillId="23" borderId="0" xfId="0" applyFont="1" applyFill="1" applyAlignment="1">
      <alignment horizontal="left" wrapText="1"/>
    </xf>
    <xf numFmtId="0" fontId="39" fillId="16" borderId="0" xfId="0" applyFont="1" applyFill="1" applyAlignment="1">
      <alignment horizontal="left" vertical="center" wrapText="1"/>
    </xf>
    <xf numFmtId="0" fontId="0" fillId="16" borderId="0" xfId="0" applyFill="1" applyAlignment="1">
      <alignment horizontal="left" vertical="center" wrapText="1"/>
    </xf>
    <xf numFmtId="0" fontId="57" fillId="16" borderId="0" xfId="0" applyFont="1" applyFill="1" applyAlignment="1">
      <alignment horizontal="left" vertical="center" wrapText="1"/>
    </xf>
    <xf numFmtId="0" fontId="15" fillId="73" borderId="1" xfId="0" applyFont="1" applyFill="1" applyBorder="1" applyAlignment="1">
      <alignment horizontal="left"/>
    </xf>
    <xf numFmtId="166" fontId="59" fillId="16" borderId="0" xfId="0" applyNumberFormat="1" applyFont="1" applyFill="1" applyAlignment="1">
      <alignment horizontal="center" vertical="center"/>
    </xf>
    <xf numFmtId="0" fontId="0" fillId="16" borderId="0" xfId="0" applyFill="1" applyAlignment="1">
      <alignment horizontal="left" vertical="center"/>
    </xf>
    <xf numFmtId="0" fontId="59" fillId="16" borderId="0" xfId="0" applyFont="1" applyFill="1" applyAlignment="1">
      <alignment horizontal="center"/>
    </xf>
    <xf numFmtId="0" fontId="15" fillId="70" borderId="251" xfId="0" applyFont="1" applyFill="1" applyBorder="1" applyAlignment="1">
      <alignment horizontal="left"/>
    </xf>
    <xf numFmtId="0" fontId="15" fillId="70" borderId="250" xfId="0" applyFont="1" applyFill="1" applyBorder="1" applyAlignment="1">
      <alignment horizontal="left"/>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68" xfId="0" applyNumberFormat="1" applyBorder="1" applyAlignment="1">
      <alignment horizontal="center" vertical="center"/>
    </xf>
    <xf numFmtId="1" fontId="0" fillId="0" borderId="38"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0" fontId="13" fillId="0" borderId="0" xfId="0" applyFont="1" applyFill="1" applyBorder="1" applyAlignment="1">
      <alignment horizontal="left" vertical="center"/>
    </xf>
    <xf numFmtId="1" fontId="0" fillId="0" borderId="394" xfId="0" applyNumberFormat="1" applyBorder="1" applyAlignment="1">
      <alignment horizontal="center" vertical="center"/>
    </xf>
    <xf numFmtId="0" fontId="0" fillId="0" borderId="0" xfId="0" applyFont="1"/>
    <xf numFmtId="1" fontId="0" fillId="0" borderId="9" xfId="0" applyNumberFormat="1" applyBorder="1" applyAlignment="1">
      <alignment horizontal="center" vertical="center"/>
    </xf>
    <xf numFmtId="9" fontId="0" fillId="0" borderId="9" xfId="3429" applyFont="1" applyBorder="1" applyAlignment="1">
      <alignment horizontal="right" vertical="center" indent="1"/>
    </xf>
    <xf numFmtId="0" fontId="0" fillId="0" borderId="0" xfId="0" applyBorder="1" applyAlignment="1">
      <alignment horizontal="left" vertical="center" indent="1"/>
    </xf>
    <xf numFmtId="9" fontId="0" fillId="0" borderId="0" xfId="3429" applyFont="1" applyBorder="1" applyAlignment="1">
      <alignment horizontal="right" vertical="center" indent="1"/>
    </xf>
    <xf numFmtId="0" fontId="0" fillId="0" borderId="0" xfId="0" quotePrefix="1" applyBorder="1" applyAlignment="1">
      <alignment vertical="center"/>
    </xf>
    <xf numFmtId="9" fontId="0" fillId="0" borderId="10" xfId="3429" applyFont="1" applyBorder="1" applyAlignment="1">
      <alignment horizontal="right" vertical="center" indent="1"/>
    </xf>
    <xf numFmtId="0" fontId="13" fillId="0" borderId="0" xfId="0" applyFont="1" applyBorder="1" applyAlignment="1">
      <alignment horizontal="left" vertical="center"/>
    </xf>
  </cellXfs>
  <cellStyles count="8172">
    <cellStyle name="€ : (converti en EURO)" xfId="1500" xr:uid="{74CD5EFA-BE67-4751-A510-5A24FDE28238}"/>
    <cellStyle name="€ : (converti en EURO) 2" xfId="1501" xr:uid="{C595200C-B8B9-489A-A7B6-3CC0E08D0DDF}"/>
    <cellStyle name="€ : (converti en EURO) 2 2" xfId="2395" xr:uid="{14C3B488-01EB-4385-A56E-3257DAA079ED}"/>
    <cellStyle name="€ : (converti en EURO) 2 3" xfId="4398" xr:uid="{E692C19C-3631-4E60-B9A2-849D186FDD4A}"/>
    <cellStyle name="€ : (converti en EURO) 3" xfId="1502" xr:uid="{C16A53A9-705B-43AA-A66F-C4EC7FC0AEEC}"/>
    <cellStyle name="€ : (converti en EURO) 3 2" xfId="2396" xr:uid="{11D0C227-39B1-430C-83CC-50C36C6B7F39}"/>
    <cellStyle name="€ : (converti en EURO) 3 3" xfId="4399" xr:uid="{A0ACEF06-8D5E-45FC-B1B9-5DAE86B1C02E}"/>
    <cellStyle name="€ : (converti en EURO) 4" xfId="1503" xr:uid="{352EDDEB-79D9-48A7-8040-E2B77E84F5AF}"/>
    <cellStyle name="€ : (converti en EURO) 4 2" xfId="2397" xr:uid="{1CFDD1AD-2BD5-49CA-A6CA-767D763E878B}"/>
    <cellStyle name="€ : (converti en EURO) 5" xfId="2394" xr:uid="{E1770FE0-259A-4EB6-A547-05BD66C3F89C}"/>
    <cellStyle name="€ : (converti en EURO) 6" xfId="4397" xr:uid="{F6E13B61-BE5C-4B05-A9C9-1853D3F9686F}"/>
    <cellStyle name="€ : (formule ECRASEE)" xfId="1504" xr:uid="{B6ACAE1D-02CA-4491-8726-887590BFBDC9}"/>
    <cellStyle name="€ : (formule ECRASEE) 2" xfId="1505" xr:uid="{CC34E5DC-8414-4AFF-AC2D-E7964BD937E9}"/>
    <cellStyle name="€ : (formule ECRASEE) 2 2" xfId="2399" xr:uid="{6C329BD7-9B1F-4439-88C1-B859057BDB65}"/>
    <cellStyle name="€ : (formule ECRASEE) 2 3" xfId="4401" xr:uid="{97A51C68-9D03-46CA-97D8-E087D368CFD8}"/>
    <cellStyle name="€ : (formule ECRASEE) 3" xfId="2398" xr:uid="{4B127ACD-3BB8-4B48-B371-9EE8077094B8}"/>
    <cellStyle name="€ : (formule ECRASEE) 4" xfId="4400" xr:uid="{07689954-F6BF-4C94-8809-9514CDBAC6B6}"/>
    <cellStyle name="€ : (NON converti)" xfId="1506" xr:uid="{E36CC91D-D3E0-4FF1-AB05-8EDCA7907CE4}"/>
    <cellStyle name="€ : (NON converti) 2" xfId="1507" xr:uid="{0CCE8447-961B-4C18-AFDA-F7E20A2AB4B8}"/>
    <cellStyle name="€ : (NON converti) 2 2" xfId="2401" xr:uid="{39338656-E80D-4B07-A586-A2CD3F1316E8}"/>
    <cellStyle name="€ : (NON converti) 2 3" xfId="4402" xr:uid="{35153B46-4290-4CAA-A2E0-B0A440BA1671}"/>
    <cellStyle name="€ : (NON converti) 3" xfId="1508" xr:uid="{D869A595-C58F-409A-9C4C-784D1C48C6E4}"/>
    <cellStyle name="€ : (NON converti) 3 2" xfId="2402" xr:uid="{850B85FE-BABC-484A-903D-FBDAD8B7BDCF}"/>
    <cellStyle name="€ : (NON converti) 3 3" xfId="4403" xr:uid="{8FC67510-680D-4AF1-BF3D-3D4AF83DB7C0}"/>
    <cellStyle name="€ : (NON converti) 4" xfId="1509" xr:uid="{40B67DB6-870C-4763-862B-C4508F1FE3B4}"/>
    <cellStyle name="€ : (NON converti) 4 2" xfId="2403" xr:uid="{3EC5DC3C-8871-469B-A15D-C3EAA34307E3}"/>
    <cellStyle name="€ : (NON converti) 5" xfId="2400" xr:uid="{AF633C85-83C9-482D-B47F-D2F76D256943}"/>
    <cellStyle name="€ : (NON converti) 6" xfId="4392" xr:uid="{D4051DE8-A3A5-41F7-9B97-86E4D25F3F29}"/>
    <cellStyle name="€ : (passage a l'EURO)" xfId="1510" xr:uid="{BE54A592-3D66-4353-A224-C8AAAEA76B80}"/>
    <cellStyle name="€ : (passage a l'EURO) 2" xfId="1511" xr:uid="{B3B75902-827A-4008-A5C1-74AF206A94F0}"/>
    <cellStyle name="€ : (passage a l'EURO) 2 2" xfId="2405" xr:uid="{40DC2097-74C3-4617-B80B-69FE158F426F}"/>
    <cellStyle name="€ : (passage a l'EURO) 2 3" xfId="4405" xr:uid="{9320B464-3F24-44E5-A683-7554555F2D97}"/>
    <cellStyle name="€ : (passage a l'EURO) 3" xfId="1512" xr:uid="{828888B7-2833-4273-B4C8-F8FC55B472B0}"/>
    <cellStyle name="€ : (passage a l'EURO) 3 2" xfId="2406" xr:uid="{C9090952-4BD3-48AB-98F6-95E6044F7E44}"/>
    <cellStyle name="€ : (passage a l'EURO) 4" xfId="1513" xr:uid="{1EC86114-540E-4CFD-A245-251B351B51E1}"/>
    <cellStyle name="€ : (passage a l'EURO) 4 2" xfId="2407" xr:uid="{04D7145B-91D2-4D03-B0CD-C227E3B7E752}"/>
    <cellStyle name="€ : (passage a l'EURO) 5" xfId="2404" xr:uid="{F3393306-4493-47B9-8292-99CB6450401C}"/>
    <cellStyle name="€ : (passage a l'EURO) 6" xfId="4404" xr:uid="{6143FCC9-BF3C-4D24-9398-ECC8F7897302}"/>
    <cellStyle name="20 % - Accent1" xfId="1415" xr:uid="{399134BC-E5E3-449E-88ED-262437A9494B}"/>
    <cellStyle name="20 % - Accent1 2" xfId="2408" xr:uid="{CCF021A5-141E-4BCB-86F1-FF67D4EA0BC8}"/>
    <cellStyle name="20 % - Accent1 2 2" xfId="3379" xr:uid="{D051F37B-5875-4FA5-9B17-0D941F7FEDBC}"/>
    <cellStyle name="20 % - Accent2" xfId="1416" xr:uid="{7F48B8E2-60AD-497D-A403-7247837C507C}"/>
    <cellStyle name="20 % - Accent2 2" xfId="2409" xr:uid="{190F5091-AC74-4F66-8F34-53C3D7D40913}"/>
    <cellStyle name="20 % - Accent2 2 2" xfId="3380" xr:uid="{7451D231-ACFE-40FE-BC61-255A906C3D1C}"/>
    <cellStyle name="20 % - Accent3" xfId="1417" xr:uid="{43285520-0C58-4822-A926-A78FA8754A1F}"/>
    <cellStyle name="20 % - Accent3 2" xfId="2410" xr:uid="{3530A1C3-2017-4C2F-994B-49B1D0189F0A}"/>
    <cellStyle name="20 % - Accent3 2 2" xfId="3381" xr:uid="{03B4349B-FC2D-48EC-9309-9C87400DBFDE}"/>
    <cellStyle name="20 % - Accent4" xfId="1418" xr:uid="{3940DC8B-0256-4D65-B455-E072E24FBF91}"/>
    <cellStyle name="20 % - Accent4 2" xfId="2411" xr:uid="{67AEE93C-E71A-452D-8364-4D6CDF065579}"/>
    <cellStyle name="20 % - Accent4 2 2" xfId="3382" xr:uid="{18BF005F-6CDF-4C04-B0DE-046616A74C2F}"/>
    <cellStyle name="20 % - Accent5" xfId="1419" xr:uid="{2BBFFF5D-14E5-4820-B9BE-CD3EC52B393F}"/>
    <cellStyle name="20 % - Accent5 2" xfId="2412" xr:uid="{AE0ADF19-B20F-44CC-9970-135ACC897888}"/>
    <cellStyle name="20 % - Accent5 2 2" xfId="3383" xr:uid="{A6936B4A-023B-4156-944B-C0F9912D9EC8}"/>
    <cellStyle name="20 % - Accent6" xfId="1420" xr:uid="{EB29A825-8AFC-44F2-B0EB-36AAEF951EA9}"/>
    <cellStyle name="20 % - Accent6 2" xfId="2413" xr:uid="{804B6AEC-978D-4B92-93FA-03D36C7F5CE7}"/>
    <cellStyle name="20 % - Accent6 2 2" xfId="3384" xr:uid="{A93DD19A-E46B-4D1E-83A3-66FD47AF33DD}"/>
    <cellStyle name="20 % - Accent1" xfId="23" builtinId="30" customBuiltin="1"/>
    <cellStyle name="20 % - Accent1 2" xfId="1409" xr:uid="{22C13B9E-0EC8-4C3C-AA50-25BE11CC732B}"/>
    <cellStyle name="20 % - Accent1 2 2" xfId="2432" xr:uid="{070F5CF7-4A5C-4626-BA1E-7F18DABEC436}"/>
    <cellStyle name="20 % - Accent1 2 2 2" xfId="4406" xr:uid="{DCD3328E-CF8B-4C70-9AFE-B501A6C4BDFC}"/>
    <cellStyle name="20 % - Accent1 2 3" xfId="4344" xr:uid="{61CCD060-5BF9-40A8-BFEA-CD935C7C32B8}"/>
    <cellStyle name="20 % - Accent1 3" xfId="1427" xr:uid="{FE4686CC-5664-4451-965C-C602DA564BC4}"/>
    <cellStyle name="20 % - Accent1 4" xfId="4842" xr:uid="{52A4E958-C86B-4646-BA0D-170F4ECA770B}"/>
    <cellStyle name="20 % - Accent2" xfId="26" builtinId="34" customBuiltin="1"/>
    <cellStyle name="20 % - Accent2 2" xfId="1410" xr:uid="{13A0D419-EA11-4BD9-8C04-8B42BD27756F}"/>
    <cellStyle name="20 % - Accent2 2 2" xfId="2433" xr:uid="{ABA5F52D-04DB-4B65-8EAA-683217FEDD68}"/>
    <cellStyle name="20 % - Accent2 2 2 2" xfId="4407" xr:uid="{10E3BEA4-EB9C-4A8D-A532-D5258C9C8A90}"/>
    <cellStyle name="20 % - Accent2 2 3" xfId="4345" xr:uid="{63272422-E090-493C-8B19-1259C5C6456A}"/>
    <cellStyle name="20 % - Accent2 3" xfId="1428" xr:uid="{E7D007C2-A287-4FC3-BD97-D4E09B4AAFD1}"/>
    <cellStyle name="20 % - Accent2 4" xfId="4846" xr:uid="{E7BDCC44-C0CC-498E-8B00-B9937B8B367B}"/>
    <cellStyle name="20 % - Accent3" xfId="29" builtinId="38" customBuiltin="1"/>
    <cellStyle name="20 % - Accent3 2" xfId="1411" xr:uid="{E752DF49-A2E9-47A3-9A32-2F85F1407D7F}"/>
    <cellStyle name="20 % - Accent3 2 2" xfId="2434" xr:uid="{908EB699-D2D6-4B31-A34F-FA476A950FE8}"/>
    <cellStyle name="20 % - Accent3 2 2 2" xfId="4408" xr:uid="{8A90C891-A9FA-4DB0-AC8A-1B3ECCFCDBED}"/>
    <cellStyle name="20 % - Accent3 2 3" xfId="4346" xr:uid="{0B5CDF7B-DCF3-4FA6-A026-7BED9170272F}"/>
    <cellStyle name="20 % - Accent3 3" xfId="1429" xr:uid="{53891268-2C2F-4490-A03C-3E405DD685AC}"/>
    <cellStyle name="20 % - Accent3 4" xfId="4850" xr:uid="{21F34F89-7D90-4641-9883-5BDC33D2D322}"/>
    <cellStyle name="20 % - Accent4" xfId="32" builtinId="42" customBuiltin="1"/>
    <cellStyle name="20 % - Accent4 2" xfId="211" xr:uid="{204EC135-E1F3-441D-A88C-9BECC6F98E21}"/>
    <cellStyle name="20 % - Accent4 2 2" xfId="2435" xr:uid="{8C2917A6-E45E-471C-A50A-F20F56F1D9DB}"/>
    <cellStyle name="20 % - Accent4 2 2 2" xfId="4409" xr:uid="{8DE4EEA0-964C-4314-9B47-1EBA26AB2BC2}"/>
    <cellStyle name="20 % - Accent4 2 3" xfId="1412" xr:uid="{06879C01-8D25-4450-B1D3-3AFBBDC86D73}"/>
    <cellStyle name="20 % - Accent4 2 4" xfId="1093" xr:uid="{2D62F0F1-2164-4AF1-8E7F-BB9AC6FC9D29}"/>
    <cellStyle name="20 % - Accent4 2 5" xfId="4347" xr:uid="{41E27830-B9BF-4403-9CA8-1F04B85A6F0B}"/>
    <cellStyle name="20 % - Accent4 3" xfId="1430" xr:uid="{23035700-4820-4AB2-BD55-86E5373A08ED}"/>
    <cellStyle name="20 % - Accent5" xfId="35" builtinId="46" customBuiltin="1"/>
    <cellStyle name="20 % - Accent5 2" xfId="1413" xr:uid="{0BDA34E5-E74F-4241-9DF9-18D414B99ACC}"/>
    <cellStyle name="20 % - Accent5 2 2" xfId="2436" xr:uid="{FED5D696-9EDB-4E0C-A97A-4407B88CCC2F}"/>
    <cellStyle name="20 % - Accent5 2 2 2" xfId="4410" xr:uid="{097B1789-694C-426B-9871-596E56ECABB5}"/>
    <cellStyle name="20 % - Accent5 2 3" xfId="4348" xr:uid="{64B749A8-88AB-4110-A711-6EAB98E1CF27}"/>
    <cellStyle name="20 % - Accent5 3" xfId="1431" xr:uid="{BBE3BC51-FB69-4C35-8288-9BCA2B07F566}"/>
    <cellStyle name="20 % - Accent5 4" xfId="4858" xr:uid="{85814986-242B-457C-B6D2-86E9A8325D7A}"/>
    <cellStyle name="20 % - Accent6" xfId="38" builtinId="50" customBuiltin="1"/>
    <cellStyle name="20 % - Accent6 2" xfId="1414" xr:uid="{7DABFE8C-0602-4F8C-B5F4-EE4A3EAFEBD3}"/>
    <cellStyle name="20 % - Accent6 2 2" xfId="2437" xr:uid="{EE9CE603-0D07-4996-8DE0-F9F563F10E8F}"/>
    <cellStyle name="20 % - Accent6 2 2 2" xfId="4411" xr:uid="{A59E493C-E9EC-4D6A-8045-B0AB24B95CFC}"/>
    <cellStyle name="20 % - Accent6 2 3" xfId="4349" xr:uid="{D7858DE1-FC57-4AAA-BA9A-E08CB616E5D7}"/>
    <cellStyle name="20 % - Accent6 3" xfId="1432" xr:uid="{8E8ED3E0-933D-40B6-899A-7B3D132AEC63}"/>
    <cellStyle name="20 % - Accent6 4" xfId="4862" xr:uid="{72FF85B0-937E-4AD3-A9B3-0CEE5492499C}"/>
    <cellStyle name="20% - Accent1 2" xfId="2414" xr:uid="{B345EC01-1FF8-4A0C-A0CD-4324E43B085A}"/>
    <cellStyle name="20% - Accent2 2" xfId="2415" xr:uid="{6EDBC8A9-FE6E-4785-A0E6-4830466D5464}"/>
    <cellStyle name="20% - Accent3 2" xfId="2416" xr:uid="{32CB2A3C-B3F8-4847-949C-00FEC6AABB52}"/>
    <cellStyle name="20% - Accent4 2" xfId="2417" xr:uid="{7DA898DF-4845-499D-B540-7952FC0D6A9C}"/>
    <cellStyle name="20% - Accent5 2" xfId="2418" xr:uid="{27DB31CC-0B0E-4A83-A7E9-4B70A404A650}"/>
    <cellStyle name="20% - Accent6 2" xfId="2419" xr:uid="{11DDCF05-0CB2-4884-858A-286E2ABDC7F6}"/>
    <cellStyle name="20% - Colore 1" xfId="1433" xr:uid="{E9431DAB-66A9-4AA5-9034-36789FA3B94F}"/>
    <cellStyle name="20% - Colore 1 2" xfId="2420" xr:uid="{E00DCD63-1E9F-4744-BFC9-B6D93D380C3D}"/>
    <cellStyle name="20% - Colore 2" xfId="1434" xr:uid="{D138613D-8545-4C6B-831A-7FE087177954}"/>
    <cellStyle name="20% - Colore 2 2" xfId="2421" xr:uid="{3EC3BE6B-708B-4126-982E-04BB1E858FBC}"/>
    <cellStyle name="20% - Colore 3" xfId="1435" xr:uid="{2ADDB25D-F3A7-4B7E-B2E5-DB2128124414}"/>
    <cellStyle name="20% - Colore 3 2" xfId="2422" xr:uid="{C97B56E1-3FE7-422B-B36C-A0A0035660D3}"/>
    <cellStyle name="20% - Colore 4" xfId="1436" xr:uid="{7458D3FF-714F-4F99-8ADE-C6DB95F61DE4}"/>
    <cellStyle name="20% - Colore 4 2" xfId="2423" xr:uid="{215EA437-7C42-4F7F-9A07-F8ACEE8F6063}"/>
    <cellStyle name="20% - Colore 5" xfId="1437" xr:uid="{FD6460DE-CFCB-483D-9406-CBB33E342692}"/>
    <cellStyle name="20% - Colore 5 2" xfId="2424" xr:uid="{7127A797-92AA-422D-9AAE-B7DD686EECB0}"/>
    <cellStyle name="20% - Colore 6" xfId="1438" xr:uid="{B0B5E845-2EBF-4C5F-874B-A876F6059C3B}"/>
    <cellStyle name="20% - Colore 6 2" xfId="2425" xr:uid="{117BA6CB-C538-4B5B-A745-17728BBF4266}"/>
    <cellStyle name="20% - Énfasis1" xfId="1421" xr:uid="{D8BCC5B2-785D-47C2-924F-0A20259D6AEC}"/>
    <cellStyle name="20% - Énfasis1 2" xfId="2426" xr:uid="{B256CA01-8D6C-45BF-96CD-C40511385BCD}"/>
    <cellStyle name="20% - Énfasis2" xfId="1422" xr:uid="{39B6DAD2-2633-4F0B-8E3C-ECAD21018951}"/>
    <cellStyle name="20% - Énfasis2 2" xfId="2427" xr:uid="{C9A1AB92-C3B8-4A90-BDD1-C6F178F954A8}"/>
    <cellStyle name="20% - Énfasis3" xfId="1423" xr:uid="{60E8E7BD-5012-46ED-82FE-FEF7A8387266}"/>
    <cellStyle name="20% - Énfasis3 2" xfId="2428" xr:uid="{0DDCF1E5-DC32-404E-BF9E-95F3452F81AA}"/>
    <cellStyle name="20% - Énfasis4" xfId="1424" xr:uid="{6F0BCAC3-DD40-4D55-B2D5-D06A3745B9A3}"/>
    <cellStyle name="20% - Énfasis4 2" xfId="2429" xr:uid="{B2A6ABEB-86F8-45C7-BB95-4E59C456D4D9}"/>
    <cellStyle name="20% - Énfasis5" xfId="1425" xr:uid="{A205E01E-2D16-4776-9EC8-2703BD9DE526}"/>
    <cellStyle name="20% - Énfasis5 2" xfId="2430" xr:uid="{817A357F-9572-44D3-808C-9A892DE46867}"/>
    <cellStyle name="20% - Énfasis6" xfId="1426" xr:uid="{FE1C9A34-7CB8-4CBA-8258-3F03ADAB4DB4}"/>
    <cellStyle name="20% - Énfasis6 2" xfId="2431" xr:uid="{1CC374E7-7529-4F35-9348-B7100EA5B358}"/>
    <cellStyle name="40 % - Accent1" xfId="1445" xr:uid="{E080282B-CCDF-4EEA-84BE-240B62CEB01F}"/>
    <cellStyle name="40 % - Accent1 2" xfId="2438" xr:uid="{B4955A88-7CC9-4B5D-ADC6-0AC466F0D373}"/>
    <cellStyle name="40 % - Accent1 2 2" xfId="3385" xr:uid="{01296F22-5699-40CE-9E07-9B008C451F88}"/>
    <cellStyle name="40 % - Accent2" xfId="1446" xr:uid="{7940D310-7635-4DD9-B0BC-511B2957A1D0}"/>
    <cellStyle name="40 % - Accent2 2" xfId="2439" xr:uid="{1176ACFD-29EB-4B9C-A7B0-C61AB8DE19E4}"/>
    <cellStyle name="40 % - Accent2 2 2" xfId="3386" xr:uid="{16052713-5DC1-4A4D-A5CD-D92958F71359}"/>
    <cellStyle name="40 % - Accent3" xfId="1447" xr:uid="{6D29C7B4-9A4B-4AF0-BA33-81274CE2B397}"/>
    <cellStyle name="40 % - Accent3 2" xfId="2440" xr:uid="{DF907A57-F161-440E-B351-01C3B36C296B}"/>
    <cellStyle name="40 % - Accent3 2 2" xfId="3387" xr:uid="{FE24D4E1-8FB4-4805-93EF-F08E8DD93993}"/>
    <cellStyle name="40 % - Accent4" xfId="1448" xr:uid="{BE3511EE-B13A-46B5-85DF-7C3CF8BAE8BA}"/>
    <cellStyle name="40 % - Accent4 2" xfId="2441" xr:uid="{97DC89F1-49CD-4F5B-A0BD-4C1D27D46944}"/>
    <cellStyle name="40 % - Accent4 2 2" xfId="3388" xr:uid="{2F1D0AAD-00AA-464B-BC55-E5F3E0B335C7}"/>
    <cellStyle name="40 % - Accent5" xfId="1449" xr:uid="{D6E9709B-AFC4-4EB6-94BD-9D881A6E16A9}"/>
    <cellStyle name="40 % - Accent5 2" xfId="2442" xr:uid="{AFAF7B18-A63C-47B1-8D00-0AF897B3FB3F}"/>
    <cellStyle name="40 % - Accent5 2 2" xfId="3389" xr:uid="{0F0444FD-6ED8-434D-8416-AB58428035ED}"/>
    <cellStyle name="40 % - Accent6" xfId="1450" xr:uid="{E2A5535A-A232-4B42-8138-026E1361316B}"/>
    <cellStyle name="40 % - Accent6 2" xfId="2443" xr:uid="{ABC9CD25-CC1B-4048-B974-592609FDB53A}"/>
    <cellStyle name="40 % - Accent6 2 2" xfId="3390" xr:uid="{04A1C516-314B-4420-9CF4-0CCAFD4CADD2}"/>
    <cellStyle name="40 % - Accent1" xfId="24" builtinId="31" customBuiltin="1"/>
    <cellStyle name="40 % - Accent1 2" xfId="1439" xr:uid="{96CA6412-3D34-40D6-8E12-0E932593F459}"/>
    <cellStyle name="40 % - Accent1 2 2" xfId="2462" xr:uid="{D384023A-A774-458F-BF59-76146C902A41}"/>
    <cellStyle name="40 % - Accent1 2 2 2" xfId="4412" xr:uid="{B7FACDF3-A1A5-4061-800A-6F119D60664A}"/>
    <cellStyle name="40 % - Accent1 2 3" xfId="4350" xr:uid="{2AC360C6-BA3C-4D03-B7DC-B71AF7006101}"/>
    <cellStyle name="40 % - Accent1 3" xfId="1457" xr:uid="{78E2F2A3-BF30-4B16-A0C1-09C63EC71F2D}"/>
    <cellStyle name="40 % - Accent1 4" xfId="4843" xr:uid="{B1CE7DFC-FFAB-44F6-9F1A-047E2CB4A780}"/>
    <cellStyle name="40 % - Accent2" xfId="27" builtinId="35" customBuiltin="1"/>
    <cellStyle name="40 % - Accent2 2" xfId="1440" xr:uid="{4ABFCA75-B69A-4F4B-8D70-2A738FD175ED}"/>
    <cellStyle name="40 % - Accent2 2 2" xfId="2463" xr:uid="{EB798A6E-AD6B-4D2F-8EB7-C8CB6D70EC0F}"/>
    <cellStyle name="40 % - Accent2 2 2 2" xfId="4413" xr:uid="{DCCA0CB8-BF67-4B87-B9D4-BD2A26D2222B}"/>
    <cellStyle name="40 % - Accent2 2 3" xfId="4351" xr:uid="{E886DC0F-3936-4E8F-8EB1-C96FA5461CEC}"/>
    <cellStyle name="40 % - Accent2 3" xfId="1458" xr:uid="{DFD80734-9D86-4F51-ADD2-6EF7A6B4E39E}"/>
    <cellStyle name="40 % - Accent2 4" xfId="4847" xr:uid="{137757DD-7349-493A-9383-DB192522C4ED}"/>
    <cellStyle name="40 % - Accent3" xfId="30" builtinId="39" customBuiltin="1"/>
    <cellStyle name="40 % - Accent3 2" xfId="1441" xr:uid="{5AA5D0D6-E282-4CC5-AE68-61805E55E803}"/>
    <cellStyle name="40 % - Accent3 2 2" xfId="2464" xr:uid="{B9F72639-118F-4206-9CAA-377D6425A7C5}"/>
    <cellStyle name="40 % - Accent3 2 2 2" xfId="4414" xr:uid="{B9B5606A-E938-4DB4-8952-475458695953}"/>
    <cellStyle name="40 % - Accent3 2 3" xfId="4352" xr:uid="{EFFFF1FA-187A-40CD-8B61-C990DD92C7C8}"/>
    <cellStyle name="40 % - Accent3 3" xfId="1459" xr:uid="{885C0199-8F07-467E-822F-E2320BF8ACF7}"/>
    <cellStyle name="40 % - Accent3 4" xfId="4851" xr:uid="{C2E18AFC-444E-4DFE-8128-5013F68E1581}"/>
    <cellStyle name="40 % - Accent4" xfId="33" builtinId="43" customBuiltin="1"/>
    <cellStyle name="40 % - Accent4 2" xfId="212" xr:uid="{D4E80166-71D2-4C8D-A3AF-451898E438E7}"/>
    <cellStyle name="40 % - Accent4 2 2" xfId="2465" xr:uid="{672461DE-F816-4130-812B-57FE7B020293}"/>
    <cellStyle name="40 % - Accent4 2 2 2" xfId="4415" xr:uid="{767977C2-9712-449D-B1C0-C6A73B3DACFC}"/>
    <cellStyle name="40 % - Accent4 2 3" xfId="1442" xr:uid="{FAF1EB41-E18E-4DD8-91B8-F6871C37B152}"/>
    <cellStyle name="40 % - Accent4 2 4" xfId="1094" xr:uid="{657BED5C-D0F0-4EEE-AF71-21CFF6F046CA}"/>
    <cellStyle name="40 % - Accent4 2 5" xfId="4353" xr:uid="{25679B65-9DB4-4486-84B6-C1ED3AEAFEAA}"/>
    <cellStyle name="40 % - Accent4 3" xfId="1460" xr:uid="{4AE83E23-8E4B-42E3-ADF7-155CCA57DAE0}"/>
    <cellStyle name="40 % - Accent5" xfId="36" builtinId="47" customBuiltin="1"/>
    <cellStyle name="40 % - Accent5 2" xfId="1443" xr:uid="{DC609C2F-2949-480C-B4CA-F8D21716FB02}"/>
    <cellStyle name="40 % - Accent5 2 2" xfId="2466" xr:uid="{A44C5FB8-6178-418C-8645-1CEE6FC9BB9A}"/>
    <cellStyle name="40 % - Accent5 2 2 2" xfId="4416" xr:uid="{5B6BA30C-4CFE-4C6B-876C-A25489FD5B6D}"/>
    <cellStyle name="40 % - Accent5 2 3" xfId="4354" xr:uid="{BC3E996E-4003-4831-BCC5-D2F53ABACD5C}"/>
    <cellStyle name="40 % - Accent5 3" xfId="1461" xr:uid="{4BE2A7B1-9D90-4F97-8BE6-6AF9F0C4ABA2}"/>
    <cellStyle name="40 % - Accent5 4" xfId="4859" xr:uid="{C766CCBD-CBC0-4B38-AF62-640BEBCC4CF7}"/>
    <cellStyle name="40 % - Accent6" xfId="39" builtinId="51" customBuiltin="1"/>
    <cellStyle name="40 % - Accent6 2" xfId="1444" xr:uid="{E805397D-D408-4816-B363-70DC7D4AC021}"/>
    <cellStyle name="40 % - Accent6 2 2" xfId="2467" xr:uid="{216EED3A-6AD8-409B-B341-CD37617C4F92}"/>
    <cellStyle name="40 % - Accent6 2 2 2" xfId="4417" xr:uid="{3A95D4FE-D946-4389-B710-B9CE2FA834B3}"/>
    <cellStyle name="40 % - Accent6 2 3" xfId="4355" xr:uid="{4B8F77D3-6E09-4A51-93F2-D9823F70B169}"/>
    <cellStyle name="40 % - Accent6 3" xfId="1462" xr:uid="{DB18387B-C8D5-470D-8CC8-E58CECE15128}"/>
    <cellStyle name="40 % - Accent6 4" xfId="4863" xr:uid="{8531D106-7D2C-4522-BDCB-2F8E1424C6EB}"/>
    <cellStyle name="40% - Accent1 2" xfId="2444" xr:uid="{5C7D6CAE-C400-46F8-B459-DC5DC8907DC2}"/>
    <cellStyle name="40% - Accent2 2" xfId="2445" xr:uid="{52DDD724-1807-425B-9B5D-9B51D43FB87D}"/>
    <cellStyle name="40% - Accent3 2" xfId="2446" xr:uid="{82978592-1D42-4E63-AAF9-BBA20C177C69}"/>
    <cellStyle name="40% - Accent4 2" xfId="2447" xr:uid="{4EAD67F1-39A0-4096-8041-4CBBEF1BDF47}"/>
    <cellStyle name="40% - Accent5 2" xfId="2448" xr:uid="{3C695729-C235-4E93-A22F-DF6EF92058FD}"/>
    <cellStyle name="40% - Accent6 2" xfId="2449" xr:uid="{32530BB0-46DF-4800-A910-D485156A4231}"/>
    <cellStyle name="40% - Colore 1" xfId="1463" xr:uid="{FF3FCF63-A6DD-4B3D-83F3-7474DF087294}"/>
    <cellStyle name="40% - Colore 1 2" xfId="2450" xr:uid="{134798A2-A47D-4670-AA1B-795F71213772}"/>
    <cellStyle name="40% - Colore 2" xfId="1464" xr:uid="{E9DC6B93-B370-4E1C-A0C2-241876690F68}"/>
    <cellStyle name="40% - Colore 2 2" xfId="2451" xr:uid="{D53007E4-283E-4C1F-BA43-AB5448BCDB47}"/>
    <cellStyle name="40% - Colore 3" xfId="1465" xr:uid="{3167555A-E583-4EBE-A0C7-12063473E5DB}"/>
    <cellStyle name="40% - Colore 3 2" xfId="2452" xr:uid="{96416E03-E54C-43D6-AD4B-1B3002F71466}"/>
    <cellStyle name="40% - Colore 4" xfId="1466" xr:uid="{76B77917-16E8-4ECF-B77D-9E11159D0D6C}"/>
    <cellStyle name="40% - Colore 4 2" xfId="2453" xr:uid="{F461D6E9-096A-4E49-866F-7BDFE946DF73}"/>
    <cellStyle name="40% - Colore 5" xfId="1467" xr:uid="{6A3DEC6B-0A19-4FF7-9B69-A1FC5FDA16CD}"/>
    <cellStyle name="40% - Colore 5 2" xfId="2454" xr:uid="{71648DF4-1141-4B62-8739-4A6B1A6E86C2}"/>
    <cellStyle name="40% - Colore 6" xfId="1468" xr:uid="{92633116-F64C-4D62-A399-5949FD47C709}"/>
    <cellStyle name="40% - Colore 6 2" xfId="2455" xr:uid="{A52AC9E6-32F2-48C6-A344-089F0742754F}"/>
    <cellStyle name="40% - Énfasis1" xfId="1451" xr:uid="{48EB0C9A-499C-4E9E-9AAC-CE1D82DD0839}"/>
    <cellStyle name="40% - Énfasis1 2" xfId="2456" xr:uid="{6CC336EA-4662-480D-A45B-755E0270FC5B}"/>
    <cellStyle name="40% - Énfasis2" xfId="1452" xr:uid="{CB394C71-06B7-4CFC-BA8B-867D0E9984D8}"/>
    <cellStyle name="40% - Énfasis2 2" xfId="2457" xr:uid="{D493205E-8344-4FBE-9CE1-2C261A597E1E}"/>
    <cellStyle name="40% - Énfasis3" xfId="1453" xr:uid="{52A2E42B-8AC2-4118-81FD-B2124ADB57CC}"/>
    <cellStyle name="40% - Énfasis3 2" xfId="2458" xr:uid="{4F411CFC-C6B3-456E-AA43-06859A3946C6}"/>
    <cellStyle name="40% - Énfasis4" xfId="1454" xr:uid="{2F5A6512-D830-4A3E-A2BF-73834593894C}"/>
    <cellStyle name="40% - Énfasis4 2" xfId="2459" xr:uid="{7DDF5054-DDEA-438E-9DD1-6E5D1CB2217E}"/>
    <cellStyle name="40% - Énfasis5" xfId="1455" xr:uid="{7297991F-792C-4926-BF95-B8E593E28D61}"/>
    <cellStyle name="40% - Énfasis5 2" xfId="2460" xr:uid="{EE17A38C-A5F7-4D78-BFD9-E155CCF0DFFF}"/>
    <cellStyle name="40% - Énfasis6" xfId="1456" xr:uid="{4A123F24-B392-484F-A38B-59989CA3B04A}"/>
    <cellStyle name="40% - Énfasis6 2" xfId="2461" xr:uid="{8BE0A2E1-176A-4DEC-8289-4277ABF4C099}"/>
    <cellStyle name="5x indented GHG Textfiels" xfId="1469" xr:uid="{DB3A930F-84C0-4E27-818C-B2F00F5A2900}"/>
    <cellStyle name="5x indented GHG Textfiels 2" xfId="2468" xr:uid="{612156E4-5354-42A3-8517-6FCF12BC7EA9}"/>
    <cellStyle name="60 % - Accent1" xfId="1476" xr:uid="{615274F2-7403-4A1C-95BF-B5607BA14663}"/>
    <cellStyle name="60 % - Accent1 2" xfId="2469" xr:uid="{131FC3B1-BCCC-40C5-BE8C-BFB195AE20F4}"/>
    <cellStyle name="60 % - Accent1 2 2" xfId="3391" xr:uid="{BA4818C3-CEC2-4E9E-B153-20AD07EDF068}"/>
    <cellStyle name="60 % - Accent2" xfId="1477" xr:uid="{BB2B8180-5577-478B-A2A1-50C4BEACF180}"/>
    <cellStyle name="60 % - Accent2 2" xfId="2470" xr:uid="{56518258-1424-44D2-949F-50CAD26E04B2}"/>
    <cellStyle name="60 % - Accent2 2 2" xfId="3392" xr:uid="{2509D5BC-F5D8-455E-8746-FD1A45A3940E}"/>
    <cellStyle name="60 % - Accent3" xfId="1478" xr:uid="{EA11722F-5F0B-41A4-8166-99DDA2496A38}"/>
    <cellStyle name="60 % - Accent3 2" xfId="2471" xr:uid="{3CA3DEB0-373F-4D8B-8819-7D3FDB73E40F}"/>
    <cellStyle name="60 % - Accent3 2 2" xfId="3393" xr:uid="{63A8D88B-C1E0-4150-A82A-DA4DED48FEB6}"/>
    <cellStyle name="60 % - Accent4" xfId="1479" xr:uid="{6686A3CF-821D-4129-B09D-F83D7DA9041C}"/>
    <cellStyle name="60 % - Accent4 2" xfId="2472" xr:uid="{C254EB6B-FCC3-4CDE-BE60-D88EBAC3CCA5}"/>
    <cellStyle name="60 % - Accent4 2 2" xfId="3394" xr:uid="{F8CCD561-7836-4473-8DC6-60D1B00D7350}"/>
    <cellStyle name="60 % - Accent5" xfId="1480" xr:uid="{25310BEE-EAAB-4E19-BBD5-9E342F4E8155}"/>
    <cellStyle name="60 % - Accent5 2" xfId="2473" xr:uid="{625DF1DA-4996-4D9F-BFE4-2E3509A193A4}"/>
    <cellStyle name="60 % - Accent5 2 2" xfId="3395" xr:uid="{FBA9300C-76FC-4CB8-8346-97B351E7C46D}"/>
    <cellStyle name="60 % - Accent6" xfId="1481" xr:uid="{9B2B775E-88B3-4004-8D86-C258D1A57258}"/>
    <cellStyle name="60 % - Accent6 2" xfId="2474" xr:uid="{9883E520-A1E1-4894-ACB2-BB741FD69E6E}"/>
    <cellStyle name="60 % - Accent6 2 2" xfId="3396" xr:uid="{2459E70F-DF82-4235-960B-3604EDAE56D0}"/>
    <cellStyle name="60 % - Accent1" xfId="4333" builtinId="32" customBuiltin="1"/>
    <cellStyle name="60 % - Accent1 2" xfId="159" xr:uid="{88392B51-DE7F-4BF9-A72E-CB4BE433BE13}"/>
    <cellStyle name="60 % - Accent1 2 2" xfId="2493" xr:uid="{43ABDE43-FDC6-44F8-B9C6-A8EE2301A0BE}"/>
    <cellStyle name="60 % - Accent1 2 2 2" xfId="4418" xr:uid="{E8301EF2-8382-4D8E-9928-052099CE925B}"/>
    <cellStyle name="60 % - Accent1 2 3" xfId="1470" xr:uid="{03B6C1AE-8AFB-4D5E-B49F-1D813D762A38}"/>
    <cellStyle name="60 % - Accent1 2 4" xfId="4356" xr:uid="{2686A7DE-446C-4390-BDD8-FF3E097CBA75}"/>
    <cellStyle name="60 % - Accent1 3" xfId="1488" xr:uid="{D5005C60-632D-4D85-B018-44E83F1BA588}"/>
    <cellStyle name="60 % - Accent2" xfId="4334" builtinId="36" customBuiltin="1"/>
    <cellStyle name="60 % - Accent2 2" xfId="160" xr:uid="{D67ACD8C-8069-4460-8596-9FFD6CF094AF}"/>
    <cellStyle name="60 % - Accent2 2 2" xfId="2494" xr:uid="{F6A16BA3-3360-4CD9-B91C-69BCB7FD2863}"/>
    <cellStyle name="60 % - Accent2 2 2 2" xfId="4419" xr:uid="{B122805F-9974-4DE3-B7BA-DB9AA72B0816}"/>
    <cellStyle name="60 % - Accent2 2 3" xfId="1471" xr:uid="{EA6ABCCE-6E13-40AF-9C55-D05E6D6C18BB}"/>
    <cellStyle name="60 % - Accent2 2 4" xfId="4357" xr:uid="{38454631-2966-4CDF-9099-FC3916C4C638}"/>
    <cellStyle name="60 % - Accent2 3" xfId="1489" xr:uid="{E75DD561-B46F-4896-8565-9ABEC35FF104}"/>
    <cellStyle name="60 % - Accent3" xfId="4335" builtinId="40" customBuiltin="1"/>
    <cellStyle name="60 % - Accent3 2" xfId="161" xr:uid="{C0AF722D-6BBF-44C6-899B-FB1B42BD1778}"/>
    <cellStyle name="60 % - Accent3 2 2" xfId="2495" xr:uid="{C36A8481-EBAA-4008-B3EC-33E8F6584605}"/>
    <cellStyle name="60 % - Accent3 2 2 2" xfId="4420" xr:uid="{85D4AB23-05F7-4C1E-936B-8775106D6280}"/>
    <cellStyle name="60 % - Accent3 2 3" xfId="1472" xr:uid="{B0ED14AB-FB17-4E13-AEC3-963030C96E74}"/>
    <cellStyle name="60 % - Accent3 2 4" xfId="4358" xr:uid="{0ECB1977-5C1C-4955-9AF1-B1356BD1AB96}"/>
    <cellStyle name="60 % - Accent3 3" xfId="1490" xr:uid="{02AA435D-FEAF-4118-A33A-AF101CAE9CC6}"/>
    <cellStyle name="60 % - Accent4" xfId="4336" builtinId="44" customBuiltin="1"/>
    <cellStyle name="60 % - Accent4 2" xfId="162" xr:uid="{96B1A042-4E84-470C-9349-CC6E822DFDA3}"/>
    <cellStyle name="60 % - Accent4 2 2" xfId="2496" xr:uid="{EE326AD9-2FA6-4EA4-8593-E4547437C60D}"/>
    <cellStyle name="60 % - Accent4 2 2 2" xfId="4421" xr:uid="{D1A35323-9A24-4E7E-98DA-1240BE433955}"/>
    <cellStyle name="60 % - Accent4 2 3" xfId="1473" xr:uid="{B46A3F1C-6BF2-466B-9B07-2550FB80CDE7}"/>
    <cellStyle name="60 % - Accent4 2 4" xfId="4359" xr:uid="{C4912F9B-CC83-401C-A8E6-63D237179A22}"/>
    <cellStyle name="60 % - Accent4 3" xfId="1491" xr:uid="{CCE1B834-1C5D-4BA4-8EFB-40680269020E}"/>
    <cellStyle name="60 % - Accent5" xfId="4337" builtinId="48" customBuiltin="1"/>
    <cellStyle name="60 % - Accent5 2" xfId="163" xr:uid="{3FC3102D-B81A-44FB-A5DE-5665E01A4294}"/>
    <cellStyle name="60 % - Accent5 2 2" xfId="2497" xr:uid="{27482E74-5BD6-412E-83DF-CEA2FFA51E67}"/>
    <cellStyle name="60 % - Accent5 2 2 2" xfId="4422" xr:uid="{8513CD3E-3EE5-4B91-BF59-5DC987670D9D}"/>
    <cellStyle name="60 % - Accent5 2 3" xfId="1474" xr:uid="{89B34547-5392-44D8-9D10-49FFF72AA274}"/>
    <cellStyle name="60 % - Accent5 2 4" xfId="4360" xr:uid="{432CEB58-D134-4AEE-B9D2-BA97E0A75EF2}"/>
    <cellStyle name="60 % - Accent5 3" xfId="1492" xr:uid="{46F623A9-7587-453B-9A61-EA00AE03490C}"/>
    <cellStyle name="60 % - Accent6" xfId="4338" builtinId="52" customBuiltin="1"/>
    <cellStyle name="60 % - Accent6 2" xfId="164" xr:uid="{4F2C4AC3-3DDA-4050-8DFD-C8A8C2AC4D24}"/>
    <cellStyle name="60 % - Accent6 2 2" xfId="2498" xr:uid="{603E01C2-01B7-4E85-A7A3-CABADD02806A}"/>
    <cellStyle name="60 % - Accent6 2 2 2" xfId="4423" xr:uid="{38329802-F78C-4B00-914F-780146201A4A}"/>
    <cellStyle name="60 % - Accent6 2 3" xfId="1475" xr:uid="{E16D3FAE-29FD-4976-8887-C0852D1214BF}"/>
    <cellStyle name="60 % - Accent6 2 4" xfId="4361" xr:uid="{C3D322B4-07B1-41DB-8F88-C88CBEDB6D54}"/>
    <cellStyle name="60 % - Accent6 3" xfId="1493" xr:uid="{2B1B2615-55F7-426A-BBC5-BD3E400CD19F}"/>
    <cellStyle name="60% - Accent1 2" xfId="2475" xr:uid="{2CFCDE94-94CB-48D4-99D2-176AD765BD58}"/>
    <cellStyle name="60% - Accent2 2" xfId="2476" xr:uid="{D90C8668-6549-4E62-B97B-C622D6E6E76D}"/>
    <cellStyle name="60% - Accent3 2" xfId="2477" xr:uid="{AD58F641-D9FD-4322-9AFB-225EB3D10E57}"/>
    <cellStyle name="60% - Accent4 2" xfId="2478" xr:uid="{E6CBE701-E0CF-488C-8178-FC472C9F4F89}"/>
    <cellStyle name="60% - Accent5 2" xfId="2479" xr:uid="{8E3AF5D8-69FA-43FD-B8A1-8E821F0B9CFF}"/>
    <cellStyle name="60% - Accent6 2" xfId="2480" xr:uid="{C87602BD-E45C-4E05-B807-FCC8975316ED}"/>
    <cellStyle name="60% - Colore 1" xfId="1494" xr:uid="{9D1058AC-DD1C-47CE-83A6-60D760002938}"/>
    <cellStyle name="60% - Colore 1 2" xfId="2481" xr:uid="{FB486DCB-E50F-4A56-AEF6-EF339F0C52B9}"/>
    <cellStyle name="60% - Colore 2" xfId="1495" xr:uid="{EEEC3DEC-2AF4-4320-88D3-1D6B62E84DCC}"/>
    <cellStyle name="60% - Colore 2 2" xfId="2482" xr:uid="{82EC591F-C8DC-434B-924C-155BA51AC298}"/>
    <cellStyle name="60% - Colore 3" xfId="1496" xr:uid="{BEE1A5AF-0C7C-4A9D-9F1D-C32CA0902DC9}"/>
    <cellStyle name="60% - Colore 3 2" xfId="2483" xr:uid="{A88C1E07-E054-4955-9ECF-C6497EBD48F5}"/>
    <cellStyle name="60% - Colore 4" xfId="1497" xr:uid="{A319E165-0887-437B-ACE3-800B09FB0BD4}"/>
    <cellStyle name="60% - Colore 4 2" xfId="2484" xr:uid="{D8F0CF89-1DE3-46D8-94BC-E1FC63017F75}"/>
    <cellStyle name="60% - Colore 5" xfId="1498" xr:uid="{2BA742C9-5C25-4220-A924-7B4055E7D88B}"/>
    <cellStyle name="60% - Colore 5 2" xfId="2485" xr:uid="{747B3C37-E4B5-475B-A74F-8606358A4B11}"/>
    <cellStyle name="60% - Colore 6" xfId="1499" xr:uid="{C1B00D09-BD1E-4F5E-91A3-4E92B04A6A93}"/>
    <cellStyle name="60% - Colore 6 2" xfId="2486" xr:uid="{CFB896F5-76F0-4C7F-971F-801A55C88057}"/>
    <cellStyle name="60% - Énfasis1" xfId="1482" xr:uid="{E7B13FD2-06D6-4904-9C60-97049B908338}"/>
    <cellStyle name="60% - Énfasis1 2" xfId="2487" xr:uid="{E271B35D-84C1-4EBB-8531-CE22BE9874D6}"/>
    <cellStyle name="60% - Énfasis2" xfId="1483" xr:uid="{D06DAC82-F215-4FA4-90BB-7284B1A0145E}"/>
    <cellStyle name="60% - Énfasis2 2" xfId="2488" xr:uid="{A13BF23D-B8F3-473C-B873-867EE2FACCF4}"/>
    <cellStyle name="60% - Énfasis3" xfId="1484" xr:uid="{B1747493-065B-423C-9A26-78DD56FCC64D}"/>
    <cellStyle name="60% - Énfasis3 2" xfId="2489" xr:uid="{FA5E9D06-8794-4C2F-852C-B0F8A28E3BA7}"/>
    <cellStyle name="60% - Énfasis4" xfId="1485" xr:uid="{FC1A2B20-FE85-47EB-BDA9-2D77EFF8C4AB}"/>
    <cellStyle name="60% - Énfasis4 2" xfId="2490" xr:uid="{36171A61-B462-4B7E-A15A-0A725D1A7865}"/>
    <cellStyle name="60% - Énfasis5" xfId="1486" xr:uid="{AEDBD1FA-1D87-4B3B-847C-87D0CDAF8F78}"/>
    <cellStyle name="60% - Énfasis5 2" xfId="2491" xr:uid="{3E7A0D6B-DF04-40C7-B966-257935393229}"/>
    <cellStyle name="60% - Énfasis6" xfId="1487" xr:uid="{0CA50A20-6176-4DA6-9219-D6A1F122C081}"/>
    <cellStyle name="60% - Énfasis6 2" xfId="2492" xr:uid="{1710A0E5-0AC7-4C10-8C46-3253E5569577}"/>
    <cellStyle name="Accent" xfId="3407" xr:uid="{8D55CE69-FE77-461F-918B-47E1013055ED}"/>
    <cellStyle name="Accent 1" xfId="3408" xr:uid="{9844A889-567E-4215-BEAA-D07F14A8F0C1}"/>
    <cellStyle name="Accent 2" xfId="3409" xr:uid="{7E9EAF68-BA92-4200-8AA2-6118B7C0FABA}"/>
    <cellStyle name="Accent 3" xfId="3410" xr:uid="{B3635FA9-CA78-4690-BB5E-756DB7DBBEB5}"/>
    <cellStyle name="Accent1" xfId="22" builtinId="29" customBuiltin="1"/>
    <cellStyle name="Accent1 2" xfId="1514" xr:uid="{735CD880-19B8-44C9-BDBB-2EC82E20D390}"/>
    <cellStyle name="Accent1 2 2" xfId="2499" xr:uid="{F73F3C1F-1EB8-4987-83F7-1240A58E5CAE}"/>
    <cellStyle name="Accent1 2 2 2" xfId="4424" xr:uid="{4D1D7EDD-A74B-4298-94E0-ADD5283905BA}"/>
    <cellStyle name="Accent1 2 3" xfId="4362" xr:uid="{19EA4B6E-BA00-40BD-873E-CD3A27E253E3}"/>
    <cellStyle name="Accent2" xfId="25" builtinId="33" customBuiltin="1"/>
    <cellStyle name="Accent2 2" xfId="1515" xr:uid="{37B6D392-F98E-4A10-82C2-7D2E2901F391}"/>
    <cellStyle name="Accent2 2 2" xfId="2500" xr:uid="{3F0A1A9E-C354-405D-95DC-C161C58A17A2}"/>
    <cellStyle name="Accent2 2 2 2" xfId="4425" xr:uid="{2A7A4CAE-713C-4AD4-BE14-9E356AD6EB1E}"/>
    <cellStyle name="Accent2 2 3" xfId="4363" xr:uid="{2BE2D64F-7502-4C3E-8855-D9DC1DDFCDB9}"/>
    <cellStyle name="Accent3" xfId="28" builtinId="37" customBuiltin="1"/>
    <cellStyle name="Accent3 2" xfId="1516" xr:uid="{D68883C0-052F-4AB3-BE6B-F2EA47AB0BF2}"/>
    <cellStyle name="Accent3 2 2" xfId="2501" xr:uid="{0F890F7D-E905-4BF7-9815-A3F2E71DA87B}"/>
    <cellStyle name="Accent3 2 2 2" xfId="4426" xr:uid="{1722DCFA-78B4-4DE8-9DF4-5CFDA35181CC}"/>
    <cellStyle name="Accent3 2 3" xfId="4364" xr:uid="{D101543C-0B5F-4747-A986-D91D55DAEE2D}"/>
    <cellStyle name="Accent4" xfId="31" builtinId="41" customBuiltin="1"/>
    <cellStyle name="Accent4 2" xfId="1517" xr:uid="{0C25690E-E81E-4E07-8D14-20054CEED8C4}"/>
    <cellStyle name="Accent4 2 2" xfId="2502" xr:uid="{224A4D45-F173-4AC4-B141-B8CD5D870DE1}"/>
    <cellStyle name="Accent4 2 2 2" xfId="4427" xr:uid="{FD0DCEEB-CBF0-4D73-8FA9-AC8C39DF0142}"/>
    <cellStyle name="Accent4 2 3" xfId="4365" xr:uid="{1D3FCE06-CFF2-4BCA-9D6C-B28A3AE382C6}"/>
    <cellStyle name="Accent5" xfId="34" builtinId="45" customBuiltin="1"/>
    <cellStyle name="Accent5 2" xfId="1518" xr:uid="{D1449D93-8D49-4D51-A33B-ADA2B6608D13}"/>
    <cellStyle name="Accent5 2 2" xfId="2503" xr:uid="{6DD9C884-523D-4B5C-8B9B-E30DED0C38AB}"/>
    <cellStyle name="Accent5 2 2 2" xfId="4428" xr:uid="{7EE1856C-31E2-4611-B342-4D072C4A11C6}"/>
    <cellStyle name="Accent5 2 3" xfId="4366" xr:uid="{66A6B63E-9397-4CEA-8D9F-75C7389DAB55}"/>
    <cellStyle name="Accent6" xfId="37" builtinId="49" customBuiltin="1"/>
    <cellStyle name="Accent6 2" xfId="1519" xr:uid="{DAB1B982-95B2-4162-AB9F-27F19326CA62}"/>
    <cellStyle name="Accent6 2 2" xfId="2504" xr:uid="{C17963D7-06A5-4C19-B72B-6AB57DD98909}"/>
    <cellStyle name="Accent6 2 2 2" xfId="4429" xr:uid="{B8FFC507-0C9C-44F0-9986-9D165BF68B21}"/>
    <cellStyle name="Accent6 2 3" xfId="4367" xr:uid="{0544C437-7B16-480E-9860-6044AF0551C2}"/>
    <cellStyle name="Avertissement" xfId="19" builtinId="11" customBuiltin="1"/>
    <cellStyle name="Avertissement 2" xfId="1520" xr:uid="{E1B6CAE2-3E00-47EB-BA76-30DC479BCB44}"/>
    <cellStyle name="Avertissement 2 2" xfId="2505" xr:uid="{861C077E-C12E-4C5D-BF1F-CED759F23754}"/>
    <cellStyle name="Avertissement 2 2 2" xfId="4430" xr:uid="{C1F34AFC-8E68-4710-8896-B210194947FB}"/>
    <cellStyle name="Avertissement 2 3" xfId="4368" xr:uid="{1D368C24-403E-4874-811F-02110206D852}"/>
    <cellStyle name="Avertissement 3" xfId="2393" xr:uid="{37D4E783-07A4-4B88-A31E-33F8B0182306}"/>
    <cellStyle name="Bad" xfId="1003" xr:uid="{421E0EA4-D508-44C9-9953-58DE7BD761A2}"/>
    <cellStyle name="Bad 2" xfId="2506" xr:uid="{D3C12271-3B83-4846-BFF3-2426FF95A6D6}"/>
    <cellStyle name="Bad 3" xfId="3411" xr:uid="{1A53ABEC-C096-409E-8B33-3D92B836D79E}"/>
    <cellStyle name="Bold GHG Numbers (0.00)" xfId="1521" xr:uid="{5366D0DC-DA46-46A9-B81C-57FF03D5E9F4}"/>
    <cellStyle name="Bold GHG Numbers (0.00) 2" xfId="2507" xr:uid="{0E26E421-5196-49BF-B347-AE6E82761C06}"/>
    <cellStyle name="Bon" xfId="1522" xr:uid="{B4DAC725-820F-46FA-ADCD-DCA65816C0D8}"/>
    <cellStyle name="Bon 2" xfId="2508" xr:uid="{9EA55B9F-FFE4-41C7-BCA7-187D2DB3217E}"/>
    <cellStyle name="Buena" xfId="1523" xr:uid="{5AEFCF4A-19CC-4E52-94E0-D622259BE222}"/>
    <cellStyle name="Buena 2" xfId="2509" xr:uid="{E0447F62-606D-45FC-8EB4-A86E4F6CD06C}"/>
    <cellStyle name="Calcolo" xfId="1525" xr:uid="{71C5257D-59B5-4522-B8B9-14C5F9D2DBB3}"/>
    <cellStyle name="Calcolo 2" xfId="2510" xr:uid="{8D6CD2C5-2096-4936-89E1-6FD575436AC2}"/>
    <cellStyle name="Calcul" xfId="16" builtinId="22" customBuiltin="1"/>
    <cellStyle name="Calcul 2" xfId="1526" xr:uid="{5E41BC42-C127-4A10-962A-67836E376F4B}"/>
    <cellStyle name="Calcul 2 10" xfId="6855" xr:uid="{68361BBD-892A-4669-94A0-7C1F452B01F8}"/>
    <cellStyle name="Calcul 2 11" xfId="6320" xr:uid="{990D9D20-E83D-4A85-BCE1-3286D9107AAD}"/>
    <cellStyle name="Calcul 2 12" xfId="7346" xr:uid="{E9929B98-9516-4B5E-84DC-3ADDA6B7D1B0}"/>
    <cellStyle name="Calcul 2 13" xfId="6837" xr:uid="{B70BEF5C-00B8-4861-96B1-DE9E5F9A0209}"/>
    <cellStyle name="Calcul 2 14" xfId="6877" xr:uid="{7603D03B-2942-47E3-9B9D-9381984CB006}"/>
    <cellStyle name="Calcul 2 15" xfId="7836" xr:uid="{723D1472-DE62-4C56-A816-EBEA2475D814}"/>
    <cellStyle name="Calcul 2 16" xfId="8113" xr:uid="{2AED1F58-7C3E-482D-AE0A-C780285539B5}"/>
    <cellStyle name="Calcul 2 2" xfId="2511" xr:uid="{A1BFF42F-C06A-4E1E-B82F-8CC6EC1C1D46}"/>
    <cellStyle name="Calcul 2 2 10" xfId="5524" xr:uid="{80CB9C53-6095-4F36-946F-7F2CB81796E5}"/>
    <cellStyle name="Calcul 2 2 11" xfId="7290" xr:uid="{95B7A1E1-C89C-4550-9261-412AAC8E9483}"/>
    <cellStyle name="Calcul 2 2 12" xfId="6893" xr:uid="{2054614D-D2BC-4218-91BF-AE91E92A72A6}"/>
    <cellStyle name="Calcul 2 2 13" xfId="7154" xr:uid="{1CE2389D-D416-494E-8269-E50CA0638662}"/>
    <cellStyle name="Calcul 2 2 14" xfId="7885" xr:uid="{E6DA7BEF-D05C-47F2-8505-A1AD3E2DF64C}"/>
    <cellStyle name="Calcul 2 2 15" xfId="8108" xr:uid="{27FC4762-CD26-4A47-94C5-FFB68EADE248}"/>
    <cellStyle name="Calcul 2 2 2" xfId="4431" xr:uid="{06F3D675-91BB-4C65-9A3C-1ED22765AD29}"/>
    <cellStyle name="Calcul 2 2 3" xfId="4925" xr:uid="{25B72BFE-4C76-40EB-A068-77B1E513ACB1}"/>
    <cellStyle name="Calcul 2 2 4" xfId="5035" xr:uid="{324EF1C6-1277-4F49-9EE2-613E6824BE2F}"/>
    <cellStyle name="Calcul 2 2 5" xfId="5568" xr:uid="{166ADA28-7671-4F9D-A611-10D43A99D15B}"/>
    <cellStyle name="Calcul 2 2 6" xfId="6009" xr:uid="{5211B582-FC6A-4B96-A224-52CAF8454806}"/>
    <cellStyle name="Calcul 2 2 7" xfId="5500" xr:uid="{3A4386E2-BE5E-4164-938D-154449059E65}"/>
    <cellStyle name="Calcul 2 2 8" xfId="6521" xr:uid="{6940CCBE-CE83-4230-98E3-CCD91E63019C}"/>
    <cellStyle name="Calcul 2 2 9" xfId="6775" xr:uid="{BB36E004-701B-4326-BDD2-82AADAB35823}"/>
    <cellStyle name="Calcul 2 3" xfId="4369" xr:uid="{18D763BA-B391-41BB-B9A4-4F6A913BC8C5}"/>
    <cellStyle name="Calcul 2 4" xfId="4853" xr:uid="{F2DD45C9-803E-4B30-A4C7-53AD3A227A64}"/>
    <cellStyle name="Calcul 2 5" xfId="5327" xr:uid="{1EEF9409-A16B-4067-9CCA-A0EC5C7E432C}"/>
    <cellStyle name="Calcul 2 6" xfId="5549" xr:uid="{CE3CB15D-9FBF-4581-8943-16BD4BDEE64C}"/>
    <cellStyle name="Calcul 2 7" xfId="6068" xr:uid="{2432BB45-14FD-4B8F-81B9-59615493745B}"/>
    <cellStyle name="Calcul 2 8" xfId="5544" xr:uid="{7F5E3F95-94AA-411B-8E1D-6371400B8DB8}"/>
    <cellStyle name="Calcul 2 9" xfId="6580" xr:uid="{0DC32B1D-33BC-4F8C-8F17-A2EBCFC4602F}"/>
    <cellStyle name="Calcul 3" xfId="1527" xr:uid="{DEA0442C-7884-4555-B408-7C0238510A0D}"/>
    <cellStyle name="Calculation 2" xfId="2512" xr:uid="{3B0F411A-F3FD-42D7-A55C-0FDBFE6B7BE2}"/>
    <cellStyle name="Cálculo" xfId="1524" xr:uid="{E5017EAA-E234-4144-A3BB-E79B7E263F9C}"/>
    <cellStyle name="Cálculo 2" xfId="2513" xr:uid="{643C66A4-B8EF-450C-B1E5-FB76B70DF5D5}"/>
    <cellStyle name="Celda de comprobación" xfId="1528" xr:uid="{2AD0024E-215C-4062-946F-A6BA1BB9151F}"/>
    <cellStyle name="Celda de comprobación 2" xfId="2514" xr:uid="{60AF6FB0-6FEA-443E-9A5C-52C26D27A95E}"/>
    <cellStyle name="Celda vinculada" xfId="1529" xr:uid="{998C9073-033F-469C-91AA-AD3F760DF966}"/>
    <cellStyle name="Celda vinculada 2" xfId="2515" xr:uid="{64C31F95-9205-4BBE-89E6-723E0539DE43}"/>
    <cellStyle name="Cella collegata" xfId="1530" xr:uid="{45676FC0-EB2C-4059-B0DC-0C64E51AC462}"/>
    <cellStyle name="Cella collegata 2" xfId="2516" xr:uid="{08BFD3C0-62DD-4F0B-8613-D90C616DDE8E}"/>
    <cellStyle name="Cella da controllare" xfId="1531" xr:uid="{FE1581E5-BB8A-4D63-9EE7-1DFCC92ACDFD}"/>
    <cellStyle name="Cella da controllare 2" xfId="2517" xr:uid="{969C7237-F9E6-4F38-AA3E-7E1D678D16B8}"/>
    <cellStyle name="Cellule liée" xfId="17" builtinId="24" customBuiltin="1"/>
    <cellStyle name="Cellule liée 2" xfId="1532" xr:uid="{F8C6BCB6-A49D-48D4-A438-8B4B8B4F693C}"/>
    <cellStyle name="Cellule liée 2 2" xfId="2518" xr:uid="{746304D5-BCC1-4F1E-85D1-0977BD40D7DE}"/>
    <cellStyle name="Cellule liée 2 2 2" xfId="4432" xr:uid="{3DCE8038-6B71-4C81-932A-23A18E18F3E2}"/>
    <cellStyle name="Cellule liée 2 3" xfId="4370" xr:uid="{36685DD1-C80E-425B-BC9E-42A1D04A99FF}"/>
    <cellStyle name="Cellule liée 3" xfId="1749" xr:uid="{A8E79F9A-AB8C-4268-9CD5-4B2F5B4F1130}"/>
    <cellStyle name="Check Cell" xfId="1005" xr:uid="{F18A9DCF-0C9F-4BCD-9724-385CB9022CE6}"/>
    <cellStyle name="Check Cell 2" xfId="2519" xr:uid="{AD7E3EB3-0EBE-4E85-B3B8-194729056615}"/>
    <cellStyle name="classeur | commentaire" xfId="1533" xr:uid="{2F7C2BEF-0114-4458-91E5-49031FFAC02C}"/>
    <cellStyle name="classeur | commentaire 2" xfId="1534" xr:uid="{42023CD7-68FC-4ACC-9EC1-AAD9EFF5D3E6}"/>
    <cellStyle name="classeur | commentaire 2 2" xfId="2521" xr:uid="{C5E6636E-7075-4568-AD96-8D40CA4907C6}"/>
    <cellStyle name="classeur | commentaire 2 3" xfId="4434" xr:uid="{4C7CCB66-07F8-411E-87C8-758176FFD31C}"/>
    <cellStyle name="classeur | commentaire 3" xfId="1535" xr:uid="{1F927E56-BD4B-415B-B48B-6D066A52BD0B}"/>
    <cellStyle name="classeur | commentaire 3 2" xfId="2522" xr:uid="{26E83C57-4C8E-4C70-8FE7-6988B3715A8C}"/>
    <cellStyle name="classeur | commentaire 3 3" xfId="4435" xr:uid="{236CBCF7-3D95-4E85-BB91-58612990E22D}"/>
    <cellStyle name="classeur | commentaire 4" xfId="1536" xr:uid="{CE33ABC5-E5E0-4A87-9F29-2028346B6DE8}"/>
    <cellStyle name="classeur | commentaire 4 2" xfId="2523" xr:uid="{4AC7299C-2643-4BD0-80E3-6B293B03629D}"/>
    <cellStyle name="classeur | commentaire 5" xfId="1537" xr:uid="{C0BDA7EE-2399-4911-943D-E67D1C593BE7}"/>
    <cellStyle name="classeur | commentaire 5 2" xfId="2524" xr:uid="{B8250E06-3C5B-4D2B-A115-F18F6CE5A2EF}"/>
    <cellStyle name="classeur | commentaire 6" xfId="2520" xr:uid="{BE822E9A-9CFB-42E7-B63A-A34482B51015}"/>
    <cellStyle name="classeur | commentaire 7" xfId="4433" xr:uid="{873577CC-880C-4F31-94A8-058E58D59251}"/>
    <cellStyle name="classeur | extraction | series | particulier" xfId="1538" xr:uid="{24DE14D8-FEAC-4ACE-9AAC-539592B26749}"/>
    <cellStyle name="classeur | extraction | series | particulier 2" xfId="1539" xr:uid="{7B1FEBF2-AEE7-4F67-8F5F-A595EF867CF2}"/>
    <cellStyle name="classeur | extraction | series | particulier 2 2" xfId="1540" xr:uid="{C6DD124A-C2CF-4363-929F-57585F9596D8}"/>
    <cellStyle name="classeur | extraction | series | particulier 2 2 2" xfId="2527" xr:uid="{F9B3B6F8-9282-4A35-B455-DDC7A643A03C}"/>
    <cellStyle name="classeur | extraction | series | particulier 2 3" xfId="2526" xr:uid="{026E06A5-7277-42D0-81AB-29F91D637A52}"/>
    <cellStyle name="classeur | extraction | series | particulier 2 4" xfId="4437" xr:uid="{2FD89F30-AB67-4DFB-B7EF-6C4F77CE642F}"/>
    <cellStyle name="classeur | extraction | series | particulier 3" xfId="1541" xr:uid="{3BF2CF8F-260F-4B0E-8EDA-0CD69FF641BA}"/>
    <cellStyle name="classeur | extraction | series | particulier 3 2" xfId="2528" xr:uid="{7F977921-C73E-4B9F-9A6A-CA80F345FFF6}"/>
    <cellStyle name="classeur | extraction | series | particulier 4" xfId="1542" xr:uid="{361CF2FA-49B5-48FF-BCAB-F9FC6AD662D6}"/>
    <cellStyle name="classeur | extraction | series | particulier 4 2" xfId="2529" xr:uid="{B7C8A3B2-CF9A-4D55-962D-58E128F5440A}"/>
    <cellStyle name="classeur | extraction | series | particulier 5" xfId="2525" xr:uid="{56B18735-295C-4A2F-A7C3-4B1427D063D0}"/>
    <cellStyle name="classeur | extraction | series | particulier 6" xfId="4436" xr:uid="{BDD2EFAE-4660-4385-BAE6-3503AF0AA379}"/>
    <cellStyle name="classeur | extraction | series | quinquenal" xfId="1543" xr:uid="{B97613BB-8F42-4C95-826D-E0297A27CAA6}"/>
    <cellStyle name="classeur | extraction | series | quinquenal 2" xfId="1544" xr:uid="{895824D4-AB00-4953-ADD2-9D4B55E18985}"/>
    <cellStyle name="classeur | extraction | series | quinquenal 2 2" xfId="2531" xr:uid="{8535F718-8B49-4623-B7AC-F0C463164B81}"/>
    <cellStyle name="classeur | extraction | series | quinquenal 2 3" xfId="4439" xr:uid="{19D3BA18-4448-4C7C-BF2B-70D7CEDA3553}"/>
    <cellStyle name="classeur | extraction | series | quinquenal 3" xfId="1545" xr:uid="{885A9A67-85A3-476D-9881-5A2A49B26952}"/>
    <cellStyle name="classeur | extraction | series | quinquenal 3 2" xfId="2532" xr:uid="{B19A5856-1B2D-463F-A072-4F9E84655ED8}"/>
    <cellStyle name="classeur | extraction | series | quinquenal 3 3" xfId="4440" xr:uid="{A6545406-A0AD-4720-B207-32D5AAC8E6DE}"/>
    <cellStyle name="classeur | extraction | series | quinquenal 4" xfId="1546" xr:uid="{3A4A1B88-2C8F-4FC7-B985-949657C84771}"/>
    <cellStyle name="classeur | extraction | series | quinquenal 4 2" xfId="2533" xr:uid="{AD41A954-F18F-45CF-875C-451F5F3FD347}"/>
    <cellStyle name="classeur | extraction | series | quinquenal 5" xfId="1547" xr:uid="{CEE0F33B-3145-4666-8CAC-5ABE39F31E2C}"/>
    <cellStyle name="classeur | extraction | series | quinquenal 5 2" xfId="2534" xr:uid="{B932F187-9525-41C7-A8ED-5C08DF9497C6}"/>
    <cellStyle name="classeur | extraction | series | quinquenal 6" xfId="2530" xr:uid="{50AC2124-8742-4702-A6CF-84273FECE2FE}"/>
    <cellStyle name="classeur | extraction | series | quinquenal 7" xfId="4438" xr:uid="{37EF1616-38CB-4FEF-B310-22C5A432A9A6}"/>
    <cellStyle name="classeur | extraction | series | sept dernieres" xfId="1548" xr:uid="{D4830D6F-8CA8-49D9-93D2-0137A01DC915}"/>
    <cellStyle name="classeur | extraction | series | sept dernieres 2" xfId="1549" xr:uid="{704B89E4-835D-4D4B-958B-7CB30B27A7FF}"/>
    <cellStyle name="classeur | extraction | series | sept dernieres 2 2" xfId="1550" xr:uid="{0BB4B259-1C06-40EA-9212-A527BA899A87}"/>
    <cellStyle name="classeur | extraction | series | sept dernieres 2 2 2" xfId="2537" xr:uid="{5F9D7413-A632-40B1-AFD3-5FA73CB67F45}"/>
    <cellStyle name="classeur | extraction | series | sept dernieres 2 3" xfId="2536" xr:uid="{6099532C-459F-44C4-9CB2-0BB07D8E9771}"/>
    <cellStyle name="classeur | extraction | series | sept dernieres 2 4" xfId="4442" xr:uid="{01ADBD2D-AE79-4808-9691-37584659D092}"/>
    <cellStyle name="classeur | extraction | series | sept dernieres 3" xfId="1551" xr:uid="{63B94DD7-6954-4AD1-B307-7E257A50C201}"/>
    <cellStyle name="classeur | extraction | series | sept dernieres 3 2" xfId="2538" xr:uid="{90826881-7A3E-4FDB-B9C3-BEA8C027A464}"/>
    <cellStyle name="classeur | extraction | series | sept dernieres 3 3" xfId="4443" xr:uid="{98EFEAAA-8AA3-46C4-8341-15BABDB056E0}"/>
    <cellStyle name="classeur | extraction | series | sept dernieres 4" xfId="1552" xr:uid="{262FD4ED-CA67-4E80-BF68-B35C283B4CE2}"/>
    <cellStyle name="classeur | extraction | series | sept dernieres 4 2" xfId="2539" xr:uid="{1B70E2BA-2753-4542-AC33-96E378896B47}"/>
    <cellStyle name="classeur | extraction | series | sept dernieres 5" xfId="1553" xr:uid="{AA4CB18C-881C-43DE-9782-F6FE9625B0C4}"/>
    <cellStyle name="classeur | extraction | series | sept dernieres 5 2" xfId="2540" xr:uid="{0462D4CC-585A-4D82-9710-003737B7567E}"/>
    <cellStyle name="classeur | extraction | series | sept dernieres 6" xfId="2535" xr:uid="{544728AB-5770-4C6A-97D8-F394B844CFC5}"/>
    <cellStyle name="classeur | extraction | series | sept dernieres 7" xfId="4441" xr:uid="{625DB3C4-749D-4071-8361-3F2595727540}"/>
    <cellStyle name="classeur | extraction | structure | dernier" xfId="1554" xr:uid="{57705072-71D3-4CEC-9531-164B09A04F12}"/>
    <cellStyle name="classeur | extraction | structure | dernier 2" xfId="1555" xr:uid="{E86225A3-28F2-43A5-A2FB-0F2087AC04CE}"/>
    <cellStyle name="classeur | extraction | structure | dernier 2 2" xfId="1556" xr:uid="{DCDDF237-F338-44DC-8025-867CB179B2DD}"/>
    <cellStyle name="classeur | extraction | structure | dernier 2 2 2" xfId="2543" xr:uid="{839301F8-A617-47E9-8412-536061EA78F8}"/>
    <cellStyle name="classeur | extraction | structure | dernier 2 3" xfId="2542" xr:uid="{7DCDC245-1309-463C-9F4A-F978FC42011E}"/>
    <cellStyle name="classeur | extraction | structure | dernier 2 4" xfId="4445" xr:uid="{D6B59316-1922-4CD8-BD9A-B98A50E48A60}"/>
    <cellStyle name="classeur | extraction | structure | dernier 3" xfId="1557" xr:uid="{A6F8E22B-AA0C-4ADB-916C-20B5161D9076}"/>
    <cellStyle name="classeur | extraction | structure | dernier 3 2" xfId="2544" xr:uid="{4095637F-BED3-4089-B2C5-4AB7F9081D81}"/>
    <cellStyle name="classeur | extraction | structure | dernier 3 3" xfId="4446" xr:uid="{3AFECBD0-CDFA-4613-B17A-6B901D659F29}"/>
    <cellStyle name="classeur | extraction | structure | dernier 4" xfId="1558" xr:uid="{99968809-076E-4C26-A0B7-A3BBE764F63B}"/>
    <cellStyle name="classeur | extraction | structure | dernier 4 2" xfId="2545" xr:uid="{7B9E4C49-EF3C-4F80-A912-F8E017368EE9}"/>
    <cellStyle name="classeur | extraction | structure | dernier 5" xfId="1559" xr:uid="{03B2C767-274C-4894-A94F-1E919777792F}"/>
    <cellStyle name="classeur | extraction | structure | dernier 5 2" xfId="2546" xr:uid="{B63058C2-09F5-449A-A437-BB14B6917573}"/>
    <cellStyle name="classeur | extraction | structure | dernier 6" xfId="2541" xr:uid="{B021DF44-E042-45AC-A3BD-EA5921BFD5B5}"/>
    <cellStyle name="classeur | extraction | structure | dernier 7" xfId="4444" xr:uid="{2F384ADB-DE6B-4A20-B3CC-7571761E3B81}"/>
    <cellStyle name="classeur | extraction | structure | deux derniers" xfId="1560" xr:uid="{2C4CA00C-6843-4009-B3C1-113D25BAB9F6}"/>
    <cellStyle name="classeur | extraction | structure | deux derniers 2" xfId="1561" xr:uid="{4F67D26E-477F-4FCE-8092-9824318F2329}"/>
    <cellStyle name="classeur | extraction | structure | deux derniers 2 2" xfId="2548" xr:uid="{7ED6E2E1-90E4-462A-A1B3-11B2AB0CEB79}"/>
    <cellStyle name="classeur | extraction | structure | deux derniers 2 3" xfId="4448" xr:uid="{B0978FD1-9F77-49B0-8DEE-176F4310EE95}"/>
    <cellStyle name="classeur | extraction | structure | deux derniers 3" xfId="1562" xr:uid="{1BFF06FC-FDEA-4F2C-BF98-833C9FE20FBF}"/>
    <cellStyle name="classeur | extraction | structure | deux derniers 3 2" xfId="2549" xr:uid="{82BFF486-A8B9-4977-B5C3-6C7A471849F5}"/>
    <cellStyle name="classeur | extraction | structure | deux derniers 3 3" xfId="4449" xr:uid="{D237A057-8A75-408F-B8C4-EC32DBDF2B0D}"/>
    <cellStyle name="classeur | extraction | structure | deux derniers 4" xfId="1563" xr:uid="{6DBF3D7E-ED45-438D-89E9-9D938B0E6CF9}"/>
    <cellStyle name="classeur | extraction | structure | deux derniers 4 2" xfId="2550" xr:uid="{1F22378D-4465-42D0-98D6-8ABB997A36E8}"/>
    <cellStyle name="classeur | extraction | structure | deux derniers 5" xfId="1564" xr:uid="{9BD1D3A1-FD6D-43CD-B997-38FE013BAAFC}"/>
    <cellStyle name="classeur | extraction | structure | deux derniers 5 2" xfId="2551" xr:uid="{25ABDD1A-19F2-4E99-9B23-1B70E52768B8}"/>
    <cellStyle name="classeur | extraction | structure | deux derniers 6" xfId="2547" xr:uid="{665701C0-B52C-4B15-BAB9-827D1ED1DA70}"/>
    <cellStyle name="classeur | extraction | structure | deux derniers 7" xfId="4447" xr:uid="{DBA25BFE-F6E1-4441-8BB4-5D060478400F}"/>
    <cellStyle name="classeur | extraction | structure | particulier" xfId="1565" xr:uid="{2EF5810C-0445-4649-8E18-10D3D9073C73}"/>
    <cellStyle name="classeur | extraction | structure | particulier 2" xfId="1566" xr:uid="{5FDF8850-6D33-4F13-8DE3-F0391C209273}"/>
    <cellStyle name="classeur | extraction | structure | particulier 2 2" xfId="1567" xr:uid="{5C7311E0-D1AD-4B8B-B189-244F7A0C4C39}"/>
    <cellStyle name="classeur | extraction | structure | particulier 2 2 2" xfId="2554" xr:uid="{407B98C1-6C04-48DE-A4A4-1892A18AF3E9}"/>
    <cellStyle name="classeur | extraction | structure | particulier 2 3" xfId="2553" xr:uid="{8CEAB85A-F05B-46F6-8467-713BDF779204}"/>
    <cellStyle name="classeur | extraction | structure | particulier 2 4" xfId="4451" xr:uid="{40FDC427-B5A2-45CF-B3AD-897F2A3F3956}"/>
    <cellStyle name="classeur | extraction | structure | particulier 3" xfId="1568" xr:uid="{42D22DB9-5C66-4424-B6D2-D49E28679CFA}"/>
    <cellStyle name="classeur | extraction | structure | particulier 3 2" xfId="2555" xr:uid="{B67AD12B-19E4-48AC-B654-643057C9FE96}"/>
    <cellStyle name="classeur | extraction | structure | particulier 3 3" xfId="4452" xr:uid="{DB50078E-7C9A-408D-813B-BB47FE769F72}"/>
    <cellStyle name="classeur | extraction | structure | particulier 4" xfId="1569" xr:uid="{2D1EA1BB-60C4-4E50-90B7-45B768182659}"/>
    <cellStyle name="classeur | extraction | structure | particulier 4 2" xfId="2556" xr:uid="{5346494A-B4D7-4438-A167-113EC6E5287E}"/>
    <cellStyle name="classeur | extraction | structure | particulier 5" xfId="1570" xr:uid="{95CA93E0-EFCE-40B2-9B53-7B2479FD1E14}"/>
    <cellStyle name="classeur | extraction | structure | particulier 5 2" xfId="2557" xr:uid="{EEA06DC5-9CCA-437C-81AF-F5EDCD45E43C}"/>
    <cellStyle name="classeur | extraction | structure | particulier 6" xfId="2552" xr:uid="{9A8A1E4A-DD0E-409D-9D8B-6350BFBC622A}"/>
    <cellStyle name="classeur | extraction | structure | particulier 7" xfId="4450" xr:uid="{33082BA1-5269-49F4-9031-2456C57D20EF}"/>
    <cellStyle name="classeur | historique" xfId="1571" xr:uid="{8A07B95E-EB82-4F02-A0D0-7BCB39984933}"/>
    <cellStyle name="classeur | historique 2" xfId="1572" xr:uid="{05DEB058-399C-43D9-A315-029F4CA9A6B5}"/>
    <cellStyle name="classeur | historique 2 2" xfId="2559" xr:uid="{191D0183-8D09-4FB2-943D-E1E049A449CF}"/>
    <cellStyle name="classeur | historique 2 3" xfId="4454" xr:uid="{CA6A096B-5B82-4F02-9661-D621A75866FF}"/>
    <cellStyle name="classeur | historique 3" xfId="1573" xr:uid="{8DA7EA72-A326-4ABA-B7A2-46D964F2FCD7}"/>
    <cellStyle name="classeur | historique 3 2" xfId="2560" xr:uid="{22AAE19F-4C78-4DAA-9A3B-CD530964F88D}"/>
    <cellStyle name="classeur | historique 3 3" xfId="4455" xr:uid="{3513F145-A784-480F-9929-F0EDAFF878B3}"/>
    <cellStyle name="classeur | historique 4" xfId="1574" xr:uid="{16182C9D-6E29-4471-BC16-9DF494AE217A}"/>
    <cellStyle name="classeur | historique 4 2" xfId="2561" xr:uid="{A6A2C7A0-8C4D-4870-AC20-B71E1969D431}"/>
    <cellStyle name="classeur | historique 5" xfId="1575" xr:uid="{DEBEB2D5-92F8-40BB-A091-8C5A35F45BFA}"/>
    <cellStyle name="classeur | historique 5 2" xfId="2562" xr:uid="{62F2D44B-4051-4721-B01D-1A290B1888EC}"/>
    <cellStyle name="classeur | historique 6" xfId="2558" xr:uid="{E5DC9FE8-05D0-45A7-B8CA-8CAE394DF4E0}"/>
    <cellStyle name="classeur | historique 7" xfId="4453" xr:uid="{0D2D295F-508A-4A61-B9D3-A9B9D140C86E}"/>
    <cellStyle name="classeur | note | numero" xfId="1576" xr:uid="{DD8B4B71-F174-4196-A71E-3F3714AD8B70}"/>
    <cellStyle name="classeur | note | numero 10" xfId="5986" xr:uid="{DFF3C6A2-3079-46C4-B42C-FCC69A60B8F2}"/>
    <cellStyle name="classeur | note | numero 11" xfId="5910" xr:uid="{134AAE93-850D-4EDA-A014-271C6D8E7022}"/>
    <cellStyle name="classeur | note | numero 12" xfId="6496" xr:uid="{12B790A2-3C96-4194-8E7D-4B5932D4A71A}"/>
    <cellStyle name="classeur | note | numero 13" xfId="6752" xr:uid="{2A840017-426E-4B15-8FAE-D5EEFBD7F1C8}"/>
    <cellStyle name="classeur | note | numero 14" xfId="6676" xr:uid="{30E4BB05-92AB-46B7-A6E3-43CBBFAB5F8D}"/>
    <cellStyle name="classeur | note | numero 15" xfId="7267" xr:uid="{0D303F2F-6327-4484-B2C4-AB19F10616DB}"/>
    <cellStyle name="classeur | note | numero 16" xfId="7192" xr:uid="{A20F957D-A266-4465-A033-96FF48CDADDA}"/>
    <cellStyle name="classeur | note | numero 17" xfId="7288" xr:uid="{ED2722DF-DA0E-48E9-93CA-51179DAA2F2E}"/>
    <cellStyle name="classeur | note | numero 18" xfId="6783" xr:uid="{589643B9-3B90-41F3-9DA2-0C9268D96C6B}"/>
    <cellStyle name="classeur | note | numero 19" xfId="8107" xr:uid="{30814E38-5F1C-4793-AC3C-DDBE1B1744DE}"/>
    <cellStyle name="classeur | note | numero 2" xfId="1577" xr:uid="{57D620C9-3033-4016-B677-D175C8233D4F}"/>
    <cellStyle name="classeur | note | numero 2 10" xfId="6495" xr:uid="{971BADFC-F706-48D3-B779-90511E61CAD2}"/>
    <cellStyle name="classeur | note | numero 2 11" xfId="6751" xr:uid="{8FDC80E2-4599-417D-B272-0EF5F37D7591}"/>
    <cellStyle name="classeur | note | numero 2 12" xfId="6677" xr:uid="{2E52DEE0-475C-4E30-8846-89F5F42158BC}"/>
    <cellStyle name="classeur | note | numero 2 13" xfId="7266" xr:uid="{7E60AC48-6607-4BDD-B8A3-4C76756AC6AA}"/>
    <cellStyle name="classeur | note | numero 2 14" xfId="7193" xr:uid="{F89AEB7D-AAC0-4094-992D-44B2D6300E8C}"/>
    <cellStyle name="classeur | note | numero 2 15" xfId="7286" xr:uid="{0CDFF9DA-DDBB-4706-9977-AD66A481C510}"/>
    <cellStyle name="classeur | note | numero 2 16" xfId="7620" xr:uid="{D02EAD5B-45BB-4B80-82EB-CE2943E01CAF}"/>
    <cellStyle name="classeur | note | numero 2 17" xfId="8106" xr:uid="{B404E745-213E-4EA4-9E99-80788723C4DE}"/>
    <cellStyle name="classeur | note | numero 2 2" xfId="1578" xr:uid="{D2578FB3-8AEC-4939-A7B0-DA5BD6F1C2E0}"/>
    <cellStyle name="classeur | note | numero 2 2 2" xfId="2565" xr:uid="{B64DAA17-54CB-4FD3-B3E7-014505F926C0}"/>
    <cellStyle name="classeur | note | numero 2 3" xfId="2564" xr:uid="{59A115C5-E5CC-4AC7-BBD9-25DBDA89991D}"/>
    <cellStyle name="classeur | note | numero 2 4" xfId="4457" xr:uid="{BA726EB3-F06E-4D5D-B72C-65C6AE1064E7}"/>
    <cellStyle name="classeur | note | numero 2 5" xfId="4949" xr:uid="{2B60D04B-52AF-4901-84AC-6A48096DBAF1}"/>
    <cellStyle name="classeur | note | numero 2 6" xfId="5321" xr:uid="{08631ED1-72CF-4B12-9F24-B5BA88F7BE8D}"/>
    <cellStyle name="classeur | note | numero 2 7" xfId="4928" xr:uid="{710FF47D-3706-4BEF-941B-28E99188272E}"/>
    <cellStyle name="classeur | note | numero 2 8" xfId="5985" xr:uid="{740D57E9-4769-41AD-B514-98650B72E473}"/>
    <cellStyle name="classeur | note | numero 2 9" xfId="5911" xr:uid="{FCECDCB4-4115-41D6-83B1-6B6B8E14BA73}"/>
    <cellStyle name="classeur | note | numero 3" xfId="1579" xr:uid="{903DE4A5-8747-4A0E-B15A-C5112FCE0299}"/>
    <cellStyle name="classeur | note | numero 3 2" xfId="2566" xr:uid="{977350EB-DCBE-4B50-92ED-AA38EB3BB27C}"/>
    <cellStyle name="classeur | note | numero 4" xfId="1580" xr:uid="{27A0E1B2-2CA3-421B-AB01-2E9F5E794F43}"/>
    <cellStyle name="classeur | note | numero 4 2" xfId="2567" xr:uid="{D81E1712-4C9E-4EC3-BABF-3E62F5340CF4}"/>
    <cellStyle name="classeur | note | numero 5" xfId="2563" xr:uid="{8A4D83AC-1BF4-41A9-B05A-9D51F83F7ACC}"/>
    <cellStyle name="classeur | note | numero 6" xfId="4456" xr:uid="{C6640D34-7D01-4A43-A4AD-2731A4648B2B}"/>
    <cellStyle name="classeur | note | numero 7" xfId="4948" xr:uid="{21FFF47C-3705-4DE8-BCE6-0E11BBC645AF}"/>
    <cellStyle name="classeur | note | numero 8" xfId="4841" xr:uid="{C6EC00B0-8656-488C-987D-CAAE0D37020E}"/>
    <cellStyle name="classeur | note | numero 9" xfId="4927" xr:uid="{501B559A-54B2-4989-8A82-4081BF2EEC34}"/>
    <cellStyle name="classeur | note | texte" xfId="1581" xr:uid="{3E4B8EB8-386A-47DE-85B3-A9F2FCE3A1F9}"/>
    <cellStyle name="classeur | note | texte 10" xfId="6048" xr:uid="{739D236B-B8E7-49C3-9730-B09AFD42F70B}"/>
    <cellStyle name="classeur | note | texte 11" xfId="6494" xr:uid="{CD06BAA1-CD17-4DA5-BBDE-6DCDA2A04DF7}"/>
    <cellStyle name="classeur | note | texte 12" xfId="6750" xr:uid="{9CDC7462-69C0-4246-B47F-FBD217E0BB2B}"/>
    <cellStyle name="classeur | note | texte 13" xfId="6814" xr:uid="{26E06B76-C596-47A1-9C8A-D0B8EAEC382C}"/>
    <cellStyle name="classeur | note | texte 14" xfId="7265" xr:uid="{3BEC1EEF-D13D-47E7-BC6B-B94EED0FBCB9}"/>
    <cellStyle name="classeur | note | texte 15" xfId="7328" xr:uid="{D420E103-D3A7-4F69-A286-B7B6C0FA2D3F}"/>
    <cellStyle name="classeur | note | texte 16" xfId="7287" xr:uid="{0DF3953A-6ED8-44C7-B1D3-472DFA09405F}"/>
    <cellStyle name="classeur | note | texte 17" xfId="7564" xr:uid="{AA54EC36-79D0-4F6A-9A1A-1187BCF20BEA}"/>
    <cellStyle name="classeur | note | texte 18" xfId="8105" xr:uid="{8AC95FB3-9B45-4B56-8BA7-F2118AABC857}"/>
    <cellStyle name="classeur | note | texte 2" xfId="1582" xr:uid="{9C9B145C-8CE8-4E8E-91C7-E5194BF5B8F5}"/>
    <cellStyle name="classeur | note | texte 2 10" xfId="6749" xr:uid="{38A9109B-3D31-4615-BE13-76095FDC4239}"/>
    <cellStyle name="classeur | note | texte 2 11" xfId="6678" xr:uid="{2558FF1A-ABEC-464B-84C9-2E323717186F}"/>
    <cellStyle name="classeur | note | texte 2 12" xfId="7264" xr:uid="{9DD8849D-DBD1-4843-BB2C-25E0CE689D38}"/>
    <cellStyle name="classeur | note | texte 2 13" xfId="7194" xr:uid="{F2A4A1DE-A8A6-40B5-BD7C-CE3A2523E6DD}"/>
    <cellStyle name="classeur | note | texte 2 14" xfId="7099" xr:uid="{AC65EBE7-42D1-4A5B-8DD8-D028DB4DE50A}"/>
    <cellStyle name="classeur | note | texte 2 15" xfId="7621" xr:uid="{627599BC-3D7C-4C0D-80A1-9CF0D6EFD314}"/>
    <cellStyle name="classeur | note | texte 2 16" xfId="8104" xr:uid="{CE72C10A-3F37-4A13-A6A6-5F2701364B18}"/>
    <cellStyle name="classeur | note | texte 2 2" xfId="2569" xr:uid="{990D3262-73B6-4D3F-9312-37A63968E5E8}"/>
    <cellStyle name="classeur | note | texte 2 3" xfId="4459" xr:uid="{996A2CD0-E051-431C-8357-C2B842F23B2F}"/>
    <cellStyle name="classeur | note | texte 2 4" xfId="4951" xr:uid="{71C22018-17C6-4ADF-8093-A704A15B2F6B}"/>
    <cellStyle name="classeur | note | texte 2 5" xfId="5019" xr:uid="{997AB6F6-9DE0-4708-8F39-9D409D1FB295}"/>
    <cellStyle name="classeur | note | texte 2 6" xfId="4934" xr:uid="{6C335F99-DCA6-46DF-B89B-D6195330EB9F}"/>
    <cellStyle name="classeur | note | texte 2 7" xfId="5983" xr:uid="{DCC8CD86-81F4-4287-88CB-7C76558A267A}"/>
    <cellStyle name="classeur | note | texte 2 8" xfId="5912" xr:uid="{15E1B73E-49E7-4039-BA92-BF072643935F}"/>
    <cellStyle name="classeur | note | texte 2 9" xfId="6493" xr:uid="{567460E8-017B-49B1-B92A-D7D8A06B0F06}"/>
    <cellStyle name="classeur | note | texte 3" xfId="1583" xr:uid="{B8A74DA2-382D-4B38-8370-88FC92BD0694}"/>
    <cellStyle name="classeur | note | texte 3 10" xfId="6748" xr:uid="{9B73D6D2-EC83-4599-95BD-CD806153F51A}"/>
    <cellStyle name="classeur | note | texte 3 11" xfId="6680" xr:uid="{779EC122-1E25-4AF1-985D-6041A7948727}"/>
    <cellStyle name="classeur | note | texte 3 12" xfId="7263" xr:uid="{30E4724C-2263-4C1A-8943-DBFECC7C21BD}"/>
    <cellStyle name="classeur | note | texte 3 13" xfId="7196" xr:uid="{E39617C1-F1FB-432F-AE92-C192BA89F038}"/>
    <cellStyle name="classeur | note | texte 3 14" xfId="7618" xr:uid="{0B28ADBB-2D5F-4F19-9210-37204F97CC87}"/>
    <cellStyle name="classeur | note | texte 3 15" xfId="7179" xr:uid="{7F671228-ED6D-43D7-9A5A-1ABD48E51CF3}"/>
    <cellStyle name="classeur | note | texte 3 16" xfId="8103" xr:uid="{24438BC4-011E-4CDA-B0FF-F98F8F1627E8}"/>
    <cellStyle name="classeur | note | texte 3 2" xfId="2570" xr:uid="{0E11ADF6-6E46-4F4D-9E69-C0F6492E20E0}"/>
    <cellStyle name="classeur | note | texte 3 3" xfId="4460" xr:uid="{E9F82AF6-303B-46C5-9431-A05E567507C6}"/>
    <cellStyle name="classeur | note | texte 3 4" xfId="4952" xr:uid="{C0BCB013-CEA2-4467-8D18-DC57B112A112}"/>
    <cellStyle name="classeur | note | texte 3 5" xfId="5018" xr:uid="{C023CB58-CAC1-4B8F-BD13-7E2EFCFD791F}"/>
    <cellStyle name="classeur | note | texte 3 6" xfId="4935" xr:uid="{84067FE9-E2F8-4BFF-9F23-045AF9014800}"/>
    <cellStyle name="classeur | note | texte 3 7" xfId="5982" xr:uid="{059B0AE6-79EC-4B58-8449-B0373FDFC7E0}"/>
    <cellStyle name="classeur | note | texte 3 8" xfId="5914" xr:uid="{501EA615-E3C4-4603-8A28-4CF1D5C42A66}"/>
    <cellStyle name="classeur | note | texte 3 9" xfId="6492" xr:uid="{6DD720EC-9705-4716-8054-C342A3426387}"/>
    <cellStyle name="classeur | note | texte 4" xfId="2568" xr:uid="{537F0C80-8240-44C9-82BB-41FF94033219}"/>
    <cellStyle name="classeur | note | texte 5" xfId="4458" xr:uid="{DCCD9B1B-FFE7-4CA3-81B5-DC8985A14CE7}"/>
    <cellStyle name="classeur | note | texte 6" xfId="4950" xr:uid="{C4D05D66-C78F-4BD0-8D08-3D823A76839A}"/>
    <cellStyle name="classeur | note | texte 7" xfId="5020" xr:uid="{DAF2D410-5663-42A9-A63A-53FB0FAC7B5A}"/>
    <cellStyle name="classeur | note | texte 8" xfId="4929" xr:uid="{EB793178-CC28-4267-8959-089F735FF08C}"/>
    <cellStyle name="classeur | note | texte 9" xfId="5984" xr:uid="{1340EE77-BDD5-44F6-BFDA-4366860BA8B3}"/>
    <cellStyle name="classeur | periodicite | annee scolaire" xfId="1584" xr:uid="{47A0BE93-FDD1-4A48-9978-4D2EA16FD156}"/>
    <cellStyle name="classeur | periodicite | annee scolaire 2" xfId="1585" xr:uid="{3092EF27-8FE2-4253-94EE-100B4D92D66B}"/>
    <cellStyle name="classeur | periodicite | annee scolaire 2 2" xfId="2572" xr:uid="{1C9A128F-CAA5-4495-AB02-16A779C10DAB}"/>
    <cellStyle name="classeur | periodicite | annee scolaire 2 3" xfId="4462" xr:uid="{53162C8A-ECFF-48B7-8CCD-FE155CB6B917}"/>
    <cellStyle name="classeur | periodicite | annee scolaire 3" xfId="1586" xr:uid="{81908D81-4C9B-4969-AB09-830CC967A01B}"/>
    <cellStyle name="classeur | periodicite | annee scolaire 3 2" xfId="2573" xr:uid="{685359D7-04DA-4339-85AA-A8D9BE24CA8B}"/>
    <cellStyle name="classeur | periodicite | annee scolaire 3 3" xfId="4463" xr:uid="{C6AE9F01-836A-4B7D-825A-6111E03FAFBE}"/>
    <cellStyle name="classeur | periodicite | annee scolaire 4" xfId="1587" xr:uid="{64309E50-2293-4337-8F6B-30B4A5C1CB86}"/>
    <cellStyle name="classeur | periodicite | annee scolaire 4 2" xfId="2574" xr:uid="{51DD61F7-5964-4C76-B176-B0BAE8A6256D}"/>
    <cellStyle name="classeur | periodicite | annee scolaire 5" xfId="1588" xr:uid="{ABE2C85A-714C-415A-AA8C-24AC14A69B5E}"/>
    <cellStyle name="classeur | periodicite | annee scolaire 5 2" xfId="2575" xr:uid="{D0328F3F-5A1E-40A0-83D6-017EC4920137}"/>
    <cellStyle name="classeur | periodicite | annee scolaire 6" xfId="2571" xr:uid="{010C6290-95F7-415E-B983-15BB1DC4E792}"/>
    <cellStyle name="classeur | periodicite | annee scolaire 7" xfId="4461" xr:uid="{4E77BD44-0243-46BE-8865-038E9B2A7543}"/>
    <cellStyle name="classeur | periodicite | annuelle" xfId="1589" xr:uid="{87A27F5B-BFF2-4EAE-A382-072CD23CC9FB}"/>
    <cellStyle name="classeur | periodicite | annuelle 2" xfId="1590" xr:uid="{EEE85BCA-ECC2-4C8F-A75B-75BD65836E75}"/>
    <cellStyle name="classeur | periodicite | annuelle 2 2" xfId="2577" xr:uid="{2A99326A-BBA7-44F0-BA53-A970F365579A}"/>
    <cellStyle name="classeur | periodicite | annuelle 2 3" xfId="4465" xr:uid="{61429B03-C34E-4988-8CF1-8819F670BFF0}"/>
    <cellStyle name="classeur | periodicite | annuelle 3" xfId="1591" xr:uid="{8BA49A54-2B84-485A-9D93-7AE8CBA5713F}"/>
    <cellStyle name="classeur | periodicite | annuelle 3 2" xfId="2578" xr:uid="{1DC22807-B6DF-47D6-BBF3-9CC193D1DCAF}"/>
    <cellStyle name="classeur | periodicite | annuelle 4" xfId="2576" xr:uid="{3C473D8F-2E95-4055-8A8C-C8CB944BA243}"/>
    <cellStyle name="classeur | periodicite | annuelle 5" xfId="4464" xr:uid="{6350056A-1161-4AC2-BE40-AB1F0DBC2F46}"/>
    <cellStyle name="classeur | periodicite | autre" xfId="1592" xr:uid="{A143E5A7-18D3-4DAE-900E-DFF5C3DBC37F}"/>
    <cellStyle name="classeur | periodicite | autre 2" xfId="1593" xr:uid="{531A49DA-A4FA-4A83-A295-595E113C30FB}"/>
    <cellStyle name="classeur | periodicite | autre 2 2" xfId="1594" xr:uid="{6F6A4F74-B9EF-467F-8883-8754C674C9D8}"/>
    <cellStyle name="classeur | periodicite | autre 2 2 2" xfId="2581" xr:uid="{B3B0D318-B14F-4212-9F00-F75F6518F785}"/>
    <cellStyle name="classeur | periodicite | autre 2 3" xfId="2580" xr:uid="{DF53C444-8456-4863-8771-7F585DA10818}"/>
    <cellStyle name="classeur | periodicite | autre 2 4" xfId="4467" xr:uid="{1D72F348-64CE-47B4-BB05-75B768949FD8}"/>
    <cellStyle name="classeur | periodicite | autre 3" xfId="1595" xr:uid="{666EEDB6-C692-4892-A998-972A3998E347}"/>
    <cellStyle name="classeur | periodicite | autre 3 2" xfId="2582" xr:uid="{7C7BBE6F-740D-4B31-A0F5-EBBA49D3E7DF}"/>
    <cellStyle name="classeur | periodicite | autre 4" xfId="2579" xr:uid="{1F92D2DE-F53F-46D6-B413-F145C2F8B217}"/>
    <cellStyle name="classeur | periodicite | autre 5" xfId="4466" xr:uid="{7ACD2105-5FAA-489F-9E2A-79BED588B869}"/>
    <cellStyle name="classeur | periodicite | bimestrielle" xfId="1596" xr:uid="{3851EA8D-0485-4CF3-A9C3-417FCF7CE8B9}"/>
    <cellStyle name="classeur | periodicite | bimestrielle 2" xfId="1597" xr:uid="{8AE2F890-EF59-4A47-A5B6-58F84BBE28F7}"/>
    <cellStyle name="classeur | periodicite | bimestrielle 2 2" xfId="1598" xr:uid="{E9DB48F1-F9BF-4B28-BBCA-75CB3D803732}"/>
    <cellStyle name="classeur | periodicite | bimestrielle 2 2 2" xfId="2585" xr:uid="{95734867-AB8F-4223-987D-02F27868A753}"/>
    <cellStyle name="classeur | periodicite | bimestrielle 2 3" xfId="2584" xr:uid="{AEBD6AB2-9E5C-4158-B37C-D9AF49AB9D87}"/>
    <cellStyle name="classeur | periodicite | bimestrielle 2 4" xfId="4469" xr:uid="{C04D2DCC-4C38-43EE-9057-568E7066E5C8}"/>
    <cellStyle name="classeur | periodicite | bimestrielle 3" xfId="1599" xr:uid="{9DFF53B4-F601-4B7F-96DB-5F1AE156337E}"/>
    <cellStyle name="classeur | periodicite | bimestrielle 3 2" xfId="2586" xr:uid="{FD0BA9C9-78F3-4F45-B12F-7BFC53A34314}"/>
    <cellStyle name="classeur | periodicite | bimestrielle 3 3" xfId="4470" xr:uid="{C1036970-1BF7-4955-8904-647A8C455D1E}"/>
    <cellStyle name="classeur | periodicite | bimestrielle 4" xfId="1600" xr:uid="{8E55864E-60DE-4D93-A07F-FAD4AE4F096D}"/>
    <cellStyle name="classeur | periodicite | bimestrielle 4 2" xfId="2587" xr:uid="{4393F4FA-F588-4ADF-AA61-E9F709FD323D}"/>
    <cellStyle name="classeur | periodicite | bimestrielle 5" xfId="1601" xr:uid="{D99CE0CF-76D7-48F7-969C-F98DE4284CA2}"/>
    <cellStyle name="classeur | periodicite | bimestrielle 5 2" xfId="2588" xr:uid="{AEB494EA-4612-49A0-A5F4-D74F96AEC509}"/>
    <cellStyle name="classeur | periodicite | bimestrielle 6" xfId="2583" xr:uid="{3FAA00BE-BFFE-48B2-A74D-7E0DBE63E2F0}"/>
    <cellStyle name="classeur | periodicite | bimestrielle 7" xfId="4468" xr:uid="{F016B3D0-CC24-49AF-AEB7-4E2C8F139060}"/>
    <cellStyle name="classeur | periodicite | mensuelle" xfId="1602" xr:uid="{314E5B49-A593-49DE-A98F-A6B388AD5437}"/>
    <cellStyle name="classeur | periodicite | mensuelle 2" xfId="1603" xr:uid="{272B73A7-F4EB-4A05-BDBE-DC7FB96D5194}"/>
    <cellStyle name="classeur | periodicite | mensuelle 2 2" xfId="2590" xr:uid="{CA60FC2E-B957-4AF9-A9A7-747EEDED871B}"/>
    <cellStyle name="classeur | periodicite | mensuelle 2 3" xfId="4472" xr:uid="{D42CB845-A544-4E96-A335-0841F73A340C}"/>
    <cellStyle name="classeur | periodicite | mensuelle 3" xfId="1604" xr:uid="{53BB97C9-E4EE-425A-9255-3BD00AA4EED5}"/>
    <cellStyle name="classeur | periodicite | mensuelle 3 2" xfId="2591" xr:uid="{96499BBA-A020-455B-AB77-0B12EAAB6975}"/>
    <cellStyle name="classeur | periodicite | mensuelle 3 3" xfId="4473" xr:uid="{915B9953-E037-46DA-AEB3-07A73C08917B}"/>
    <cellStyle name="classeur | periodicite | mensuelle 4" xfId="1605" xr:uid="{1F2CCD1E-65B5-43C7-89FC-116BD2D36DC3}"/>
    <cellStyle name="classeur | periodicite | mensuelle 4 2" xfId="2592" xr:uid="{0EB3F25C-9230-49DE-97AF-A5CE4B8F9CDE}"/>
    <cellStyle name="classeur | periodicite | mensuelle 5" xfId="1606" xr:uid="{7FCFC7C2-C951-458C-A28C-937AA8E50AFA}"/>
    <cellStyle name="classeur | periodicite | mensuelle 5 2" xfId="2593" xr:uid="{D00994EE-B9B5-4FEC-BBDB-FE1A29DEE0FF}"/>
    <cellStyle name="classeur | periodicite | mensuelle 6" xfId="2589" xr:uid="{6CA13A89-BBD0-405B-AE58-1C92433CC139}"/>
    <cellStyle name="classeur | periodicite | mensuelle 7" xfId="4471" xr:uid="{FE96E395-C9BA-4A15-B437-9C4B5BD035F0}"/>
    <cellStyle name="classeur | periodicite | semestrielle" xfId="1607" xr:uid="{88EC8D33-DA2C-4C01-9895-4439F0E26BE2}"/>
    <cellStyle name="classeur | periodicite | semestrielle 2" xfId="1608" xr:uid="{64EA7DCA-883D-4CFF-BFFE-9622E32BCFE7}"/>
    <cellStyle name="classeur | periodicite | semestrielle 2 2" xfId="2595" xr:uid="{50903856-8F89-400D-91B0-2C6631E045ED}"/>
    <cellStyle name="classeur | periodicite | semestrielle 2 3" xfId="4475" xr:uid="{81F6A620-84CD-4CB7-B2F1-ED6FFB2DF88A}"/>
    <cellStyle name="classeur | periodicite | semestrielle 3" xfId="1609" xr:uid="{421AD6EE-4668-4E94-8503-7746BD01BE8E}"/>
    <cellStyle name="classeur | periodicite | semestrielle 3 2" xfId="2596" xr:uid="{E2AE568E-0AA6-41DD-9D98-CDB0D9D41A89}"/>
    <cellStyle name="classeur | periodicite | semestrielle 4" xfId="1610" xr:uid="{88098B04-2DFD-4E64-B8C7-024C2B4540FF}"/>
    <cellStyle name="classeur | periodicite | semestrielle 4 2" xfId="2597" xr:uid="{C82F7409-0A0D-4E0D-A9A5-75F9A1805EF4}"/>
    <cellStyle name="classeur | periodicite | semestrielle 5" xfId="2594" xr:uid="{B67B652E-1DA2-4CB9-9E61-CCE5B9EC9D91}"/>
    <cellStyle name="classeur | periodicite | semestrielle 6" xfId="4474" xr:uid="{1B33D116-A8B5-4447-8278-A3C97E07C363}"/>
    <cellStyle name="classeur | periodicite | trimestrielle" xfId="1611" xr:uid="{A711AFEC-C916-4D33-A822-93062BFE47A7}"/>
    <cellStyle name="classeur | periodicite | trimestrielle 2" xfId="1612" xr:uid="{681FDFE8-AC1A-44EF-8E14-A46920677AB1}"/>
    <cellStyle name="classeur | periodicite | trimestrielle 2 2" xfId="1613" xr:uid="{298D7F00-72D3-455B-9963-72407B64A4C0}"/>
    <cellStyle name="classeur | periodicite | trimestrielle 2 2 2" xfId="2600" xr:uid="{588A3A67-3C57-409E-BCB4-66FAF01A5084}"/>
    <cellStyle name="classeur | periodicite | trimestrielle 2 3" xfId="2599" xr:uid="{E67B9E05-EF97-4395-B99A-C1A98A631EAE}"/>
    <cellStyle name="classeur | periodicite | trimestrielle 2 4" xfId="4477" xr:uid="{58082C48-A951-401F-AD7A-93B78CA1104D}"/>
    <cellStyle name="classeur | periodicite | trimestrielle 3" xfId="1614" xr:uid="{D9BF9CFD-C32E-4EC2-96C7-44D3E1700F69}"/>
    <cellStyle name="classeur | periodicite | trimestrielle 3 2" xfId="2601" xr:uid="{6BF258D3-3DC2-4841-ADC0-7C631DC1A8B3}"/>
    <cellStyle name="classeur | periodicite | trimestrielle 3 3" xfId="4478" xr:uid="{C555522C-E415-4731-9A59-67C5D2D6672D}"/>
    <cellStyle name="classeur | periodicite | trimestrielle 4" xfId="1615" xr:uid="{800043B2-92F4-4B12-A6C4-2394D5623DC8}"/>
    <cellStyle name="classeur | periodicite | trimestrielle 4 2" xfId="2602" xr:uid="{9F7C3745-D98A-43CE-833B-B04DF76AAE8F}"/>
    <cellStyle name="classeur | periodicite | trimestrielle 5" xfId="1616" xr:uid="{28A047FE-C55C-4C46-A9FA-10A349B655DB}"/>
    <cellStyle name="classeur | periodicite | trimestrielle 5 2" xfId="2603" xr:uid="{F812778E-C9ED-41AD-A8EF-00F87031190F}"/>
    <cellStyle name="classeur | periodicite | trimestrielle 6" xfId="2598" xr:uid="{7048FDF3-86A9-471D-9204-FA8143E85A9B}"/>
    <cellStyle name="classeur | periodicite | trimestrielle 7" xfId="4476" xr:uid="{47989A22-A2D2-4FA5-B4D6-0796CCE01E0C}"/>
    <cellStyle name="classeur | reference | aucune" xfId="1617" xr:uid="{130B3B00-5034-434F-96BA-46B2F1D32D61}"/>
    <cellStyle name="classeur | reference | aucune 2" xfId="1618" xr:uid="{55D6D7D9-B3A1-4FBE-94EB-196E1EE5EF69}"/>
    <cellStyle name="classeur | reference | aucune 2 2" xfId="1619" xr:uid="{42F4D0B8-F19B-43A5-9C79-A1E5F36DF964}"/>
    <cellStyle name="classeur | reference | aucune 2 2 2" xfId="2606" xr:uid="{10FCDA5E-A4BC-4458-BD19-23E4BEB3B9B1}"/>
    <cellStyle name="classeur | reference | aucune 2 3" xfId="2605" xr:uid="{DB434CA8-A867-48B6-A73D-3DEEB306876C}"/>
    <cellStyle name="classeur | reference | aucune 2 4" xfId="4480" xr:uid="{ACC798FB-58A9-4F76-A0FA-6F6EAC027E98}"/>
    <cellStyle name="classeur | reference | aucune 3" xfId="1620" xr:uid="{DC2E43D6-B720-4073-BE12-F8D2BDEBBEEF}"/>
    <cellStyle name="classeur | reference | aucune 3 2" xfId="2607" xr:uid="{9239B422-5044-4942-80B4-C7556D4BCED5}"/>
    <cellStyle name="classeur | reference | aucune 3 3" xfId="4481" xr:uid="{42DC9988-5B45-4B37-9021-8B3508822C36}"/>
    <cellStyle name="classeur | reference | aucune 4" xfId="1621" xr:uid="{CCF5601E-A0E0-4357-BE79-2728D50A91E4}"/>
    <cellStyle name="classeur | reference | aucune 4 2" xfId="2608" xr:uid="{5B0CF845-C0A7-4AD9-ABE6-5D7725C9D361}"/>
    <cellStyle name="classeur | reference | aucune 5" xfId="1622" xr:uid="{FAF3B50D-9BFC-465B-9AF4-7B2C72346789}"/>
    <cellStyle name="classeur | reference | aucune 5 2" xfId="2609" xr:uid="{42E5AB3B-B158-467C-9005-EE88CDB84114}"/>
    <cellStyle name="classeur | reference | aucune 6" xfId="2604" xr:uid="{D87206B3-69B3-4BA6-B838-6FA722BFC6A2}"/>
    <cellStyle name="classeur | reference | aucune 7" xfId="4479" xr:uid="{D74EC61A-E819-4B68-AB9E-E716A230FC56}"/>
    <cellStyle name="classeur | reference | tabl-series compose" xfId="1623" xr:uid="{E321D444-5882-4383-B4E8-B58E033E0A87}"/>
    <cellStyle name="classeur | reference | tabl-series compose 2" xfId="1624" xr:uid="{7B1C4527-1F1B-4878-882C-1B2B69B66028}"/>
    <cellStyle name="classeur | reference | tabl-series compose 2 2" xfId="1625" xr:uid="{B397B7C6-C7C2-4080-92CA-65EFC0AC9515}"/>
    <cellStyle name="classeur | reference | tabl-series compose 2 2 2" xfId="2612" xr:uid="{C5F46E5B-90B9-44B0-8AE6-3260B61A712F}"/>
    <cellStyle name="classeur | reference | tabl-series compose 2 3" xfId="2611" xr:uid="{E4E94D61-0A60-44D8-8E38-E65C07C755D6}"/>
    <cellStyle name="classeur | reference | tabl-series compose 2 4" xfId="4483" xr:uid="{4BC73B7D-49CA-4917-BB83-C90C5D07F44D}"/>
    <cellStyle name="classeur | reference | tabl-series compose 3" xfId="1626" xr:uid="{734D9FB0-D113-42F6-9867-56742064186C}"/>
    <cellStyle name="classeur | reference | tabl-series compose 3 2" xfId="2613" xr:uid="{C129C14D-4477-4534-8B6A-D79D266BA181}"/>
    <cellStyle name="classeur | reference | tabl-series compose 3 3" xfId="4484" xr:uid="{1A6DD9B8-8E08-4F1F-9A61-AD5A66D1B502}"/>
    <cellStyle name="classeur | reference | tabl-series compose 4" xfId="1627" xr:uid="{E7A774B6-10B4-4064-93D4-FE22E2373BD1}"/>
    <cellStyle name="classeur | reference | tabl-series compose 4 2" xfId="2614" xr:uid="{57466BCB-9704-4F76-83AB-1E9BF496E4EB}"/>
    <cellStyle name="classeur | reference | tabl-series compose 5" xfId="1628" xr:uid="{F4C78C97-E50F-4528-A44A-61382045A2A3}"/>
    <cellStyle name="classeur | reference | tabl-series compose 5 2" xfId="2615" xr:uid="{E0A865E8-4288-4BE4-B4B1-385B0B508950}"/>
    <cellStyle name="classeur | reference | tabl-series compose 6" xfId="2610" xr:uid="{94DFE566-4F54-44F0-912B-F9874EB59129}"/>
    <cellStyle name="classeur | reference | tabl-series compose 7" xfId="4482" xr:uid="{1CC697CD-53A8-43C1-8EB5-8937F489B007}"/>
    <cellStyle name="classeur | reference | tabl-series simple (particulier)" xfId="1629" xr:uid="{F472CE4C-5120-47E3-A498-602ECAC99C91}"/>
    <cellStyle name="classeur | reference | tabl-series simple (particulier) 2" xfId="1630" xr:uid="{B2827FD9-5644-49F5-88C1-A45CBD335D9B}"/>
    <cellStyle name="classeur | reference | tabl-series simple (particulier) 2 2" xfId="1631" xr:uid="{CE9EC878-7C06-4C6F-81C0-649A4FFB8F56}"/>
    <cellStyle name="classeur | reference | tabl-series simple (particulier) 2 2 2" xfId="2618" xr:uid="{836B942B-776E-4538-A7F8-7F478ED0AFA7}"/>
    <cellStyle name="classeur | reference | tabl-series simple (particulier) 2 3" xfId="2617" xr:uid="{E1105857-FBD7-4AD4-A279-4B93DAC705A5}"/>
    <cellStyle name="classeur | reference | tabl-series simple (particulier) 2 4" xfId="4486" xr:uid="{82048E6E-BCD9-485C-96ED-2E1514852601}"/>
    <cellStyle name="classeur | reference | tabl-series simple (particulier) 3" xfId="1632" xr:uid="{D18EBB7E-A613-457B-BD6F-A601CA547CD7}"/>
    <cellStyle name="classeur | reference | tabl-series simple (particulier) 3 2" xfId="2619" xr:uid="{98CCCD1D-F660-43C8-B0D4-F6A7E4EC06EE}"/>
    <cellStyle name="classeur | reference | tabl-series simple (particulier) 4" xfId="2616" xr:uid="{6DFA1D7E-377F-43AF-8191-12EE90F00969}"/>
    <cellStyle name="classeur | reference | tabl-series simple (particulier) 5" xfId="4485" xr:uid="{D2359D87-B703-4635-9CCC-C5747F4486DE}"/>
    <cellStyle name="classeur | reference | tabl-series simple (standard)" xfId="1633" xr:uid="{0120EE33-722E-44CA-8D7F-42475CDD83D0}"/>
    <cellStyle name="classeur | reference | tabl-series simple (standard) 2" xfId="1634" xr:uid="{4B215EFD-DE5F-4529-B61D-9C6DFA78D683}"/>
    <cellStyle name="classeur | reference | tabl-series simple (standard) 2 2" xfId="1635" xr:uid="{6EDCDEE8-051D-4F97-BE4B-DE0C61306334}"/>
    <cellStyle name="classeur | reference | tabl-series simple (standard) 2 2 2" xfId="2622" xr:uid="{CD72CDD3-C5E4-4C2E-9048-42627B6E6078}"/>
    <cellStyle name="classeur | reference | tabl-series simple (standard) 2 3" xfId="2621" xr:uid="{420C1D7A-0C0C-464A-8276-D3762BD67FBA}"/>
    <cellStyle name="classeur | reference | tabl-series simple (standard) 2 4" xfId="4488" xr:uid="{706F73CF-533A-41CC-8796-C91D9B614667}"/>
    <cellStyle name="classeur | reference | tabl-series simple (standard) 3" xfId="1636" xr:uid="{7BA269E0-AD13-49EC-9D0D-DE8374FEE30F}"/>
    <cellStyle name="classeur | reference | tabl-series simple (standard) 3 2" xfId="2623" xr:uid="{8FE344AD-EFCE-4EFE-9EFD-58E220B3D670}"/>
    <cellStyle name="classeur | reference | tabl-series simple (standard) 3 3" xfId="4489" xr:uid="{3F2AED77-344A-46E0-9E1E-78C7A3889755}"/>
    <cellStyle name="classeur | reference | tabl-series simple (standard) 4" xfId="1637" xr:uid="{FB69F93F-566A-482D-835C-AAEBD9FAC494}"/>
    <cellStyle name="classeur | reference | tabl-series simple (standard) 4 2" xfId="2624" xr:uid="{907F01E7-AB30-42E2-853B-3DDD4AB9A95E}"/>
    <cellStyle name="classeur | reference | tabl-series simple (standard) 5" xfId="1638" xr:uid="{78A7AC5E-D427-4D8D-88BC-71D70665DF6B}"/>
    <cellStyle name="classeur | reference | tabl-series simple (standard) 5 2" xfId="2625" xr:uid="{DD949361-782A-467F-B36A-9A866EDF8785}"/>
    <cellStyle name="classeur | reference | tabl-series simple (standard) 6" xfId="2620" xr:uid="{0462499C-1BB6-4A22-A108-BC8A5A5DC2E9}"/>
    <cellStyle name="classeur | reference | tabl-series simple (standard) 7" xfId="4487" xr:uid="{29021F66-BF85-4403-B96F-C7909410D663}"/>
    <cellStyle name="classeur | reference | tabl-structure (particulier)" xfId="1639" xr:uid="{4EB18AC2-69D2-4B0E-88F4-02E266A93512}"/>
    <cellStyle name="classeur | reference | tabl-structure (particulier) 2" xfId="1640" xr:uid="{3EA761E9-6F3E-436C-963D-10835F6ABDBE}"/>
    <cellStyle name="classeur | reference | tabl-structure (particulier) 2 2" xfId="2627" xr:uid="{8D1DB91C-ECAB-4071-8FA8-AD10086E9332}"/>
    <cellStyle name="classeur | reference | tabl-structure (particulier) 2 3" xfId="4491" xr:uid="{E43D631B-459A-433D-B39E-B015ACEA4825}"/>
    <cellStyle name="classeur | reference | tabl-structure (particulier) 3" xfId="1641" xr:uid="{DAE8EC64-0333-45D2-8775-379189C504A0}"/>
    <cellStyle name="classeur | reference | tabl-structure (particulier) 3 2" xfId="2628" xr:uid="{057CDB96-A339-4523-951C-07A9CC544816}"/>
    <cellStyle name="classeur | reference | tabl-structure (particulier) 3 3" xfId="4492" xr:uid="{E43CF3CF-9226-412E-BF94-7492C04027F7}"/>
    <cellStyle name="classeur | reference | tabl-structure (particulier) 4" xfId="1642" xr:uid="{DBEFF091-D62F-4A96-BC75-D0DD817571D2}"/>
    <cellStyle name="classeur | reference | tabl-structure (particulier) 4 2" xfId="2629" xr:uid="{B3A64D3F-8B28-4247-A64F-1F29DF141580}"/>
    <cellStyle name="classeur | reference | tabl-structure (particulier) 5" xfId="2626" xr:uid="{7D6F65C9-E48D-4659-A800-7ED0204BC938}"/>
    <cellStyle name="classeur | reference | tabl-structure (particulier) 6" xfId="4490" xr:uid="{FB96D11F-E599-4F8D-B391-ADAC4899D997}"/>
    <cellStyle name="classeur | reference | tabl-structure (standard)" xfId="1643" xr:uid="{5B0F3450-0C03-4026-98A9-39AA8FC34AC7}"/>
    <cellStyle name="classeur | reference | tabl-structure (standard) 2" xfId="1644" xr:uid="{AB70E9DD-4252-4572-B438-601BAA966686}"/>
    <cellStyle name="classeur | reference | tabl-structure (standard) 2 2" xfId="2631" xr:uid="{D5D55671-F5DD-4F57-B19A-58B851F6EAF4}"/>
    <cellStyle name="classeur | reference | tabl-structure (standard) 2 3" xfId="4494" xr:uid="{7C893A68-B00A-41C4-A7D1-6C6BE6DDA507}"/>
    <cellStyle name="classeur | reference | tabl-structure (standard) 3" xfId="1645" xr:uid="{DB561233-2D91-4BA3-B06A-CD55B0303DDD}"/>
    <cellStyle name="classeur | reference | tabl-structure (standard) 3 2" xfId="2632" xr:uid="{BF0F867A-72D7-433F-8D93-BF1C17ADFC1B}"/>
    <cellStyle name="classeur | reference | tabl-structure (standard) 3 3" xfId="4495" xr:uid="{63873F6F-D451-45D1-B3FB-BA3B2AC5A5CD}"/>
    <cellStyle name="classeur | reference | tabl-structure (standard) 4" xfId="1646" xr:uid="{7327DEFF-EA60-41B5-98B1-826F767354D5}"/>
    <cellStyle name="classeur | reference | tabl-structure (standard) 4 2" xfId="2633" xr:uid="{95AC25D4-687B-40D0-9130-F5CECAB8ECC4}"/>
    <cellStyle name="classeur | reference | tabl-structure (standard) 5" xfId="1647" xr:uid="{DB426CF5-E6DB-4244-9198-6C31663F22AC}"/>
    <cellStyle name="classeur | reference | tabl-structure (standard) 5 2" xfId="2634" xr:uid="{366B6870-D4CD-4A26-8534-B9B58A0B1334}"/>
    <cellStyle name="classeur | reference | tabl-structure (standard) 6" xfId="2630" xr:uid="{5D94254B-E6F3-4388-A586-9C0D564140F0}"/>
    <cellStyle name="classeur | reference | tabl-structure (standard) 7" xfId="4493" xr:uid="{40FFBB34-6355-40D0-B509-0C6241D17E76}"/>
    <cellStyle name="classeur | theme | intitule" xfId="1648" xr:uid="{52FAB475-ED14-4026-8D5A-096691E348BC}"/>
    <cellStyle name="classeur | theme | intitule 2" xfId="1649" xr:uid="{3B9C3126-FF61-4683-A300-37D770D1C6A9}"/>
    <cellStyle name="classeur | theme | intitule 2 2" xfId="2636" xr:uid="{ECA8547A-10B1-440A-A60C-9E21D0632E82}"/>
    <cellStyle name="classeur | theme | intitule 2 3" xfId="4497" xr:uid="{13F1AFA6-D016-4E7A-9AD0-BD4C5C6715C5}"/>
    <cellStyle name="classeur | theme | intitule 3" xfId="1650" xr:uid="{1E4F8881-6A53-4330-966C-5C5E71097A59}"/>
    <cellStyle name="classeur | theme | intitule 3 2" xfId="2637" xr:uid="{86401E99-22A3-4F7A-B008-77541EEE7729}"/>
    <cellStyle name="classeur | theme | intitule 3 3" xfId="4498" xr:uid="{82D0E6F6-FC4E-43F9-B9BE-A541115866C2}"/>
    <cellStyle name="classeur | theme | intitule 4" xfId="1651" xr:uid="{5FB04E30-1B3C-4058-AFBD-528E2F2656E3}"/>
    <cellStyle name="classeur | theme | intitule 4 2" xfId="2638" xr:uid="{10B35160-3BB3-4FA0-9EFF-3D162F276F3A}"/>
    <cellStyle name="classeur | theme | intitule 5" xfId="1652" xr:uid="{53A712C0-4218-48D9-BF9F-9A42730B4345}"/>
    <cellStyle name="classeur | theme | intitule 5 2" xfId="2639" xr:uid="{B0C574B9-917D-4FB7-94D5-F2AD5025D30B}"/>
    <cellStyle name="classeur | theme | intitule 6" xfId="2635" xr:uid="{BB04C7BE-426E-4A8A-9566-005C9D460ED6}"/>
    <cellStyle name="classeur | theme | intitule 7" xfId="4496" xr:uid="{2FDE2352-9470-4077-8973-86374E25524B}"/>
    <cellStyle name="classeur | theme | notice explicative" xfId="1653" xr:uid="{9809D4EE-413E-43F2-9ED5-B5243318D92C}"/>
    <cellStyle name="classeur | theme | notice explicative 2" xfId="1654" xr:uid="{83A0B3F5-C0AE-4A6E-9C74-C904325B643D}"/>
    <cellStyle name="classeur | theme | notice explicative 2 2" xfId="1655" xr:uid="{C8D53E19-5642-46AE-B5B8-7520FFE38970}"/>
    <cellStyle name="classeur | theme | notice explicative 2 2 2" xfId="2642" xr:uid="{ED0B0189-2576-402F-A00B-F0EBB85523E7}"/>
    <cellStyle name="classeur | theme | notice explicative 2 3" xfId="2641" xr:uid="{CFFD68CD-9F13-41E1-8A6F-0B088A227D5F}"/>
    <cellStyle name="classeur | theme | notice explicative 2 4" xfId="4500" xr:uid="{1C8A9C67-AA3A-409D-8D65-C2A946623751}"/>
    <cellStyle name="classeur | theme | notice explicative 3" xfId="1656" xr:uid="{D699CED7-6BF9-4551-8A1A-5E14AF802638}"/>
    <cellStyle name="classeur | theme | notice explicative 3 2" xfId="2643" xr:uid="{AA5257BC-63FE-4719-9061-A746BB8A75B2}"/>
    <cellStyle name="classeur | theme | notice explicative 4" xfId="1657" xr:uid="{FBFA2E6B-AD0E-422A-A3B3-A74AD5A6806E}"/>
    <cellStyle name="classeur | theme | notice explicative 4 2" xfId="2644" xr:uid="{EFA7B1F0-9BE6-4058-BD1C-73E2405D6888}"/>
    <cellStyle name="classeur | theme | notice explicative 5" xfId="2640" xr:uid="{D00DC653-A1B6-4F9E-B608-900410E07942}"/>
    <cellStyle name="classeur | theme | notice explicative 6" xfId="4499" xr:uid="{747F445C-8DD2-4F64-9C91-4B7AD6C1244F}"/>
    <cellStyle name="classeur | titre | niveau 1" xfId="1658" xr:uid="{FA120C82-DE44-4A51-B605-982A76B96B88}"/>
    <cellStyle name="classeur | titre | niveau 1 10" xfId="5017" xr:uid="{BEDFECA6-4C8E-4CEA-ABB1-970FD67222FC}"/>
    <cellStyle name="classeur | titre | niveau 1 11" xfId="5942" xr:uid="{D36B63AF-3082-4F54-AFBE-76DA8E8270A3}"/>
    <cellStyle name="classeur | titre | niveau 1 12" xfId="5971" xr:uid="{92BDC31E-E3CF-433F-8606-B569D0F1FC20}"/>
    <cellStyle name="classeur | titre | niveau 1 13" xfId="6452" xr:uid="{A0CE3151-1DAF-45F0-94FD-1873BBD76821}"/>
    <cellStyle name="classeur | titre | niveau 1 14" xfId="6708" xr:uid="{9B74C47B-6AAE-4D3B-A00A-5ABB82FF3F35}"/>
    <cellStyle name="classeur | titre | niveau 1 15" xfId="6738" xr:uid="{C323530D-E6F1-4644-B5D4-0389F17432E2}"/>
    <cellStyle name="classeur | titre | niveau 1 16" xfId="7224" xr:uid="{C8E4E936-50D7-418C-9847-AED823589268}"/>
    <cellStyle name="classeur | titre | niveau 1 17" xfId="7252" xr:uid="{3F29767B-65D1-43D3-8318-023EC53C22B5}"/>
    <cellStyle name="classeur | titre | niveau 1 18" xfId="6628" xr:uid="{6A8B6B3D-5FFA-4762-BA73-9F9F09C98C35}"/>
    <cellStyle name="classeur | titre | niveau 1 19" xfId="7248" xr:uid="{30D8D42C-2BDB-44A3-A643-83E2174B8369}"/>
    <cellStyle name="classeur | titre | niveau 1 2" xfId="1659" xr:uid="{18EDB70D-BEA0-4DDE-90A5-E899E7CD8ED9}"/>
    <cellStyle name="classeur | titre | niveau 1 2 10" xfId="6707" xr:uid="{AFDED717-0AEA-43BB-B126-DF8657FE4454}"/>
    <cellStyle name="classeur | titre | niveau 1 2 11" xfId="6736" xr:uid="{17868BB3-D80E-4CD3-BB8E-755EDF2BE60D}"/>
    <cellStyle name="classeur | titre | niveau 1 2 12" xfId="7223" xr:uid="{ECBA9995-06F1-450E-A54C-52987A0B0E61}"/>
    <cellStyle name="classeur | titre | niveau 1 2 13" xfId="7253" xr:uid="{4DE64981-49A2-4174-A60E-440518F6A0BB}"/>
    <cellStyle name="classeur | titre | niveau 1 2 14" xfId="7201" xr:uid="{7041A335-CEB8-468C-B0D6-FE23819FDBAD}"/>
    <cellStyle name="classeur | titre | niveau 1 2 15" xfId="7250" xr:uid="{6C7BEB9A-6D8B-413A-8AE0-FF3A4325BB9B}"/>
    <cellStyle name="classeur | titre | niveau 1 2 16" xfId="8134" xr:uid="{ECD05F96-4735-42B5-A328-C1B7B4E1826E}"/>
    <cellStyle name="classeur | titre | niveau 1 2 2" xfId="2646" xr:uid="{0CF9A0F9-AAB0-4E10-9611-B0E972BE342C}"/>
    <cellStyle name="classeur | titre | niveau 1 2 3" xfId="4502" xr:uid="{F33B1C98-662C-4A49-8E73-CF61319078B5}"/>
    <cellStyle name="classeur | titre | niveau 1 2 4" xfId="4994" xr:uid="{1D9C0DF2-81AB-4DA1-B814-D2FDEAB0EC44}"/>
    <cellStyle name="classeur | titre | niveau 1 2 5" xfId="4956" xr:uid="{19031009-3B6F-4444-AEFB-43F8A65B6D60}"/>
    <cellStyle name="classeur | titre | niveau 1 2 6" xfId="5023" xr:uid="{1E6EF301-522F-49E8-B72F-83ABCB6DA9B2}"/>
    <cellStyle name="classeur | titre | niveau 1 2 7" xfId="5941" xr:uid="{D995721A-EF8A-418C-9251-6B307EB2FF63}"/>
    <cellStyle name="classeur | titre | niveau 1 2 8" xfId="5972" xr:uid="{3E0DBB20-1F7A-45FA-A1F0-6B0B61B8BF60}"/>
    <cellStyle name="classeur | titre | niveau 1 2 9" xfId="6451" xr:uid="{62C3B468-CE5A-4886-8115-16F04023B82F}"/>
    <cellStyle name="classeur | titre | niveau 1 20" xfId="7812" xr:uid="{87DE4A34-49A1-4AF5-B282-6570D91EBE83}"/>
    <cellStyle name="classeur | titre | niveau 1 3" xfId="1660" xr:uid="{0B0A145B-11F2-4E0B-A1E1-9E0E0AB14FE3}"/>
    <cellStyle name="classeur | titre | niveau 1 3 10" xfId="6706" xr:uid="{B57A7F53-8EC1-476E-A225-11A5DE0DD143}"/>
    <cellStyle name="classeur | titre | niveau 1 3 11" xfId="6739" xr:uid="{726A9920-A6E5-4597-92CC-88520BA19C44}"/>
    <cellStyle name="classeur | titre | niveau 1 3 12" xfId="7222" xr:uid="{EA96CEA2-3D88-41AD-BA91-FD3B3A6EE965}"/>
    <cellStyle name="classeur | titre | niveau 1 3 13" xfId="7254" xr:uid="{15A21DD5-3722-40EE-BF69-97A6677FD5AF}"/>
    <cellStyle name="classeur | titre | niveau 1 3 14" xfId="7200" xr:uid="{D463F16C-FA41-4378-A3EA-C4BD44A0909C}"/>
    <cellStyle name="classeur | titre | niveau 1 3 15" xfId="7251" xr:uid="{69BDA084-8EB0-4973-869D-6EEA72692C55}"/>
    <cellStyle name="classeur | titre | niveau 1 3 16" xfId="7849" xr:uid="{37F6E577-E914-45CA-B0B3-0075550731AE}"/>
    <cellStyle name="classeur | titre | niveau 1 3 2" xfId="2647" xr:uid="{642229C6-94CF-4AAE-98D4-D3C0802210C7}"/>
    <cellStyle name="classeur | titre | niveau 1 3 3" xfId="4503" xr:uid="{29EE3979-BB91-4707-92AF-6774E1EABDDC}"/>
    <cellStyle name="classeur | titre | niveau 1 3 4" xfId="4995" xr:uid="{2D1809C3-84BA-4CCF-855D-4B8C497E346F}"/>
    <cellStyle name="classeur | titre | niveau 1 3 5" xfId="4955" xr:uid="{96BEE818-A028-4A37-A983-CAEE5FC000D3}"/>
    <cellStyle name="classeur | titre | niveau 1 3 6" xfId="5022" xr:uid="{35B2D798-3DE8-4DC4-A89E-76F229CC77C0}"/>
    <cellStyle name="classeur | titre | niveau 1 3 7" xfId="5940" xr:uid="{03FFFB26-8EBF-4C3B-A9BB-06913AD0B034}"/>
    <cellStyle name="classeur | titre | niveau 1 3 8" xfId="5973" xr:uid="{C621837A-B9BC-4D6A-A7D5-85C9E5908424}"/>
    <cellStyle name="classeur | titre | niveau 1 3 9" xfId="6450" xr:uid="{6980CDEE-B7EE-493A-9625-6239D111DB85}"/>
    <cellStyle name="classeur | titre | niveau 1 4" xfId="1661" xr:uid="{C274FD8F-5CFA-4AB1-93AF-0D11CE5F87AF}"/>
    <cellStyle name="classeur | titre | niveau 1 4 2" xfId="2648" xr:uid="{4BCF96C3-FA62-4DD5-8782-2FE57D6D9D97}"/>
    <cellStyle name="classeur | titre | niveau 1 5" xfId="1662" xr:uid="{BD3E7CC5-2E78-4819-9BF3-22518E48C9A5}"/>
    <cellStyle name="classeur | titre | niveau 1 5 2" xfId="2649" xr:uid="{1CF33D32-59D9-463A-B56A-0125DFE3A10C}"/>
    <cellStyle name="classeur | titre | niveau 1 6" xfId="2645" xr:uid="{43C8106A-29A3-4158-8176-801CECAF6F84}"/>
    <cellStyle name="classeur | titre | niveau 1 7" xfId="4501" xr:uid="{6A92AC54-7586-4480-B6E5-8BB6BF319ABF}"/>
    <cellStyle name="classeur | titre | niveau 1 8" xfId="4993" xr:uid="{AC55B447-0688-4D0E-A6FB-4801082A3DC7}"/>
    <cellStyle name="classeur | titre | niveau 1 9" xfId="4957" xr:uid="{080B3CE5-36A8-4EE4-9F31-2133C41002E9}"/>
    <cellStyle name="classeur | titre | niveau 2" xfId="1663" xr:uid="{639FA8D7-3B25-4A4A-8AE1-9DF799977B65}"/>
    <cellStyle name="classeur | titre | niveau 2 10" xfId="5939" xr:uid="{8AB5687C-AB04-40C4-8FA1-85C92A20D844}"/>
    <cellStyle name="classeur | titre | niveau 2 11" xfId="5974" xr:uid="{0EDE941F-71F3-4514-B2FD-B953D545C22D}"/>
    <cellStyle name="classeur | titre | niveau 2 12" xfId="6449" xr:uid="{FD2C46BF-51F1-4C57-B047-66140E6CD505}"/>
    <cellStyle name="classeur | titre | niveau 2 13" xfId="6705" xr:uid="{57E7E7BE-7F31-4C30-A223-E438541681A6}"/>
    <cellStyle name="classeur | titre | niveau 2 14" xfId="6740" xr:uid="{EA47D3A6-8EB2-412C-A474-40AF846D5A92}"/>
    <cellStyle name="classeur | titre | niveau 2 15" xfId="7221" xr:uid="{2BAC0F10-3A07-4D3B-8156-3D6861935EF2}"/>
    <cellStyle name="classeur | titre | niveau 2 16" xfId="7255" xr:uid="{09300956-48E0-4453-85B5-334ACFA9EE49}"/>
    <cellStyle name="classeur | titre | niveau 2 17" xfId="7199" xr:uid="{F2F4B9C7-3F4D-4B46-A12C-15A845B4E4B1}"/>
    <cellStyle name="classeur | titre | niveau 2 18" xfId="7624" xr:uid="{9617B0D7-93B3-4BFF-9B83-ED1B99284530}"/>
    <cellStyle name="classeur | titre | niveau 2 19" xfId="8171" xr:uid="{4A4EA2A1-D51A-4E26-83C9-9DCF978FD348}"/>
    <cellStyle name="classeur | titre | niveau 2 2" xfId="1664" xr:uid="{CBF3C7A5-9355-4D32-BCD2-F5EF77393C2D}"/>
    <cellStyle name="classeur | titre | niveau 2 2 10" xfId="6704" xr:uid="{B1B48DCB-78EE-4268-8821-A44B38C86CF7}"/>
    <cellStyle name="classeur | titre | niveau 2 2 11" xfId="6741" xr:uid="{59734355-1B42-40C8-A74F-2EB8DD04CD89}"/>
    <cellStyle name="classeur | titre | niveau 2 2 12" xfId="7220" xr:uid="{401836FA-6643-4588-BE56-E4C8F1D07566}"/>
    <cellStyle name="classeur | titre | niveau 2 2 13" xfId="7256" xr:uid="{AC61FBBC-DE6A-463C-88C4-9F53D3AB2B3E}"/>
    <cellStyle name="classeur | titre | niveau 2 2 14" xfId="7198" xr:uid="{5D474A02-4A2A-4FC7-ADFB-F5DB68252078}"/>
    <cellStyle name="classeur | titre | niveau 2 2 15" xfId="7274" xr:uid="{E1D13CF5-73C4-4BFE-A945-45A8B066F277}"/>
    <cellStyle name="classeur | titre | niveau 2 2 16" xfId="8130" xr:uid="{1B9D3F3B-A935-4464-8C03-D289AE065557}"/>
    <cellStyle name="classeur | titre | niveau 2 2 2" xfId="2651" xr:uid="{4C1D1D16-F4C4-4397-A1C9-7E3AA20CAF20}"/>
    <cellStyle name="classeur | titre | niveau 2 2 3" xfId="4505" xr:uid="{485D5128-5478-4732-8974-023BE0DE5A92}"/>
    <cellStyle name="classeur | titre | niveau 2 2 4" xfId="4997" xr:uid="{FD94ED40-4423-4229-9DBE-8D567639F662}"/>
    <cellStyle name="classeur | titre | niveau 2 2 5" xfId="4953" xr:uid="{AC9E7BA4-2CB8-4AFB-B700-3B9E37FFE466}"/>
    <cellStyle name="classeur | titre | niveau 2 2 6" xfId="4886" xr:uid="{87BCA203-B520-4E01-BA1A-0DD5510817DE}"/>
    <cellStyle name="classeur | titre | niveau 2 2 7" xfId="5938" xr:uid="{EFC148AB-5C44-4D08-9ED3-E0973B4F424D}"/>
    <cellStyle name="classeur | titre | niveau 2 2 8" xfId="5975" xr:uid="{A068E7BA-0424-408B-BE8A-90063F06209A}"/>
    <cellStyle name="classeur | titre | niveau 2 2 9" xfId="6448" xr:uid="{75CF76F4-5AB4-405A-8167-E1E6D20CF71A}"/>
    <cellStyle name="classeur | titre | niveau 2 3" xfId="1665" xr:uid="{11D515B6-4EE9-4595-BE49-32FC8EE8EAE7}"/>
    <cellStyle name="classeur | titre | niveau 2 3 10" xfId="6703" xr:uid="{455871B8-E560-433B-9FAA-3C81E5707FA8}"/>
    <cellStyle name="classeur | titre | niveau 2 3 11" xfId="6742" xr:uid="{DC77A879-4C85-4695-B52A-CA931C852069}"/>
    <cellStyle name="classeur | titre | niveau 2 3 12" xfId="7219" xr:uid="{87E6D5AF-9BDA-4151-800A-DFC48A41FC67}"/>
    <cellStyle name="classeur | titre | niveau 2 3 13" xfId="7257" xr:uid="{A982492B-5B40-4868-BD34-02C7CE98299A}"/>
    <cellStyle name="classeur | titre | niveau 2 3 14" xfId="6878" xr:uid="{0FC6B761-C33B-4CB4-AEE7-E4D4FFE5D27F}"/>
    <cellStyle name="classeur | titre | niveau 2 3 15" xfId="7275" xr:uid="{60FED516-17BF-495D-A956-75E281C53680}"/>
    <cellStyle name="classeur | titre | niveau 2 3 16" xfId="8084" xr:uid="{32C6E77E-5136-4BCD-AEAB-F6B93F7D6717}"/>
    <cellStyle name="classeur | titre | niveau 2 3 2" xfId="2652" xr:uid="{27E2B528-ED02-41A5-BE9F-E56305E20A3F}"/>
    <cellStyle name="classeur | titre | niveau 2 3 3" xfId="4506" xr:uid="{87B3902A-85A1-46C6-965A-164C53DA319D}"/>
    <cellStyle name="classeur | titre | niveau 2 3 4" xfId="4998" xr:uid="{B995D08D-89A8-459D-81F8-6C2A489AE067}"/>
    <cellStyle name="classeur | titre | niveau 2 3 5" xfId="4947" xr:uid="{410EDD9C-9D94-44BD-BDB0-35E69AD3336E}"/>
    <cellStyle name="classeur | titre | niveau 2 3 6" xfId="5025" xr:uid="{38128E64-9409-461B-BB0A-56F5DE01CC73}"/>
    <cellStyle name="classeur | titre | niveau 2 3 7" xfId="5937" xr:uid="{6B2341D1-29E3-44D3-8709-E25423EAEC2A}"/>
    <cellStyle name="classeur | titre | niveau 2 3 8" xfId="5976" xr:uid="{47A6C20A-8D79-472D-9763-637A47A44AEA}"/>
    <cellStyle name="classeur | titre | niveau 2 3 9" xfId="6447" xr:uid="{952876CD-A37C-4B56-B0D3-239C256128A6}"/>
    <cellStyle name="classeur | titre | niveau 2 4" xfId="1666" xr:uid="{2C225585-98E5-49F4-9166-62DDD4826DE8}"/>
    <cellStyle name="classeur | titre | niveau 2 4 2" xfId="2653" xr:uid="{38F31D18-47F5-419E-9A31-DE8076721F9C}"/>
    <cellStyle name="classeur | titre | niveau 2 5" xfId="2650" xr:uid="{353B1201-00EE-40D3-9C48-6EF081218CF5}"/>
    <cellStyle name="classeur | titre | niveau 2 6" xfId="4504" xr:uid="{C025853C-2F71-455C-B3B7-3ACE38896BDB}"/>
    <cellStyle name="classeur | titre | niveau 2 7" xfId="4996" xr:uid="{D0A0439D-89A1-4A05-B6BF-0257AA6FEC23}"/>
    <cellStyle name="classeur | titre | niveau 2 8" xfId="4954" xr:uid="{E54FDD02-AA1A-46F4-BE22-6347C2CA6366}"/>
    <cellStyle name="classeur | titre | niveau 2 9" xfId="5024" xr:uid="{ADF9D8E2-3ABD-4841-B3C3-B379BA0CB7C5}"/>
    <cellStyle name="classeur | titre | niveau 3" xfId="1667" xr:uid="{D836CA21-3136-42C0-AB3F-5768D1B6D8F7}"/>
    <cellStyle name="classeur | titre | niveau 3 10" xfId="5977" xr:uid="{D181F271-813A-47EE-9E2F-7B9217FA19A0}"/>
    <cellStyle name="classeur | titre | niveau 3 11" xfId="6446" xr:uid="{64A030AB-11E1-4652-BBD0-361DEDB0877B}"/>
    <cellStyle name="classeur | titre | niveau 3 12" xfId="6702" xr:uid="{BF207521-2D0A-4AE6-923A-0668D0924B91}"/>
    <cellStyle name="classeur | titre | niveau 3 13" xfId="6743" xr:uid="{946FFD65-379D-46C0-A841-DA568BC92BF5}"/>
    <cellStyle name="classeur | titre | niveau 3 14" xfId="7218" xr:uid="{E36100DA-48BD-4CAC-8424-AC1913080B51}"/>
    <cellStyle name="classeur | titre | niveau 3 15" xfId="7258" xr:uid="{52C0BB43-9902-44CA-B8E8-A9091D1A691F}"/>
    <cellStyle name="classeur | titre | niveau 3 16" xfId="7082" xr:uid="{8E03D4B1-31C0-4C2F-A8C6-6FD3C5B62516}"/>
    <cellStyle name="classeur | titre | niveau 3 17" xfId="7280" xr:uid="{72E51DDF-5878-4C92-9F62-9D38E576EADF}"/>
    <cellStyle name="classeur | titre | niveau 3 18" xfId="8129" xr:uid="{E0A8116A-D148-4638-B5CB-3A2E5BEA1359}"/>
    <cellStyle name="classeur | titre | niveau 3 2" xfId="1668" xr:uid="{3EC4A0DB-1FB9-4812-95FF-F9F959DC1B4F}"/>
    <cellStyle name="classeur | titre | niveau 3 2 10" xfId="6701" xr:uid="{F2488ACA-3A43-498A-BADC-334974B2E23D}"/>
    <cellStyle name="classeur | titre | niveau 3 2 11" xfId="6744" xr:uid="{1FD81813-0216-4D55-B938-8CAD1253F249}"/>
    <cellStyle name="classeur | titre | niveau 3 2 12" xfId="7217" xr:uid="{1BDDF60E-9FBD-4A6A-BEE1-31D94602A60E}"/>
    <cellStyle name="classeur | titre | niveau 3 2 13" xfId="7259" xr:uid="{4D6A57B6-72D2-4307-8AAA-B2B252460FA5}"/>
    <cellStyle name="classeur | titre | niveau 3 2 14" xfId="7195" xr:uid="{15A6A546-F0C7-4DB4-9FC6-1C9401F81DA2}"/>
    <cellStyle name="classeur | titre | niveau 3 2 15" xfId="7281" xr:uid="{A57A86A0-E6AF-4F64-A2EC-B879C88CCEBE}"/>
    <cellStyle name="classeur | titre | niveau 3 2 16" xfId="8128" xr:uid="{02A0DAEE-AFAC-4BF6-A07D-3F421109091E}"/>
    <cellStyle name="classeur | titre | niveau 3 2 2" xfId="2655" xr:uid="{AE6C0559-4D06-4F46-8DDF-453F3A10CC0F}"/>
    <cellStyle name="classeur | titre | niveau 3 2 3" xfId="4508" xr:uid="{D2E263FC-75AF-44BB-A45B-67773FAF4B41}"/>
    <cellStyle name="classeur | titre | niveau 3 2 4" xfId="5000" xr:uid="{6270DC73-79D1-4EAC-B83E-8E1C8D1333E7}"/>
    <cellStyle name="classeur | titre | niveau 3 2 5" xfId="4945" xr:uid="{56A11D81-CC44-430D-8A1D-348DB4D89313}"/>
    <cellStyle name="classeur | titre | niveau 3 2 6" xfId="5027" xr:uid="{C356F25D-23DE-4D27-89F4-C124100AA9D7}"/>
    <cellStyle name="classeur | titre | niveau 3 2 7" xfId="5935" xr:uid="{1D169DA4-10CF-4496-9FD9-FE45E0569F9F}"/>
    <cellStyle name="classeur | titre | niveau 3 2 8" xfId="5978" xr:uid="{C22C1A11-A9C1-4BE9-8E82-FE5BDB6F630D}"/>
    <cellStyle name="classeur | titre | niveau 3 2 9" xfId="6445" xr:uid="{861D6043-6BC5-4212-8E8C-351E58DEA692}"/>
    <cellStyle name="classeur | titre | niveau 3 3" xfId="1669" xr:uid="{AE2AB99A-2592-4B8C-976B-8D5AB2D30E4B}"/>
    <cellStyle name="classeur | titre | niveau 3 3 2" xfId="2656" xr:uid="{F1DEFE72-8019-445F-982F-648143A17A92}"/>
    <cellStyle name="classeur | titre | niveau 3 4" xfId="2654" xr:uid="{A9521930-4B42-46C3-82AD-B3623BA3EFB1}"/>
    <cellStyle name="classeur | titre | niveau 3 5" xfId="4507" xr:uid="{65C5AB26-A82C-4113-A248-535E5A118079}"/>
    <cellStyle name="classeur | titre | niveau 3 6" xfId="4999" xr:uid="{DA0C9DEC-9772-4039-854A-96BE00E6CE8C}"/>
    <cellStyle name="classeur | titre | niveau 3 7" xfId="4946" xr:uid="{EC4C45CD-8AEF-48E2-8AD1-C97FB4523220}"/>
    <cellStyle name="classeur | titre | niveau 3 8" xfId="5026" xr:uid="{A0BAA7B9-9BA9-4297-8108-B56C5A18CFC0}"/>
    <cellStyle name="classeur | titre | niveau 3 9" xfId="5936" xr:uid="{F23CD840-1ADA-4E03-BBEB-97500642F555}"/>
    <cellStyle name="classeur | titre | niveau 4" xfId="1670" xr:uid="{30B236A9-03F0-4E76-BAA8-56BB0EF3FB39}"/>
    <cellStyle name="classeur | titre | niveau 4 10" xfId="5028" xr:uid="{E9533D61-6DC5-4065-AFE7-934D855404B1}"/>
    <cellStyle name="classeur | titre | niveau 4 11" xfId="5934" xr:uid="{476920BF-F248-491C-AC50-FBA0643C31EE}"/>
    <cellStyle name="classeur | titre | niveau 4 12" xfId="5979" xr:uid="{7518E69A-14E3-404D-A655-B21F3E72B4A9}"/>
    <cellStyle name="classeur | titre | niveau 4 13" xfId="6444" xr:uid="{A15EE616-747D-4B70-9F4D-58B93F3A9648}"/>
    <cellStyle name="classeur | titre | niveau 4 14" xfId="6700" xr:uid="{B2EFE325-9087-43AC-B567-B68E0929F7B4}"/>
    <cellStyle name="classeur | titre | niveau 4 15" xfId="6745" xr:uid="{2B8B981B-E43E-4692-A71E-5A59E99883CD}"/>
    <cellStyle name="classeur | titre | niveau 4 16" xfId="7216" xr:uid="{83D25D2C-4CEB-43A9-9F07-DD779A320D20}"/>
    <cellStyle name="classeur | titre | niveau 4 17" xfId="7260" xr:uid="{79FE3EA8-5B70-44D0-BE45-A2FD4897D25B}"/>
    <cellStyle name="classeur | titre | niveau 4 18" xfId="7191" xr:uid="{C69EED15-E928-4248-83EF-33FF446440CA}"/>
    <cellStyle name="classeur | titre | niveau 4 19" xfId="7282" xr:uid="{55C4BBA7-6D0B-47E1-9BD1-0E33289BC3DB}"/>
    <cellStyle name="classeur | titre | niveau 4 2" xfId="1671" xr:uid="{B899E6C0-C79F-49CC-9563-EB1FD34AACA0}"/>
    <cellStyle name="classeur | titre | niveau 4 2 10" xfId="6699" xr:uid="{CCE1E6F7-1BCE-445A-9323-BCC9BA0A9C8D}"/>
    <cellStyle name="classeur | titre | niveau 4 2 11" xfId="6746" xr:uid="{7030939C-F8F5-4ABA-85CF-EE38B6D09025}"/>
    <cellStyle name="classeur | titre | niveau 4 2 12" xfId="7215" xr:uid="{33AC1CC2-A498-47BE-BC4E-CF504BFE1DC5}"/>
    <cellStyle name="classeur | titre | niveau 4 2 13" xfId="7261" xr:uid="{EDA5410A-6C83-4C92-9101-C995A1475697}"/>
    <cellStyle name="classeur | titre | niveau 4 2 14" xfId="7190" xr:uid="{C35EDAA5-A1BA-4EED-AEA7-68651B813C9A}"/>
    <cellStyle name="classeur | titre | niveau 4 2 15" xfId="7283" xr:uid="{2F4C8014-6098-4F92-A97A-3FA7ABC03A02}"/>
    <cellStyle name="classeur | titre | niveau 4 2 16" xfId="7847" xr:uid="{9B8F7674-025E-488A-9D4D-81D01ED55ACE}"/>
    <cellStyle name="classeur | titre | niveau 4 2 2" xfId="2658" xr:uid="{6D27A302-0B5B-46B1-94D3-62C795E7A44B}"/>
    <cellStyle name="classeur | titre | niveau 4 2 3" xfId="4510" xr:uid="{77A20145-7EB5-4EE3-8575-E5A42C69ED87}"/>
    <cellStyle name="classeur | titre | niveau 4 2 4" xfId="5002" xr:uid="{E3CCBAA6-B81E-4C20-ACB0-5A827D8E2C69}"/>
    <cellStyle name="classeur | titre | niveau 4 2 5" xfId="4943" xr:uid="{489843D9-A8F5-4263-8569-4319787EC4E2}"/>
    <cellStyle name="classeur | titre | niveau 4 2 6" xfId="4828" xr:uid="{7C7B6521-8006-4B67-8820-87166A2CC6EA}"/>
    <cellStyle name="classeur | titre | niveau 4 2 7" xfId="5933" xr:uid="{73B4135F-91D3-4AB9-A303-F6AE825C2EBE}"/>
    <cellStyle name="classeur | titre | niveau 4 2 8" xfId="5980" xr:uid="{DE0E30E0-4591-4B7C-B485-DD72C813CB6D}"/>
    <cellStyle name="classeur | titre | niveau 4 2 9" xfId="6443" xr:uid="{834EAEF0-1DA1-4EA5-8D06-88FB561E0FB5}"/>
    <cellStyle name="classeur | titre | niveau 4 20" xfId="7567" xr:uid="{A5A7D687-5BA7-4E6A-8BB5-CE6BC6CB0514}"/>
    <cellStyle name="classeur | titre | niveau 4 3" xfId="1672" xr:uid="{39DE582F-318F-45AC-9F40-6284BC5493C3}"/>
    <cellStyle name="classeur | titre | niveau 4 3 10" xfId="6698" xr:uid="{B2C2D414-0882-45EC-82AE-11CD2AF91BFF}"/>
    <cellStyle name="classeur | titre | niveau 4 3 11" xfId="6747" xr:uid="{BEB18091-41E6-4732-B49A-937EF51D34A6}"/>
    <cellStyle name="classeur | titre | niveau 4 3 12" xfId="7214" xr:uid="{BA720D9A-A40F-410F-849E-ADD268B3023A}"/>
    <cellStyle name="classeur | titre | niveau 4 3 13" xfId="7262" xr:uid="{FA466529-2293-4B40-8DA5-BCA893AC22B5}"/>
    <cellStyle name="classeur | titre | niveau 4 3 14" xfId="7357" xr:uid="{ADECCFC4-015A-430D-A059-4A3EB9E9F1D0}"/>
    <cellStyle name="classeur | titre | niveau 4 3 15" xfId="7284" xr:uid="{3F519F4D-57EB-4492-8BA3-47CFA1F96DB2}"/>
    <cellStyle name="classeur | titre | niveau 4 3 16" xfId="7569" xr:uid="{C1F516CE-2787-4510-80F4-BAF4C9572C3B}"/>
    <cellStyle name="classeur | titre | niveau 4 3 2" xfId="2659" xr:uid="{6C78C4E3-2BD7-4EBF-AD7B-AE46BBF9C757}"/>
    <cellStyle name="classeur | titre | niveau 4 3 3" xfId="4511" xr:uid="{0081E000-AD2A-4E3E-8D3B-8D016A98EBE7}"/>
    <cellStyle name="classeur | titre | niveau 4 3 4" xfId="5003" xr:uid="{B7548468-C434-4D9D-86BD-99FDC1D7C048}"/>
    <cellStyle name="classeur | titre | niveau 4 3 5" xfId="4942" xr:uid="{31F80B89-F6DA-4ABC-B6BA-52395B8829D2}"/>
    <cellStyle name="classeur | titre | niveau 4 3 6" xfId="5319" xr:uid="{FEDACFDF-5C11-4C42-B50B-C55541A33746}"/>
    <cellStyle name="classeur | titre | niveau 4 3 7" xfId="5932" xr:uid="{A591A54A-C069-479B-AD9F-293591A0B600}"/>
    <cellStyle name="classeur | titre | niveau 4 3 8" xfId="5981" xr:uid="{1CCCC1E4-1BCB-4E01-B163-7A3523F68A10}"/>
    <cellStyle name="classeur | titre | niveau 4 3 9" xfId="6442" xr:uid="{B3C6257B-DB41-4F63-934D-37E9C79DD2CF}"/>
    <cellStyle name="classeur | titre | niveau 4 4" xfId="1673" xr:uid="{5B575B73-DF0F-430F-89B4-952896929759}"/>
    <cellStyle name="classeur | titre | niveau 4 4 2" xfId="2660" xr:uid="{F14105C2-4F1E-425B-BF5F-FFCFFD48962E}"/>
    <cellStyle name="classeur | titre | niveau 4 5" xfId="1674" xr:uid="{8E895117-9DE5-454A-A0F8-C650CC43EE63}"/>
    <cellStyle name="classeur | titre | niveau 4 5 2" xfId="2661" xr:uid="{9D00D06C-5F03-4D40-B2AE-F60C986C54DD}"/>
    <cellStyle name="classeur | titre | niveau 4 6" xfId="2657" xr:uid="{95DAEED1-9FA5-46E3-83E3-3FEADDC4C5EC}"/>
    <cellStyle name="classeur | titre | niveau 4 7" xfId="4509" xr:uid="{47FF18BF-AD61-4AC2-8CB1-1F604702A795}"/>
    <cellStyle name="classeur | titre | niveau 4 8" xfId="5001" xr:uid="{81F48B61-AA36-465D-9A93-2A1BD6B9A06C}"/>
    <cellStyle name="classeur | titre | niveau 4 9" xfId="4944" xr:uid="{0873A98A-C03E-4A35-9048-D455DF8629E3}"/>
    <cellStyle name="classeur | titre | niveau 5" xfId="1675" xr:uid="{9330B237-D365-483B-BD65-D6728BD72454}"/>
    <cellStyle name="classeur | titre | niveau 5 10" xfId="5987" xr:uid="{57F1CB0B-41AD-4A6F-9ECB-FA1A42604A16}"/>
    <cellStyle name="classeur | titre | niveau 5 11" xfId="6441" xr:uid="{5C906B8B-9429-4AE9-9AA8-1405EE97C65A}"/>
    <cellStyle name="classeur | titre | niveau 5 12" xfId="6697" xr:uid="{668E2F40-B516-4EA0-9183-F33D862466F3}"/>
    <cellStyle name="classeur | titre | niveau 5 13" xfId="6753" xr:uid="{FA5D496A-75FF-4B37-8C63-541E1B88C9A7}"/>
    <cellStyle name="classeur | titre | niveau 5 14" xfId="7213" xr:uid="{61D9F14E-1E0A-4893-9E0A-158373152B93}"/>
    <cellStyle name="classeur | titre | niveau 5 15" xfId="7268" xr:uid="{3D194064-46F7-4746-82F7-EAF71651CB38}"/>
    <cellStyle name="classeur | titre | niveau 5 16" xfId="7101" xr:uid="{055018E0-8794-4196-A591-D21EC1FF1FDF}"/>
    <cellStyle name="classeur | titre | niveau 5 17" xfId="6774" xr:uid="{E97064A4-7181-4B11-AF87-826585C698A4}"/>
    <cellStyle name="classeur | titre | niveau 5 18" xfId="8064" xr:uid="{744CA81C-AA02-428B-93A8-9E1B44C2A1F4}"/>
    <cellStyle name="classeur | titre | niveau 5 2" xfId="1676" xr:uid="{9755AF16-70D1-4C59-967A-7D5C241AE5F5}"/>
    <cellStyle name="classeur | titre | niveau 5 2 10" xfId="6696" xr:uid="{B60E15EA-7482-41F5-8BB0-BDC2B49854FF}"/>
    <cellStyle name="classeur | titre | niveau 5 2 11" xfId="6754" xr:uid="{582B3BCB-039D-4F31-BC1C-D6DE265F1B53}"/>
    <cellStyle name="classeur | titre | niveau 5 2 12" xfId="7212" xr:uid="{3B491956-973C-4EA6-8CB7-18E441A180FA}"/>
    <cellStyle name="classeur | titre | niveau 5 2 13" xfId="7269" xr:uid="{7CC8743B-74C1-4C8D-8BB6-987D84430FF1}"/>
    <cellStyle name="classeur | titre | niveau 5 2 14" xfId="7365" xr:uid="{44A3AF20-2CD3-471B-9E43-0CAB6B099464}"/>
    <cellStyle name="classeur | titre | niveau 5 2 15" xfId="7289" xr:uid="{F8B23FF6-BD3C-4CFF-8747-1D9489C76049}"/>
    <cellStyle name="classeur | titre | niveau 5 2 16" xfId="8087" xr:uid="{EB2659D8-92DC-44B1-A72D-69FD25A3C68A}"/>
    <cellStyle name="classeur | titre | niveau 5 2 2" xfId="2663" xr:uid="{17C2D45D-A763-4060-975E-5ACD24A69CAD}"/>
    <cellStyle name="classeur | titre | niveau 5 2 3" xfId="4513" xr:uid="{38D8B07E-3832-4F4D-88E7-E1F5E48B874D}"/>
    <cellStyle name="classeur | titre | niveau 5 2 4" xfId="5005" xr:uid="{48C0C884-BC92-44EE-966E-20630E6A305A}"/>
    <cellStyle name="classeur | titre | niveau 5 2 5" xfId="4940" xr:uid="{B8258058-BC6F-4A10-973D-72547D17EA7C}"/>
    <cellStyle name="classeur | titre | niveau 5 2 6" xfId="5029" xr:uid="{CD91C822-B156-4BB6-8747-2F24F5D111A2}"/>
    <cellStyle name="classeur | titre | niveau 5 2 7" xfId="5930" xr:uid="{727D549B-B809-47D0-9190-8E5302E86DFE}"/>
    <cellStyle name="classeur | titre | niveau 5 2 8" xfId="5988" xr:uid="{7DDDC3A0-1016-4A8B-B978-76A5AAAF2F4A}"/>
    <cellStyle name="classeur | titre | niveau 5 2 9" xfId="6440" xr:uid="{C7A9C94D-A1DB-4EB0-8B60-9766403C3F10}"/>
    <cellStyle name="classeur | titre | niveau 5 3" xfId="1677" xr:uid="{7DE90CBE-A51A-4932-B83F-80BDFCEE56CB}"/>
    <cellStyle name="classeur | titre | niveau 5 3 10" xfId="6695" xr:uid="{8B1F1264-50A9-48ED-BC2E-4FC900B29E3F}"/>
    <cellStyle name="classeur | titre | niveau 5 3 11" xfId="6755" xr:uid="{EC635091-8F43-47F6-8BBD-069AD88B1314}"/>
    <cellStyle name="classeur | titre | niveau 5 3 12" xfId="7211" xr:uid="{F35BB224-D5A3-479B-9AC9-5AB9961410B0}"/>
    <cellStyle name="classeur | titre | niveau 5 3 13" xfId="7270" xr:uid="{9836753D-2599-4DD8-8AF4-6AC755106A18}"/>
    <cellStyle name="classeur | titre | niveau 5 3 14" xfId="7189" xr:uid="{E602742C-78F2-42B6-AB77-4A1BD27EF5A7}"/>
    <cellStyle name="classeur | titre | niveau 5 3 15" xfId="7345" xr:uid="{CE08F975-EB8F-4DEC-950E-DBD8A1AC57E3}"/>
    <cellStyle name="classeur | titre | niveau 5 3 16" xfId="7864" xr:uid="{23554FC6-1F4A-49DE-A7DA-34C1A1D37F59}"/>
    <cellStyle name="classeur | titre | niveau 5 3 2" xfId="2664" xr:uid="{3939608B-4384-4B23-A7AA-CA424D66EC11}"/>
    <cellStyle name="classeur | titre | niveau 5 3 3" xfId="4514" xr:uid="{8DF36757-E329-4A80-8D56-9847B65C4DD1}"/>
    <cellStyle name="classeur | titre | niveau 5 3 4" xfId="5006" xr:uid="{B8634577-1977-41CB-B606-5BB3DEBAD135}"/>
    <cellStyle name="classeur | titre | niveau 5 3 5" xfId="4939" xr:uid="{B9A41DC2-4740-4B0C-9469-FE1D9632BD1C}"/>
    <cellStyle name="classeur | titre | niveau 5 3 6" xfId="5363" xr:uid="{665DAE0A-EA0A-45F6-AE79-018F1023A1E7}"/>
    <cellStyle name="classeur | titre | niveau 5 3 7" xfId="5929" xr:uid="{D77418F4-EFF7-4916-82D4-27985889EE99}"/>
    <cellStyle name="classeur | titre | niveau 5 3 8" xfId="5989" xr:uid="{C67F5F6C-8CA5-446E-8AD6-CCEC46864E2B}"/>
    <cellStyle name="classeur | titre | niveau 5 3 9" xfId="6439" xr:uid="{7EB26D1B-B7AA-4848-809D-127CB632901A}"/>
    <cellStyle name="classeur | titre | niveau 5 4" xfId="2662" xr:uid="{CA33844E-C811-44A9-9DF6-8A0CC6F9EF74}"/>
    <cellStyle name="classeur | titre | niveau 5 5" xfId="4512" xr:uid="{51676828-C946-4ED3-AE36-929ADC9F278A}"/>
    <cellStyle name="classeur | titre | niveau 5 6" xfId="5004" xr:uid="{A6AC249B-D7BC-40DF-9884-85B0448210D4}"/>
    <cellStyle name="classeur | titre | niveau 5 7" xfId="4941" xr:uid="{82B47BAA-BCBC-4D02-86E1-5ED174841389}"/>
    <cellStyle name="classeur | titre | niveau 5 8" xfId="4864" xr:uid="{C848B24A-3817-4958-9F1E-42323B254EDF}"/>
    <cellStyle name="classeur | titre | niveau 5 9" xfId="5931" xr:uid="{21F5331C-967F-40B4-B995-F8E491E89E34}"/>
    <cellStyle name="coin" xfId="1678" xr:uid="{D1B9BD6C-6B06-4480-A63A-DBA8CD6C125B}"/>
    <cellStyle name="coin 10" xfId="5990" xr:uid="{0FC8F314-5D91-496B-9879-B83A5F658DB4}"/>
    <cellStyle name="coin 11" xfId="6438" xr:uid="{BA92315C-0C53-42B0-ADB9-550EB561FCA3}"/>
    <cellStyle name="coin 12" xfId="6694" xr:uid="{CFDB4B60-D61D-483C-B5AC-231B7B561DDF}"/>
    <cellStyle name="coin 13" xfId="6756" xr:uid="{1FE12AF2-E12D-47C4-89B5-58484509011B}"/>
    <cellStyle name="coin 14" xfId="7210" xr:uid="{144E1049-65DF-4828-8C6B-3E9040368776}"/>
    <cellStyle name="coin 15" xfId="7271" xr:uid="{030C5602-2F14-4F15-B9EA-B20B54762F34}"/>
    <cellStyle name="coin 16" xfId="7415" xr:uid="{7FA569C5-AEAF-44A0-A92E-DB4255CA461C}"/>
    <cellStyle name="coin 17" xfId="6781" xr:uid="{1A7AA104-B951-4C39-A3E4-B3A89B98030A}"/>
    <cellStyle name="coin 18" xfId="6778" xr:uid="{68887320-3AB2-4CE5-BB88-08FC06772357}"/>
    <cellStyle name="coin 2" xfId="1679" xr:uid="{3AD71FB4-AE25-438A-952F-AD4F4F40CAB2}"/>
    <cellStyle name="coin 2 10" xfId="6693" xr:uid="{533764E7-7D2F-474A-A626-CAA897C732E4}"/>
    <cellStyle name="coin 2 11" xfId="6757" xr:uid="{D623F97F-1024-440E-86CF-5018AF2B2122}"/>
    <cellStyle name="coin 2 12" xfId="7209" xr:uid="{61825CF9-619B-4600-8CB4-500BA19220E0}"/>
    <cellStyle name="coin 2 13" xfId="7272" xr:uid="{07DF6B88-15DA-43B7-B2BD-BD3153468B11}"/>
    <cellStyle name="coin 2 14" xfId="7335" xr:uid="{596D5D56-4A32-4136-ACC2-11615572CCC3}"/>
    <cellStyle name="coin 2 15" xfId="7399" xr:uid="{03BD9008-8535-41AD-A5D9-ED85A6D5FDBF}"/>
    <cellStyle name="coin 2 16" xfId="8090" xr:uid="{983242C3-B126-41FB-B71F-E9FE049BA5A1}"/>
    <cellStyle name="coin 2 2" xfId="2666" xr:uid="{D83AB33A-54B3-417E-9F54-C41DCB73868A}"/>
    <cellStyle name="coin 2 3" xfId="4516" xr:uid="{7D9A12B3-B1F0-4503-A61D-6CCDEB7DC1C6}"/>
    <cellStyle name="coin 2 4" xfId="5008" xr:uid="{1AA16005-8CFF-4D68-8F22-95C756E920A9}"/>
    <cellStyle name="coin 2 5" xfId="4937" xr:uid="{C4B99A25-0DEC-4776-8BAF-949FB7104189}"/>
    <cellStyle name="coin 2 6" xfId="5031" xr:uid="{18316467-BB3E-4BBE-A440-B3F694EC3C2A}"/>
    <cellStyle name="coin 2 7" xfId="5927" xr:uid="{51959826-5411-4784-84FD-338B61BE09E1}"/>
    <cellStyle name="coin 2 8" xfId="5991" xr:uid="{D71FC065-13A0-43C4-83D1-D8A45DAC5E98}"/>
    <cellStyle name="coin 2 9" xfId="6437" xr:uid="{92E2940A-865E-4C5E-8E51-0B2B21DB665E}"/>
    <cellStyle name="coin 3" xfId="1680" xr:uid="{ACE04A2C-229D-43AF-9910-5C564C95C1B7}"/>
    <cellStyle name="coin 3 2" xfId="2667" xr:uid="{058FAF32-9D47-4CFF-B9AF-C5D1C357E75F}"/>
    <cellStyle name="coin 4" xfId="2665" xr:uid="{B3772932-B8C5-4649-9DF4-47502B5A0427}"/>
    <cellStyle name="coin 5" xfId="4515" xr:uid="{EF7F8781-C95C-4E03-9E9C-9D2887EF8343}"/>
    <cellStyle name="coin 6" xfId="5007" xr:uid="{3748572B-B7A1-44A0-8F80-656EC5F73ED7}"/>
    <cellStyle name="coin 7" xfId="4938" xr:uid="{EEDF4A6A-CA81-4398-A3D9-D9DBF968C712}"/>
    <cellStyle name="coin 8" xfId="4879" xr:uid="{8A665B0A-76D2-48C1-8084-FF26DA9E015E}"/>
    <cellStyle name="coin 9" xfId="5928" xr:uid="{BC36F57E-5E8A-43B4-A738-AA709946F6F7}"/>
    <cellStyle name="Colore 1" xfId="1681" xr:uid="{B5D2CD75-2E8D-4B2A-81E9-82F002567344}"/>
    <cellStyle name="Colore 1 2" xfId="2668" xr:uid="{7BCC04FB-FD46-4299-9998-D8EA0E78AB14}"/>
    <cellStyle name="Colore 2" xfId="1682" xr:uid="{944D3001-5789-4047-B5B5-0C3FAC973695}"/>
    <cellStyle name="Colore 2 2" xfId="2669" xr:uid="{C0870B27-574F-4C64-AF4A-4DC998BBD54D}"/>
    <cellStyle name="Colore 3" xfId="1683" xr:uid="{036B7D82-2DDD-4BEA-8765-F65097F233BA}"/>
    <cellStyle name="Colore 3 2" xfId="2670" xr:uid="{4A53870F-9C25-4EEB-BDB0-CE9B2B94A95A}"/>
    <cellStyle name="Colore 4" xfId="1684" xr:uid="{70906350-68DD-42C3-811D-42E3BB9962D6}"/>
    <cellStyle name="Colore 4 2" xfId="2671" xr:uid="{91C4F48E-3219-4D33-AA12-562264E36B86}"/>
    <cellStyle name="Colore 5" xfId="1685" xr:uid="{8D973687-A144-41F0-A5CF-114D8932F31C}"/>
    <cellStyle name="Colore 5 2" xfId="2672" xr:uid="{FFD011F3-7140-4868-93B2-A984226A3890}"/>
    <cellStyle name="Colore 6" xfId="1686" xr:uid="{2EEFB108-98DF-49B3-A9C9-7AEBEBA20A98}"/>
    <cellStyle name="Colore 6 2" xfId="2673" xr:uid="{6B295912-9D16-4DB6-9B53-357BD874FB8E}"/>
    <cellStyle name="Comma 2" xfId="1687" xr:uid="{638D804E-5873-4D11-B901-484549339832}"/>
    <cellStyle name="Comma 2 2" xfId="2674" xr:uid="{A5F505CD-B41C-4905-9480-033011EAE8EE}"/>
    <cellStyle name="Commentaire" xfId="4838" xr:uid="{EF73B26A-910F-45C4-989B-5BA6C7F5127B}"/>
    <cellStyle name="Commentaire 2" xfId="165" xr:uid="{613EE764-47A1-42FB-93AC-8855E0700480}"/>
    <cellStyle name="Commentaire 2 10" xfId="5992" xr:uid="{FFA557C9-1E16-49DB-BFE2-2E625D316617}"/>
    <cellStyle name="Commentaire 2 11" xfId="6436" xr:uid="{9B5C56CA-4E7C-4C9D-A480-4BF210C87E90}"/>
    <cellStyle name="Commentaire 2 12" xfId="6692" xr:uid="{88228CDC-B3E8-4060-A45C-0172377362F4}"/>
    <cellStyle name="Commentaire 2 13" xfId="6758" xr:uid="{BCF7230E-1920-4A14-901A-1251FFD78D73}"/>
    <cellStyle name="Commentaire 2 14" xfId="7208" xr:uid="{3B67C5BD-D3FC-450C-9038-8A154E08D9F9}"/>
    <cellStyle name="Commentaire 2 15" xfId="7273" xr:uid="{3051B08A-0458-4ECD-8458-D86A711E2E08}"/>
    <cellStyle name="Commentaire 2 16" xfId="7188" xr:uid="{CCF69C62-0F5E-42FD-8196-F09E85E53CDC}"/>
    <cellStyle name="Commentaire 2 17" xfId="7097" xr:uid="{1967F22D-02FF-4A81-A34E-BE088CC90C4E}"/>
    <cellStyle name="Commentaire 2 18" xfId="7846" xr:uid="{CDA10982-E2C7-4FCF-9689-22A27701C353}"/>
    <cellStyle name="Commentaire 2 2" xfId="2675" xr:uid="{C931E981-B71A-446D-8C69-E2EC0D3E0F62}"/>
    <cellStyle name="Commentaire 2 3" xfId="1688" xr:uid="{D0403DC3-E7E4-41A4-9522-D00485F9149A}"/>
    <cellStyle name="Commentaire 2 4" xfId="1070" xr:uid="{EB7F33D0-96AE-41B5-85BF-FFEF658E1D8E}"/>
    <cellStyle name="Commentaire 2 5" xfId="4517" xr:uid="{29DF0EE7-3A5D-47C2-9402-A55C4B9C5F6E}"/>
    <cellStyle name="Commentaire 2 6" xfId="5009" xr:uid="{70BDA31D-14AD-4B33-B094-43C1ACEFB552}"/>
    <cellStyle name="Commentaire 2 7" xfId="4936" xr:uid="{45E2DF81-7BEF-4DB4-B314-A3AE4B5F5E2E}"/>
    <cellStyle name="Commentaire 2 8" xfId="4883" xr:uid="{527A5438-595D-4456-A765-3C6FCE3C0ABD}"/>
    <cellStyle name="Commentaire 2 9" xfId="5926" xr:uid="{7CCBF72A-1014-4F49-BCC1-F0CA1B14C3E8}"/>
    <cellStyle name="Date" xfId="1689" xr:uid="{7A2CE1C2-F3FE-40F7-92CF-BF412A79CC50}"/>
    <cellStyle name="Date 2" xfId="1690" xr:uid="{6589D56D-2B85-438C-A19D-C20D6ABD99F8}"/>
    <cellStyle name="Date 2 2" xfId="2677" xr:uid="{E50DF70F-23DD-4DC3-BE39-A3C1A9386136}"/>
    <cellStyle name="Date 2 3" xfId="4519" xr:uid="{6633885B-3A07-451E-B7DA-9B3E9E31F18B}"/>
    <cellStyle name="Date 3" xfId="2676" xr:uid="{8D8C5E1D-1DE9-4622-A788-19637A817117}"/>
    <cellStyle name="Date 4" xfId="4518" xr:uid="{45154500-B963-4237-919B-DF7D0B2D6D67}"/>
    <cellStyle name="debugage | texte note potentiel ?" xfId="1691" xr:uid="{6B871A8E-9094-43BC-B512-98DEF51E792F}"/>
    <cellStyle name="debugage | texte note potentiel ? 2" xfId="2678" xr:uid="{9E3B793B-8A8F-4E8E-80E9-7A8261138E27}"/>
    <cellStyle name="debugage | titre de niveau potentiel" xfId="1692" xr:uid="{0B3B6978-D82B-4921-BFC5-672C3A576D53}"/>
    <cellStyle name="debugage | titre de niveau potentiel 2" xfId="2679" xr:uid="{74ABC519-9696-4DE6-BF11-0AD97ED753A7}"/>
    <cellStyle name="donn_normal" xfId="1693" xr:uid="{AA809CDE-DCB9-4D1A-9674-48B0A01FE4A1}"/>
    <cellStyle name="donnnormal1" xfId="1694" xr:uid="{DF831260-BFD1-4526-8985-C54514BEE5E6}"/>
    <cellStyle name="donnnormal1 10" xfId="6431" xr:uid="{4D7A65BC-A4C2-4C26-A28C-BA91ADA64306}"/>
    <cellStyle name="donnnormal1 11" xfId="6690" xr:uid="{3D67F00A-45AF-4FC7-9ABD-209DF18B2FB8}"/>
    <cellStyle name="donnnormal1 12" xfId="6761" xr:uid="{36DBAAA3-ED2C-4FAE-BACB-3A623168F275}"/>
    <cellStyle name="donnnormal1 13" xfId="7205" xr:uid="{20E91BA2-351B-4569-B53F-EBE53C0A1873}"/>
    <cellStyle name="donnnormal1 14" xfId="7276" xr:uid="{34CBF068-9394-4CF0-A5DD-1B372FB4B715}"/>
    <cellStyle name="donnnormal1 15" xfId="7187" xr:uid="{D5CC180D-DC66-47DE-9B1B-8624F658AABC}"/>
    <cellStyle name="donnnormal1 16" xfId="7659" xr:uid="{FC71085B-7F2D-4296-80AB-C3DF9F6B3852}"/>
    <cellStyle name="donnnormal1 17" xfId="8139" xr:uid="{6DE094DF-C03D-493C-A907-494C747C25AA}"/>
    <cellStyle name="donnnormal1 2" xfId="1695" xr:uid="{C64B9F9F-D470-4BE2-A955-505D9AF430CA}"/>
    <cellStyle name="donnnormal1 2 10" xfId="5964" xr:uid="{3A4258F0-ED00-49E0-AB5B-564DD61371F0}"/>
    <cellStyle name="donnnormal1 2 11" xfId="6762" xr:uid="{5DF77FD1-123F-4654-9673-96E680C9A85B}"/>
    <cellStyle name="donnnormal1 2 12" xfId="7204" xr:uid="{2D3E3240-0030-4BB1-A8EF-98AC63652D7E}"/>
    <cellStyle name="donnnormal1 2 13" xfId="7277" xr:uid="{9C32A68B-DEC4-4710-86E5-4257DAF99724}"/>
    <cellStyle name="donnnormal1 2 14" xfId="7186" xr:uid="{3A558D42-6C9C-4E02-A920-221012324D6B}"/>
    <cellStyle name="donnnormal1 2 15" xfId="7375" xr:uid="{DFFAD3C5-D17D-4357-871A-A79DF5C4F50F}"/>
    <cellStyle name="donnnormal1 2 16" xfId="7586" xr:uid="{73251E31-3347-41F1-A836-8F4B7DEB130A}"/>
    <cellStyle name="donnnormal1 2 2" xfId="2681" xr:uid="{C8DEC0AD-00B1-427E-90AC-458D678FEFA8}"/>
    <cellStyle name="donnnormal1 2 3" xfId="4521" xr:uid="{E394702B-2FF3-4FE7-8E94-631DC18F73D1}"/>
    <cellStyle name="donnnormal1 2 4" xfId="5013" xr:uid="{583541C1-A13E-4507-A96E-6B0B91BAE219}"/>
    <cellStyle name="donnnormal1 2 5" xfId="4932" xr:uid="{67AF00F6-4A57-4473-AEA1-3149673A5FDE}"/>
    <cellStyle name="donnnormal1 2 6" xfId="5311" xr:uid="{C8C56B41-5450-4302-B09C-344865ED9B05}"/>
    <cellStyle name="donnnormal1 2 7" xfId="5922" xr:uid="{79D8A870-AC81-4D5E-B7DB-7A0322615A9F}"/>
    <cellStyle name="donnnormal1 2 8" xfId="5996" xr:uid="{FE8DEADA-E693-4440-B97D-977E41072F82}"/>
    <cellStyle name="donnnormal1 2 9" xfId="6433" xr:uid="{B81264E6-3BFE-4E46-9206-003859D843E9}"/>
    <cellStyle name="donnnormal1 3" xfId="2680" xr:uid="{3AC8E74B-6BFF-4D48-A9D0-933CDD999533}"/>
    <cellStyle name="donnnormal1 4" xfId="4520" xr:uid="{E86B6B38-B130-448E-A85E-42BF05DEFDDA}"/>
    <cellStyle name="donnnormal1 5" xfId="5012" xr:uid="{05B29D81-C658-4104-9F21-6CD679D85797}"/>
    <cellStyle name="donnnormal1 6" xfId="4933" xr:uid="{9B4A8D0F-C7AD-49DA-A706-D5FEEBB439B0}"/>
    <cellStyle name="donnnormal1 7" xfId="5032" xr:uid="{0A4AB8A3-2130-4C06-9E68-D2089C0BE700}"/>
    <cellStyle name="donnnormal1 8" xfId="5923" xr:uid="{9047F7F2-B4CD-4700-80BC-25754DEA7883}"/>
    <cellStyle name="donnnormal1 9" xfId="5995" xr:uid="{538B2A09-ADCB-4C51-AD91-31B9AD881EEC}"/>
    <cellStyle name="donntotal1" xfId="1696" xr:uid="{39310453-B69C-4C32-BF73-EAC283E2F136}"/>
    <cellStyle name="donntotal1 10" xfId="6432" xr:uid="{D2176049-8536-40B8-A509-183CEEF38B22}"/>
    <cellStyle name="donntotal1 11" xfId="6688" xr:uid="{CE121862-0576-461E-90FA-2B3582F71322}"/>
    <cellStyle name="donntotal1 12" xfId="6763" xr:uid="{0551ED70-EE70-457B-BD8D-82C8E470CF1A}"/>
    <cellStyle name="donntotal1 13" xfId="7202" xr:uid="{D563BB5E-35D4-42D8-BE97-89A88D30344C}"/>
    <cellStyle name="donntotal1 14" xfId="7278" xr:uid="{48072FCD-9313-402D-AD7F-7A6663A504AE}"/>
    <cellStyle name="donntotal1 15" xfId="7392" xr:uid="{1B08A218-5071-4FF8-B671-1877A59AEAB0}"/>
    <cellStyle name="donntotal1 16" xfId="7395" xr:uid="{23CD6284-0C41-47A0-8A46-78879BD14653}"/>
    <cellStyle name="donntotal1 17" xfId="8154" xr:uid="{F707C2F5-71F9-4430-9280-540D7FD97A4C}"/>
    <cellStyle name="donntotal1 2" xfId="1697" xr:uid="{C6A1CE5D-6E2D-42C1-8E84-F75B606AB176}"/>
    <cellStyle name="donntotal1 2 10" xfId="6687" xr:uid="{AA5F3757-A246-4DEB-9F40-A668CE772264}"/>
    <cellStyle name="donntotal1 2 11" xfId="6764" xr:uid="{7A09C26D-868F-4380-8084-7E987138ACF9}"/>
    <cellStyle name="donntotal1 2 12" xfId="7203" xr:uid="{C78BF8FD-6620-4E74-974C-6F65D7BCCF78}"/>
    <cellStyle name="donntotal1 2 13" xfId="7279" xr:uid="{7CEC3F2F-2979-4556-BC8D-F97050F0E9B9}"/>
    <cellStyle name="donntotal1 2 14" xfId="7185" xr:uid="{4D1F6541-01E7-4641-B255-9DA0691AF705}"/>
    <cellStyle name="donntotal1 2 15" xfId="5039" xr:uid="{92E80C5D-9CBB-44DD-8746-3F33F72E5E83}"/>
    <cellStyle name="donntotal1 2 16" xfId="8170" xr:uid="{2378EA0D-2A24-4AD8-9ED5-8FEA8EB9218A}"/>
    <cellStyle name="donntotal1 2 2" xfId="2683" xr:uid="{FBA238AE-0B20-4C20-9D1A-21CEDAE4EC48}"/>
    <cellStyle name="donntotal1 2 3" xfId="4523" xr:uid="{10118976-4488-4BF7-8DDC-08743E7481DB}"/>
    <cellStyle name="donntotal1 2 4" xfId="5015" xr:uid="{CD50AD9D-95AD-4C96-A2E0-B10E5B156FFE}"/>
    <cellStyle name="donntotal1 2 5" xfId="4930" xr:uid="{4187B573-92D5-41EF-828F-49950E1E8DD2}"/>
    <cellStyle name="donntotal1 2 6" xfId="5034" xr:uid="{4945477D-5232-42B7-A78E-B881D3178E06}"/>
    <cellStyle name="donntotal1 2 7" xfId="5921" xr:uid="{4F44CE0F-9941-40A8-8DD5-21844F9EBC11}"/>
    <cellStyle name="donntotal1 2 8" xfId="5998" xr:uid="{35D3ACA7-0C8C-4A40-B604-9D303B058E44}"/>
    <cellStyle name="donntotal1 2 9" xfId="6123" xr:uid="{3AE9C50B-33BB-469F-A44F-61181B309435}"/>
    <cellStyle name="donntotal1 3" xfId="2682" xr:uid="{BB0215C3-BD25-472F-845C-E9B4B8F98A07}"/>
    <cellStyle name="donntotal1 4" xfId="4522" xr:uid="{3C3DC544-9BDD-408A-883C-43F6A3DB8419}"/>
    <cellStyle name="donntotal1 5" xfId="5014" xr:uid="{58D12F12-90CD-4B4C-B8E5-5C6414E7A71C}"/>
    <cellStyle name="donntotal1 6" xfId="4931" xr:uid="{40802200-6BFC-4AB2-AA87-7435CF8CF281}"/>
    <cellStyle name="donntotal1 7" xfId="5033" xr:uid="{14206CDF-A9BC-4A41-BDE0-684288ED766E}"/>
    <cellStyle name="donntotal1 8" xfId="5920" xr:uid="{6757BC95-2FF5-4D48-971F-85F3F22E5994}"/>
    <cellStyle name="donntotal1 9" xfId="5997" xr:uid="{EEF934FB-BF89-4AA3-8C51-FF40A40ED54D}"/>
    <cellStyle name="Empty_L_border" xfId="3447" xr:uid="{098E9A82-B240-4FFD-B858-64214728D0D1}"/>
    <cellStyle name="Encabezado 4" xfId="1698" xr:uid="{9E5BF3B7-E9FB-41FE-91EB-D1EB51C8C4B3}"/>
    <cellStyle name="Encabezado 4 2" xfId="2684" xr:uid="{8BF0CCC5-E9CA-495B-9C15-00765EABFE61}"/>
    <cellStyle name="Énfasis1" xfId="1403" xr:uid="{CC64A969-5FBC-4368-8325-919E217794E4}"/>
    <cellStyle name="Énfasis1 2" xfId="2685" xr:uid="{19689938-7586-477A-A2EA-A676AEA3BB2E}"/>
    <cellStyle name="Énfasis2" xfId="1404" xr:uid="{AFF9823A-BEF0-4F67-ABC4-8FB7A19FCBD5}"/>
    <cellStyle name="Énfasis2 2" xfId="2686" xr:uid="{F0087E10-53FB-467D-B7D3-3609407A12EE}"/>
    <cellStyle name="Énfasis3" xfId="1405" xr:uid="{B196A11A-B976-4903-BD11-7F260EE4079A}"/>
    <cellStyle name="Énfasis3 2" xfId="2687" xr:uid="{E10CA981-1433-4FD0-955A-B40FE05687AA}"/>
    <cellStyle name="Énfasis4" xfId="1406" xr:uid="{CBE9868C-CD9C-45AE-BAFF-57785FB37837}"/>
    <cellStyle name="Énfasis4 2" xfId="2688" xr:uid="{766BC1E3-C549-47DF-97DC-81241E8BC7BA}"/>
    <cellStyle name="Énfasis5" xfId="1407" xr:uid="{C151A2C1-53F6-4F7A-A369-2C31564F7711}"/>
    <cellStyle name="Énfasis5 2" xfId="2689" xr:uid="{115C46A7-6467-42EB-A5AB-A30864B946C8}"/>
    <cellStyle name="Énfasis6" xfId="1408" xr:uid="{D7053FA2-93FF-47EF-84B6-8B71EE648EDF}"/>
    <cellStyle name="Énfasis6 2" xfId="2690" xr:uid="{11D6F007-D407-4698-8399-BEF37FF5668B}"/>
    <cellStyle name="ent_col_ser" xfId="1703" xr:uid="{7BDF4EC5-C71A-4003-B713-0A2BC683707B}"/>
    <cellStyle name="En-tête 1" xfId="1699" xr:uid="{BA0C89A7-99B8-4BFC-B6E6-43D5C46FAC5A}"/>
    <cellStyle name="En-tête 1 2" xfId="1700" xr:uid="{2ACD9438-3E5E-4AE0-B8C5-0EAF88D699BE}"/>
    <cellStyle name="En-tête 1 2 2" xfId="2692" xr:uid="{B2D52D98-7A28-4E0A-B31B-57019A9B0F0A}"/>
    <cellStyle name="En-tête 1 2 3" xfId="4525" xr:uid="{E3CE8B50-9EEA-4250-95AE-9F4548A3BEEA}"/>
    <cellStyle name="En-tête 1 3" xfId="2691" xr:uid="{452C15FD-E560-4042-85B2-D179830BB009}"/>
    <cellStyle name="En-tête 1 4" xfId="4524" xr:uid="{5EBC3362-2809-4F88-8DA0-9F47C3408016}"/>
    <cellStyle name="En-tête 2" xfId="1701" xr:uid="{E0C7255D-0C6B-4A40-98DD-797DADFA4722}"/>
    <cellStyle name="En-tête 2 2" xfId="1702" xr:uid="{60027668-0695-42E9-A786-ABE31B0FF370}"/>
    <cellStyle name="En-tête 2 2 2" xfId="2694" xr:uid="{9D0A3BDE-62A2-49E2-BADF-D88AC2448D17}"/>
    <cellStyle name="En-tête 2 2 3" xfId="4527" xr:uid="{A98CC2B0-6E4F-4A27-9F13-31FF8DBE1CF7}"/>
    <cellStyle name="En-tête 2 3" xfId="2693" xr:uid="{71B5539F-B737-46B9-ADFB-087A0A7F8DDD}"/>
    <cellStyle name="En-tête 2 4" xfId="4526" xr:uid="{1D2F75F7-6122-44A9-8A8C-6C13BEBCE525}"/>
    <cellStyle name="entete_indice" xfId="1704" xr:uid="{034A727A-E69E-4461-B709-4F50B4DED826}"/>
    <cellStyle name="Entrada" xfId="1706" xr:uid="{A29EE2A6-7ABE-476F-9350-B6BADAD8A7DB}"/>
    <cellStyle name="Entrada 2" xfId="2695" xr:uid="{4771FAD2-957C-43AC-9A37-D6DF2CEABAC9}"/>
    <cellStyle name="Entrée" xfId="14" builtinId="20" customBuiltin="1"/>
    <cellStyle name="Entrée 2" xfId="1705" xr:uid="{90614283-3888-487D-95CB-9D815B0311C4}"/>
    <cellStyle name="Entrée 2 10" xfId="6069" xr:uid="{564467AA-D773-437E-9553-5CF49DADD177}"/>
    <cellStyle name="Entrée 2 11" xfId="6827" xr:uid="{510B6FBC-32DD-4851-931B-7C7E705F3E85}"/>
    <cellStyle name="Entrée 2 12" xfId="7344" xr:uid="{5A012CDE-6D40-4FD3-8A82-BE5E085D7FD2}"/>
    <cellStyle name="Entrée 2 13" xfId="7341" xr:uid="{E82EA4BF-BC95-418F-99EF-B1B5B343C9C7}"/>
    <cellStyle name="Entrée 2 14" xfId="7593" xr:uid="{AF2A6006-5510-4AD1-BA60-42A47C137E4A}"/>
    <cellStyle name="Entrée 2 15" xfId="7589" xr:uid="{CBFE4344-099F-4884-AC75-2419FEE71ACF}"/>
    <cellStyle name="Entrée 2 16" xfId="8072" xr:uid="{270B9755-527C-4707-B9B8-23359C47E8EC}"/>
    <cellStyle name="Entrée 2 2" xfId="2696" xr:uid="{2C53D42D-0E9B-4FD0-BC50-1923CBF3A24E}"/>
    <cellStyle name="Entrée 2 2 10" xfId="6770" xr:uid="{261F5DDA-76C3-43DB-8B2D-9EB8A97AB2DA}"/>
    <cellStyle name="Entrée 2 2 11" xfId="7197" xr:uid="{45DCF4C6-F923-4FDA-A43B-A58B567D3557}"/>
    <cellStyle name="Entrée 2 2 12" xfId="7285" xr:uid="{5634EA5F-A640-428D-B839-E9DE1F421EB0}"/>
    <cellStyle name="Entrée 2 2 13" xfId="7062" xr:uid="{632A464A-62FA-4CB2-9FAD-753690EE495B}"/>
    <cellStyle name="Entrée 2 2 14" xfId="7292" xr:uid="{846D0839-5093-437D-A492-6FABA853224D}"/>
    <cellStyle name="Entrée 2 2 15" xfId="8140" xr:uid="{6B140B4E-A1F9-42D9-96A4-72B6653EA6A3}"/>
    <cellStyle name="Entrée 2 2 2" xfId="4528" xr:uid="{94CA7BC5-8D70-42DC-8280-5C802BDFC3E0}"/>
    <cellStyle name="Entrée 2 2 3" xfId="5021" xr:uid="{9366E972-3C9F-4691-BF17-297FF8FC3032}"/>
    <cellStyle name="Entrée 2 2 4" xfId="5324" xr:uid="{56F5B9F3-ECE0-4E9A-A201-81FDEFB3D5A1}"/>
    <cellStyle name="Entrée 2 2 5" xfId="5582" xr:uid="{8C47D120-1EBB-4214-A91B-85FCB39711ED}"/>
    <cellStyle name="Entrée 2 2 6" xfId="5915" xr:uid="{72CB68CF-0AAC-4F57-A5A4-027D31361916}"/>
    <cellStyle name="Entrée 2 2 7" xfId="6004" xr:uid="{7CFABA22-5261-4620-87E1-A4E54A0882CF}"/>
    <cellStyle name="Entrée 2 2 8" xfId="6425" xr:uid="{E7269EED-22CF-4A82-8F5C-12836A6C37BA}"/>
    <cellStyle name="Entrée 2 2 9" xfId="6681" xr:uid="{B705345E-5FB8-4143-BD48-73D2A87FB4DD}"/>
    <cellStyle name="Entrée 2 3" xfId="4371" xr:uid="{37482EF3-BEA7-43EA-B30B-2B6ABFBC9223}"/>
    <cellStyle name="Entrée 2 4" xfId="4845" xr:uid="{99D2C01C-9B4B-4CFC-B3AF-08E088564AEE}"/>
    <cellStyle name="Entrée 2 5" xfId="5291" xr:uid="{AE143D99-44CF-482C-9B88-D941916E211E}"/>
    <cellStyle name="Entrée 2 6" xfId="5547" xr:uid="{EC14C650-DFB0-4231-B025-7708E145DEB6}"/>
    <cellStyle name="Entrée 2 7" xfId="6066" xr:uid="{B03D67B1-BF13-4732-8B19-AE32B3ED9CBC}"/>
    <cellStyle name="Entrée 2 8" xfId="6062" xr:uid="{21B2EFD7-4B77-4461-A544-F95E9B645148}"/>
    <cellStyle name="Entrée 2 9" xfId="6601" xr:uid="{745D3406-D5EF-486E-B02F-77626E14FE99}"/>
    <cellStyle name="Entrée 3" xfId="1738" xr:uid="{A95B49C5-0D99-4802-A4A9-50A9E678802A}"/>
    <cellStyle name="Error" xfId="3412" xr:uid="{1BB054CF-4D42-42F4-906B-0902BA507675}"/>
    <cellStyle name="Euro" xfId="53" xr:uid="{62D990CF-C6A1-4838-968F-C9DA097A41DC}"/>
    <cellStyle name="Euro 10" xfId="176" xr:uid="{EF941A6E-4FB4-48A8-B897-01303745AC7A}"/>
    <cellStyle name="Euro 10 2" xfId="293" xr:uid="{D71DDF52-B005-4EED-B636-958005222BA8}"/>
    <cellStyle name="Euro 10 2 2" xfId="602" xr:uid="{68CEAD6D-0495-4777-A888-746F14F6D8E9}"/>
    <cellStyle name="Euro 10 2 2 2" xfId="943" xr:uid="{BFB39CA0-52FA-4131-9C8A-95AFA7B5B2CD}"/>
    <cellStyle name="Euro 10 2 2 2 2" xfId="4279" xr:uid="{670A592A-1644-46B1-BD09-86A3276CD167}"/>
    <cellStyle name="Euro 10 2 2 2 3" xfId="3690" xr:uid="{F02261AB-AACC-4DB8-A350-B50FB13EE67F}"/>
    <cellStyle name="Euro 10 2 2 3" xfId="4004" xr:uid="{0BD5F30A-28B4-4094-86B7-321F43E1C23D}"/>
    <cellStyle name="Euro 10 2 2 4" xfId="1334" xr:uid="{91440552-32CB-482B-8A9B-9DBDA4DDF64E}"/>
    <cellStyle name="Euro 10 2 3" xfId="807" xr:uid="{5A8229A8-D958-4CDC-9334-5AF4A5B47543}"/>
    <cellStyle name="Euro 10 2 3 2" xfId="2698" xr:uid="{EF1551BD-EABD-4690-A389-3674BE794AA2}"/>
    <cellStyle name="Euro 10 2 4" xfId="3554" xr:uid="{0253C1A8-4685-4852-9783-78452E0A1E6F}"/>
    <cellStyle name="Euro 10 2 4 2" xfId="4143" xr:uid="{D0A89102-8A75-491C-B93C-EBF547821EBA}"/>
    <cellStyle name="Euro 10 2 5" xfId="3868" xr:uid="{0B583DDE-4257-498D-8E80-652830663CD4}"/>
    <cellStyle name="Euro 10 2 6" xfId="1144" xr:uid="{D948F2CE-21F8-4E88-960D-932C2A81413A}"/>
    <cellStyle name="Euro 10 3" xfId="410" xr:uid="{7CE6F0FD-52D3-41AA-91C2-C8E00FBB3EB4}"/>
    <cellStyle name="Euro 10 3 2" xfId="859" xr:uid="{993FDE46-A5C3-4A8E-AB5F-16F020E0184F}"/>
    <cellStyle name="Euro 10 3 2 2" xfId="4195" xr:uid="{B416641B-F056-46AC-865F-68388C16E40C}"/>
    <cellStyle name="Euro 10 3 2 3" xfId="3606" xr:uid="{A337583D-D782-4972-8F07-C7BF50F8734B}"/>
    <cellStyle name="Euro 10 3 3" xfId="3920" xr:uid="{F45F6E45-2232-4217-9CBE-06D592861548}"/>
    <cellStyle name="Euro 10 3 4" xfId="1214" xr:uid="{FEF19CBC-6F15-4EE2-9D5B-13430EF01C10}"/>
    <cellStyle name="Euro 10 4" xfId="757" xr:uid="{05E6D5E7-DF4B-457E-8913-A4FB4E086C2E}"/>
    <cellStyle name="Euro 10 4 2" xfId="1708" xr:uid="{E796DAC7-971E-455A-BBBE-F526D7F2A58C}"/>
    <cellStyle name="Euro 10 5" xfId="3504" xr:uid="{0D97D0CF-7B6E-4000-B589-BBFA6EE6B461}"/>
    <cellStyle name="Euro 10 5 2" xfId="4093" xr:uid="{C40CD0F6-225A-42D0-8D3E-09AF2100CC1F}"/>
    <cellStyle name="Euro 10 6" xfId="3818" xr:uid="{BD55C51A-C160-4838-9FD2-CD74A5DC63BE}"/>
    <cellStyle name="Euro 10 7" xfId="1072" xr:uid="{104AB53E-215F-4214-923B-E13D44E88AC5}"/>
    <cellStyle name="Euro 11" xfId="254" xr:uid="{3C0E8A1B-B08E-4A17-8733-8FC49D931F7F}"/>
    <cellStyle name="Euro 11 2" xfId="563" xr:uid="{086E5239-0E0B-447B-A518-3CE58501A67C}"/>
    <cellStyle name="Euro 11 2 2" xfId="925" xr:uid="{306C008A-D77B-4F74-A1AD-23A3C3AE8596}"/>
    <cellStyle name="Euro 11 2 2 2" xfId="4261" xr:uid="{FAED40BB-DB8F-4519-99C7-78A2E9D71D3D}"/>
    <cellStyle name="Euro 11 2 2 3" xfId="3672" xr:uid="{A9CC8656-A233-4A34-AB03-D271C75A8980}"/>
    <cellStyle name="Euro 11 2 3" xfId="3986" xr:uid="{E0E5569B-3664-4D22-8B42-BE1A08CE8518}"/>
    <cellStyle name="Euro 11 2 4" xfId="1310" xr:uid="{348ABFB5-F8FD-41E2-9D75-119CECBAD32A}"/>
    <cellStyle name="Euro 11 3" xfId="789" xr:uid="{9D97916A-9895-426D-957C-89400CB411A3}"/>
    <cellStyle name="Euro 11 3 2" xfId="2697" xr:uid="{5111C53D-2B84-4FD2-B4C2-7098BE24BFEF}"/>
    <cellStyle name="Euro 11 4" xfId="3536" xr:uid="{305F2CE3-FEFD-49E4-BB20-03BABF422691}"/>
    <cellStyle name="Euro 11 4 2" xfId="4125" xr:uid="{21DD28D2-D46D-44AC-B972-8BCD4AE2D7E5}"/>
    <cellStyle name="Euro 11 5" xfId="3850" xr:uid="{E1E3FF69-6618-4C7C-A995-0F512E632D65}"/>
    <cellStyle name="Euro 11 6" xfId="1120" xr:uid="{E71AE3F9-8C26-4103-801E-FBD9DCFA6150}"/>
    <cellStyle name="Euro 12" xfId="366" xr:uid="{1698687A-791B-4A8F-8EF5-AD8FFD304C4F}"/>
    <cellStyle name="Euro 12 2" xfId="839" xr:uid="{9E7D69B7-8AB2-4F66-9FCA-39E59EEB6AFD}"/>
    <cellStyle name="Euro 12 2 2" xfId="4175" xr:uid="{BCC52E5B-72AF-428A-9D57-A03AFC2B9956}"/>
    <cellStyle name="Euro 12 2 3" xfId="3586" xr:uid="{DF4F2C97-6F4F-450B-8B24-C5C582BAD06E}"/>
    <cellStyle name="Euro 12 3" xfId="3900" xr:uid="{6C8CA20D-0B7E-4A9A-AA61-226C9328D0D0}"/>
    <cellStyle name="Euro 12 4" xfId="1189" xr:uid="{83B64794-9265-47DF-9B7B-4E4C80BA6FB9}"/>
    <cellStyle name="Euro 13" xfId="481" xr:uid="{B905C6B8-57CC-497E-8E05-74A4CB66B936}"/>
    <cellStyle name="Euro 13 2" xfId="890" xr:uid="{5BAD4455-2666-43FE-96ED-074215163684}"/>
    <cellStyle name="Euro 13 2 2" xfId="4226" xr:uid="{7875B8D1-F019-49EC-961C-EE58B243A573}"/>
    <cellStyle name="Euro 13 2 3" xfId="3637" xr:uid="{1A9D4211-29BC-420A-A753-FA51C53964D8}"/>
    <cellStyle name="Euro 13 3" xfId="3951" xr:uid="{D496E367-54F2-434A-A0FE-7B16ACAFDA25}"/>
    <cellStyle name="Euro 13 4" xfId="1258" xr:uid="{FFDD9D8B-359F-430B-9911-6C990ED05C17}"/>
    <cellStyle name="Euro 14" xfId="673" xr:uid="{0BF52F8B-EB55-40DD-8F4F-62E9D5899981}"/>
    <cellStyle name="Euro 14 2" xfId="974" xr:uid="{A37A84F4-8594-4E7C-9566-F780C1D1A146}"/>
    <cellStyle name="Euro 14 2 2" xfId="4310" xr:uid="{221E78A2-B9A3-4A11-B760-2C98FBDAD135}"/>
    <cellStyle name="Euro 14 2 3" xfId="3721" xr:uid="{3DAEFB84-9AE2-49AC-AF4C-18B6986D0C5A}"/>
    <cellStyle name="Euro 14 3" xfId="4035" xr:uid="{9AD821C7-7F5E-4FD7-A9F3-37B6E2D425F8}"/>
    <cellStyle name="Euro 14 4" xfId="1377" xr:uid="{4CE4E39F-784A-4BC1-970F-6884E5235D9D}"/>
    <cellStyle name="Euro 15" xfId="714" xr:uid="{F612F703-AFA4-444C-AB3E-8B174B33EDAA}"/>
    <cellStyle name="Euro 15 2" xfId="1707" xr:uid="{921853C7-9694-424D-8E4D-4133B9A1D47A}"/>
    <cellStyle name="Euro 16" xfId="3461" xr:uid="{0935C986-ED15-4A52-B587-712700D8E381}"/>
    <cellStyle name="Euro 16 2" xfId="4050" xr:uid="{1937EB97-CD5C-48E0-8AA2-F6FE2A18A22D}"/>
    <cellStyle name="Euro 17" xfId="3775" xr:uid="{1CF9F6EE-B68B-4694-85DB-426803CBFF2D}"/>
    <cellStyle name="Euro 18" xfId="1010" xr:uid="{A5BFCC23-B519-4333-AE4B-3D2B323710A5}"/>
    <cellStyle name="Euro 19" xfId="4372" xr:uid="{AE8B6A5F-00EE-4463-8EB5-F19EA1293F9E}"/>
    <cellStyle name="Euro 2" xfId="72" xr:uid="{649F16B9-3D9F-4CA2-87B3-097FBC198E04}"/>
    <cellStyle name="Euro 2 10" xfId="676" xr:uid="{19B4FAFC-C35F-4CDF-944A-B15BEE2CB06E}"/>
    <cellStyle name="Euro 2 10 2" xfId="976" xr:uid="{5687B06A-8EC0-4814-9E36-9C3C6F3AAFE7}"/>
    <cellStyle name="Euro 2 10 2 2" xfId="4312" xr:uid="{D8629085-6692-481F-8DAA-6F1B6FD9C372}"/>
    <cellStyle name="Euro 2 10 2 3" xfId="3723" xr:uid="{7899B998-C7A3-4309-938C-EB332DF929B2}"/>
    <cellStyle name="Euro 2 10 3" xfId="4037" xr:uid="{AB283F17-DF7C-4FE5-8CDA-D14DEDC0E024}"/>
    <cellStyle name="Euro 2 10 4" xfId="1379" xr:uid="{25BFB112-D478-4C01-A925-70EDB496F558}"/>
    <cellStyle name="Euro 2 11" xfId="717" xr:uid="{5F8D6C71-41B5-4A30-AFEA-474692073405}"/>
    <cellStyle name="Euro 2 11 2" xfId="1709" xr:uid="{EACDD6A0-DF85-4F15-BC38-B238A8D24A79}"/>
    <cellStyle name="Euro 2 12" xfId="3464" xr:uid="{E37ED603-0619-46E8-ADED-C64E9F016D6D}"/>
    <cellStyle name="Euro 2 12 2" xfId="4053" xr:uid="{8F56116F-BE9D-48BE-8E0A-DF58B4D74461}"/>
    <cellStyle name="Euro 2 13" xfId="3778" xr:uid="{82318958-4628-448F-95D9-E608AA6BD2CA}"/>
    <cellStyle name="Euro 2 14" xfId="1016" xr:uid="{469B4CE9-4DAF-47F6-8049-8CB390D16B4C}"/>
    <cellStyle name="Euro 2 15" xfId="4530" xr:uid="{E1D8AA05-96B2-4164-97D7-7C0368D22F6F}"/>
    <cellStyle name="Euro 2 2" xfId="80" xr:uid="{75A93D62-96EF-4148-BAFE-29A0622610D5}"/>
    <cellStyle name="Euro 2 2 10" xfId="3468" xr:uid="{9ADF53DD-ECE4-4FCF-814E-659747622049}"/>
    <cellStyle name="Euro 2 2 10 2" xfId="4057" xr:uid="{CDE5C070-9693-49FB-B8CC-61ECBAB6CC2F}"/>
    <cellStyle name="Euro 2 2 11" xfId="3782" xr:uid="{7F6FA76E-1ABA-4DDC-804E-0EAF6E8FD1FE}"/>
    <cellStyle name="Euro 2 2 12" xfId="1021" xr:uid="{1D009260-1A1B-445A-B21D-D0A8E8FB2E84}"/>
    <cellStyle name="Euro 2 2 2" xfId="110" xr:uid="{34480720-760D-42A8-B7DB-D18D364DE55B}"/>
    <cellStyle name="Euro 2 2 2 2" xfId="228" xr:uid="{84983A70-724C-4B90-B77F-5DB7C17428E7}"/>
    <cellStyle name="Euro 2 2 2 2 2" xfId="544" xr:uid="{52DFCB48-E52C-4CDF-9299-4B69A7BDEA13}"/>
    <cellStyle name="Euro 2 2 2 2 2 2" xfId="917" xr:uid="{3D4A95B5-FE26-49BF-8081-6FD559CEF73E}"/>
    <cellStyle name="Euro 2 2 2 2 2 2 2" xfId="4253" xr:uid="{398651B4-19DB-48E2-887F-7D4FCAE340F5}"/>
    <cellStyle name="Euro 2 2 2 2 2 2 3" xfId="3664" xr:uid="{4A458293-75D1-4CAC-9D0B-E9C149467EC7}"/>
    <cellStyle name="Euro 2 2 2 2 2 3" xfId="3978" xr:uid="{B7524B32-E895-47B4-B012-FB0CEC4D0D67}"/>
    <cellStyle name="Euro 2 2 2 2 2 4" xfId="1298" xr:uid="{DE56BAC5-4A19-4F18-A71F-492CDD3B7BD0}"/>
    <cellStyle name="Euro 2 2 2 2 3" xfId="779" xr:uid="{79830FDB-6073-4B50-8DC5-F06D21D7B35C}"/>
    <cellStyle name="Euro 2 2 2 2 3 2" xfId="4115" xr:uid="{34C37778-EE3B-48DA-9F66-5CD03E811041}"/>
    <cellStyle name="Euro 2 2 2 2 3 3" xfId="3526" xr:uid="{C5B585B2-A826-4EF2-8DBB-B9B5D2FE8350}"/>
    <cellStyle name="Euro 2 2 2 2 4" xfId="3840" xr:uid="{817C3106-405E-4A04-B59E-6E30186C3F34}"/>
    <cellStyle name="Euro 2 2 2 2 5" xfId="1106" xr:uid="{E6FB91BC-2529-4021-8839-81EDF53F5F1A}"/>
    <cellStyle name="Euro 2 2 2 3" xfId="341" xr:uid="{249FEA03-0A0C-49BF-A371-EA5BCD4CB072}"/>
    <cellStyle name="Euro 2 2 2 3 2" xfId="649" xr:uid="{B5D237FE-26CA-49C8-86FB-9F6B1EB59AD7}"/>
    <cellStyle name="Euro 2 2 2 3 2 2" xfId="965" xr:uid="{B131D3E0-2D73-4125-B7F4-3155FD35D85C}"/>
    <cellStyle name="Euro 2 2 2 3 2 2 2" xfId="4301" xr:uid="{99DF5FD8-F016-451D-9944-0F985243C8DB}"/>
    <cellStyle name="Euro 2 2 2 3 2 2 3" xfId="3712" xr:uid="{68BBB532-25C6-4233-8492-047B0C966C90}"/>
    <cellStyle name="Euro 2 2 2 3 2 3" xfId="4026" xr:uid="{5B6D514E-7682-44E3-915B-8FD0FC106B7D}"/>
    <cellStyle name="Euro 2 2 2 3 2 4" xfId="1364" xr:uid="{4FEC7774-5677-41A6-82C6-900960025261}"/>
    <cellStyle name="Euro 2 2 2 3 3" xfId="829" xr:uid="{C83401DB-B396-4A19-8165-0FF74DCD8EB0}"/>
    <cellStyle name="Euro 2 2 2 3 3 2" xfId="4165" xr:uid="{EBF0B150-1EE2-42AD-8929-CBCFA4FA1A17}"/>
    <cellStyle name="Euro 2 2 2 3 3 3" xfId="3576" xr:uid="{30A22242-CBF0-47A8-8A85-A5881329EEBA}"/>
    <cellStyle name="Euro 2 2 2 3 4" xfId="3890" xr:uid="{DC4C9A39-8F94-4EB3-B78E-6384D7BB1CF1}"/>
    <cellStyle name="Euro 2 2 2 3 5" xfId="1174" xr:uid="{881A1DF7-A189-4A41-8C68-6C06497499EE}"/>
    <cellStyle name="Euro 2 2 2 4" xfId="456" xr:uid="{90B284CA-9A6A-4C26-A013-76EED5B51A4A}"/>
    <cellStyle name="Euro 2 2 2 4 2" xfId="880" xr:uid="{D1883ABE-4A47-4379-8A25-2C28A593D406}"/>
    <cellStyle name="Euro 2 2 2 4 2 2" xfId="4216" xr:uid="{6B8E241B-9330-4CE0-BC7C-29DBF0944183}"/>
    <cellStyle name="Euro 2 2 2 4 2 3" xfId="3627" xr:uid="{BDDF7058-7DD4-4541-99E3-EAC878F6BF54}"/>
    <cellStyle name="Euro 2 2 2 4 3" xfId="3941" xr:uid="{40DCE110-5E24-4909-BE37-CA72FF3BF993}"/>
    <cellStyle name="Euro 2 2 2 4 4" xfId="1243" xr:uid="{9DD14A90-7FDB-4A9D-9C96-B7952C8DD88E}"/>
    <cellStyle name="Euro 2 2 2 5" xfId="735" xr:uid="{69940800-2070-4876-9C52-6642F46366BA}"/>
    <cellStyle name="Euro 2 2 2 5 2" xfId="2700" xr:uid="{7EDA8897-23AD-4EEB-ABF9-5382234881BB}"/>
    <cellStyle name="Euro 2 2 2 6" xfId="3482" xr:uid="{161FFD3A-9753-47EB-AC12-4B6D6047552D}"/>
    <cellStyle name="Euro 2 2 2 6 2" xfId="4071" xr:uid="{C088CE86-CB48-443E-AA66-91450EBB5E03}"/>
    <cellStyle name="Euro 2 2 2 7" xfId="3796" xr:uid="{F1F17240-9DF9-4D5D-B0C0-9B4FC6B34674}"/>
    <cellStyle name="Euro 2 2 2 8" xfId="1040" xr:uid="{6293373B-B9FC-4275-93B4-F1A831C7A06F}"/>
    <cellStyle name="Euro 2 2 3" xfId="144" xr:uid="{461E8BF5-DFB5-43BF-BC63-3EC3518CF6C3}"/>
    <cellStyle name="Euro 2 2 3 2" xfId="310" xr:uid="{8788C83D-A61C-44C1-8384-4CC73BE95432}"/>
    <cellStyle name="Euro 2 2 3 2 2" xfId="619" xr:uid="{57A55145-BF0F-4DDA-9AA3-2B99C9538945}"/>
    <cellStyle name="Euro 2 2 3 2 2 2" xfId="951" xr:uid="{E29FB9A8-B965-433D-8EDA-06C254B48CAC}"/>
    <cellStyle name="Euro 2 2 3 2 2 2 2" xfId="4287" xr:uid="{8601F600-594C-44FC-8AD3-D3509BDB44E2}"/>
    <cellStyle name="Euro 2 2 3 2 2 2 3" xfId="3698" xr:uid="{FEC15D30-C642-4B48-9440-ECF2111D6150}"/>
    <cellStyle name="Euro 2 2 3 2 2 3" xfId="4012" xr:uid="{93BB84DB-6E5B-404F-BD1B-DD71B097B146}"/>
    <cellStyle name="Euro 2 2 3 2 2 4" xfId="1345" xr:uid="{DBB7321A-ABAC-42FA-B612-CB27241F0D97}"/>
    <cellStyle name="Euro 2 2 3 2 3" xfId="815" xr:uid="{2B82D5DA-527E-48BF-BB96-BF5AB0F468D1}"/>
    <cellStyle name="Euro 2 2 3 2 3 2" xfId="4151" xr:uid="{623CD01E-C34E-4177-B190-E2413C8D00D5}"/>
    <cellStyle name="Euro 2 2 3 2 3 3" xfId="3562" xr:uid="{C57C8E85-1ACC-4F90-8171-F9FC9DA11054}"/>
    <cellStyle name="Euro 2 2 3 2 4" xfId="3876" xr:uid="{62E08EDB-769A-485B-9032-E3FB667F54A4}"/>
    <cellStyle name="Euro 2 2 3 2 5" xfId="1155" xr:uid="{4C53F748-9D9D-4EE9-95B6-26B3088643BD}"/>
    <cellStyle name="Euro 2 2 3 3" xfId="427" xr:uid="{55BA19DD-1F64-4ABF-BF68-7C8B38B65835}"/>
    <cellStyle name="Euro 2 2 3 3 2" xfId="867" xr:uid="{061C4D2B-905F-4413-B13B-135D4124D19D}"/>
    <cellStyle name="Euro 2 2 3 3 2 2" xfId="4203" xr:uid="{23D4A359-1BBC-4B5C-9CC2-E793FB3298E2}"/>
    <cellStyle name="Euro 2 2 3 3 2 3" xfId="3614" xr:uid="{F60E7003-F9ED-4AF1-B260-E1A620B559F7}"/>
    <cellStyle name="Euro 2 2 3 3 3" xfId="3928" xr:uid="{FFDD7554-29FE-4F7D-8AAE-A5C4014FFC8B}"/>
    <cellStyle name="Euro 2 2 3 3 4" xfId="1225" xr:uid="{7588BD1F-2836-4529-B740-198D4466D14B}"/>
    <cellStyle name="Euro 2 2 3 4" xfId="750" xr:uid="{C53CF496-7CBD-4448-BCB7-295158BFEED6}"/>
    <cellStyle name="Euro 2 2 3 4 2" xfId="4086" xr:uid="{5A34E4F5-22A4-4440-A2A4-01C61944B46D}"/>
    <cellStyle name="Euro 2 2 3 4 3" xfId="3497" xr:uid="{88AFDD30-7513-4030-A9A2-0CA30571E77A}"/>
    <cellStyle name="Euro 2 2 3 5" xfId="3811" xr:uid="{4CF74FAA-9D04-44AF-9886-3F6E73324106}"/>
    <cellStyle name="Euro 2 2 3 6" xfId="1061" xr:uid="{BBBA6C8C-E9AC-47DA-9476-7C3DAC367BB4}"/>
    <cellStyle name="Euro 2 2 4" xfId="193" xr:uid="{B60BA23A-6E2A-4718-BCA6-6931FB9530D7}"/>
    <cellStyle name="Euro 2 2 4 2" xfId="516" xr:uid="{31D0804F-3BE1-444C-A4DB-1C555FF6F856}"/>
    <cellStyle name="Euro 2 2 4 2 2" xfId="904" xr:uid="{B48EE150-A376-4C0E-8442-6AB1E275CBEF}"/>
    <cellStyle name="Euro 2 2 4 2 2 2" xfId="4240" xr:uid="{6B0DE3D3-EFB4-4BF9-B3D2-AC8C0FA84A64}"/>
    <cellStyle name="Euro 2 2 4 2 2 3" xfId="3651" xr:uid="{98DFAED2-DA9A-4FF1-8234-A26EC7DB65A3}"/>
    <cellStyle name="Euro 2 2 4 2 3" xfId="3965" xr:uid="{95D2B0FA-CB89-4C7C-822D-9FA0D6D8FE2B}"/>
    <cellStyle name="Euro 2 2 4 2 4" xfId="1280" xr:uid="{9EB668C2-D603-4192-A0AD-802B4FECD20A}"/>
    <cellStyle name="Euro 2 2 4 3" xfId="765" xr:uid="{38725B9B-F97F-40EE-BEE1-3C0E4659A77C}"/>
    <cellStyle name="Euro 2 2 4 3 2" xfId="4101" xr:uid="{10497F6E-703A-49FA-9280-367C6FB9A974}"/>
    <cellStyle name="Euro 2 2 4 3 3" xfId="3512" xr:uid="{E3C58E10-A67D-4A79-8536-CB8A2B3D9B08}"/>
    <cellStyle name="Euro 2 2 4 4" xfId="3826" xr:uid="{E76FCFE1-3B60-446D-88D0-D45988FC38CD}"/>
    <cellStyle name="Euro 2 2 4 5" xfId="1083" xr:uid="{9D0A3715-5A65-4A91-A7CD-CA2556835A02}"/>
    <cellStyle name="Euro 2 2 5" xfId="268" xr:uid="{BF406D32-929F-42CE-81F3-B73EF2454A47}"/>
    <cellStyle name="Euro 2 2 5 2" xfId="577" xr:uid="{55EF6BB1-0FA7-491D-829D-7D12C39C75E0}"/>
    <cellStyle name="Euro 2 2 5 2 2" xfId="932" xr:uid="{DA39DEF2-91EE-41EA-A3E6-BEC6EC78DBBB}"/>
    <cellStyle name="Euro 2 2 5 2 2 2" xfId="4268" xr:uid="{EFE4E6E8-295E-42B3-BA7C-9905361791FF}"/>
    <cellStyle name="Euro 2 2 5 2 2 3" xfId="3679" xr:uid="{8F30ABA3-FA72-4EBD-AEAC-D75F3101DFEA}"/>
    <cellStyle name="Euro 2 2 5 2 3" xfId="3993" xr:uid="{8C755C51-F857-409E-98A6-9552F47F1397}"/>
    <cellStyle name="Euro 2 2 5 2 4" xfId="1319" xr:uid="{676FBDB3-7E19-4EB1-A496-9AFBD72CDCA9}"/>
    <cellStyle name="Euro 2 2 5 3" xfId="796" xr:uid="{C47BD11E-FD75-4E78-9DD4-33A3C67029E9}"/>
    <cellStyle name="Euro 2 2 5 3 2" xfId="4132" xr:uid="{17E41F9D-CA7F-4DE9-B148-AF6FDC9CF407}"/>
    <cellStyle name="Euro 2 2 5 3 3" xfId="3543" xr:uid="{64831216-137E-448E-A887-B7A31F830CF5}"/>
    <cellStyle name="Euro 2 2 5 4" xfId="3857" xr:uid="{FF99CF7C-9B57-4055-8F95-0551197A1A4D}"/>
    <cellStyle name="Euro 2 2 5 5" xfId="1129" xr:uid="{313E4D14-E183-489F-B9FD-A8643CB5EAA5}"/>
    <cellStyle name="Euro 2 2 6" xfId="381" xr:uid="{C0C69E78-B96B-4BE0-B8B4-73157088F93D}"/>
    <cellStyle name="Euro 2 2 6 2" xfId="846" xr:uid="{11423342-8165-4507-BC2B-C587910749EA}"/>
    <cellStyle name="Euro 2 2 6 2 2" xfId="4182" xr:uid="{CCD85D5D-3F90-4A9D-AD9B-A8BF651962E9}"/>
    <cellStyle name="Euro 2 2 6 2 3" xfId="3593" xr:uid="{92C90CFA-0AE6-401D-B5A0-BC71A943F664}"/>
    <cellStyle name="Euro 2 2 6 3" xfId="3907" xr:uid="{EB16D31F-49E7-453D-B9B8-8DC37378D6CA}"/>
    <cellStyle name="Euro 2 2 6 4" xfId="1197" xr:uid="{7F93C1CA-30C6-40FD-B203-4DAF00502B8C}"/>
    <cellStyle name="Euro 2 2 7" xfId="495" xr:uid="{F7C56ED1-DF5D-416B-99B5-071EA6CA5AB0}"/>
    <cellStyle name="Euro 2 2 7 2" xfId="896" xr:uid="{E9CF9819-DF1A-48AF-822F-4A3FE17A36E4}"/>
    <cellStyle name="Euro 2 2 7 2 2" xfId="4232" xr:uid="{829F9B7B-1E3A-4251-9AA0-64CBB37A1632}"/>
    <cellStyle name="Euro 2 2 7 2 3" xfId="3643" xr:uid="{C188D81D-8263-4AEC-BBD3-8CF11D5D8A92}"/>
    <cellStyle name="Euro 2 2 7 3" xfId="3957" xr:uid="{F26D419C-6EA8-4FC9-A770-08D248D55F6E}"/>
    <cellStyle name="Euro 2 2 7 4" xfId="1266" xr:uid="{19155D37-C4B5-4B11-8D98-85FB01BA9AB8}"/>
    <cellStyle name="Euro 2 2 8" xfId="688" xr:uid="{A134769A-9291-4C0E-A989-641141BF6C9A}"/>
    <cellStyle name="Euro 2 2 8 2" xfId="981" xr:uid="{F1FFA835-620C-4891-A2BA-72443E88F91C}"/>
    <cellStyle name="Euro 2 2 8 2 2" xfId="4317" xr:uid="{47B936E5-AA9E-4E4A-A7C4-7B95E740E167}"/>
    <cellStyle name="Euro 2 2 8 2 3" xfId="3728" xr:uid="{76E528C6-FC25-434B-8C25-FDE47D4AEE87}"/>
    <cellStyle name="Euro 2 2 8 3" xfId="4042" xr:uid="{D8D1F39D-763F-4FA5-9B94-09D088827F57}"/>
    <cellStyle name="Euro 2 2 8 4" xfId="1385" xr:uid="{88E39B09-E259-404A-9200-0195DC180031}"/>
    <cellStyle name="Euro 2 2 9" xfId="721" xr:uid="{3D0BFDE0-25FA-4BD5-BA0A-6986E959EF64}"/>
    <cellStyle name="Euro 2 2 9 2" xfId="1710" xr:uid="{1B4DD774-BAA8-4FB4-86F1-480DADE472DF}"/>
    <cellStyle name="Euro 2 3" xfId="88" xr:uid="{D8489469-A5E1-458F-A7D6-46BB87E8C61E}"/>
    <cellStyle name="Euro 2 3 10" xfId="1026" xr:uid="{2BB8508A-92F5-447D-8311-E3AB134C7160}"/>
    <cellStyle name="Euro 2 3 2" xfId="118" xr:uid="{C85EB003-450A-4A2D-8273-80C16D08608C}"/>
    <cellStyle name="Euro 2 3 2 2" xfId="236" xr:uid="{156C44E5-D91E-4494-B43D-2685AE675624}"/>
    <cellStyle name="Euro 2 3 2 2 2" xfId="552" xr:uid="{02D66113-98A8-47B4-A597-BB1858FA0E02}"/>
    <cellStyle name="Euro 2 3 2 2 2 2" xfId="921" xr:uid="{57C1AB48-B8A7-4D18-B634-A077B11CC090}"/>
    <cellStyle name="Euro 2 3 2 2 2 2 2" xfId="4257" xr:uid="{3AC7D394-40F1-4255-AB9F-8B4563F8CC65}"/>
    <cellStyle name="Euro 2 3 2 2 2 2 3" xfId="3668" xr:uid="{3BA30B25-A711-4CC4-88A3-53F6A8CCB055}"/>
    <cellStyle name="Euro 2 3 2 2 2 3" xfId="3982" xr:uid="{310183A2-F138-47F6-8CE9-BCB39D98D8EF}"/>
    <cellStyle name="Euro 2 3 2 2 2 4" xfId="1303" xr:uid="{7FB32026-C9B1-46E5-A6E5-FEDF130C5FC5}"/>
    <cellStyle name="Euro 2 3 2 2 3" xfId="783" xr:uid="{7A4B81B5-C34F-44AD-834A-4F2ED53CA358}"/>
    <cellStyle name="Euro 2 3 2 2 3 2" xfId="4119" xr:uid="{2753528E-68FE-45DC-8ADC-A5A864400F28}"/>
    <cellStyle name="Euro 2 3 2 2 3 3" xfId="3530" xr:uid="{553C1EDB-B77C-45D2-AADE-313D711002F6}"/>
    <cellStyle name="Euro 2 3 2 2 4" xfId="3844" xr:uid="{DF45793A-EC3C-4D13-9476-B3A5AF28EDD2}"/>
    <cellStyle name="Euro 2 3 2 2 5" xfId="1111" xr:uid="{7F3BA042-C167-480A-A429-C16ECE575666}"/>
    <cellStyle name="Euro 2 3 2 3" xfId="349" xr:uid="{4AE08A96-D9DD-4B97-A7C2-67B84CA7F768}"/>
    <cellStyle name="Euro 2 3 2 3 2" xfId="657" xr:uid="{F2D103B3-AD30-4792-8E7D-D330C0E4B16D}"/>
    <cellStyle name="Euro 2 3 2 3 2 2" xfId="969" xr:uid="{D16AC029-F76C-48EF-8053-B5635A268ECA}"/>
    <cellStyle name="Euro 2 3 2 3 2 2 2" xfId="4305" xr:uid="{3DEAF618-59EE-4CFC-9ECF-95782CDD2ABF}"/>
    <cellStyle name="Euro 2 3 2 3 2 2 3" xfId="3716" xr:uid="{7BBDAE3F-6CF8-4B93-984F-CA1E1DCE571C}"/>
    <cellStyle name="Euro 2 3 2 3 2 3" xfId="4030" xr:uid="{6660AFBB-ACB1-4980-83F8-C6B63C0BA0A7}"/>
    <cellStyle name="Euro 2 3 2 3 2 4" xfId="1369" xr:uid="{4A0CD777-81A7-4F28-BAF7-2C963C0DED70}"/>
    <cellStyle name="Euro 2 3 2 3 3" xfId="833" xr:uid="{0D708697-EDD6-4F2E-A810-242CA00AB2D6}"/>
    <cellStyle name="Euro 2 3 2 3 3 2" xfId="4169" xr:uid="{8475C643-2D42-47AF-8CBE-12CF3BED76BC}"/>
    <cellStyle name="Euro 2 3 2 3 3 3" xfId="3580" xr:uid="{8D2CF9C2-B2E3-4B58-B8A9-557926B58D6D}"/>
    <cellStyle name="Euro 2 3 2 3 4" xfId="3894" xr:uid="{1D557F0F-B9C0-4354-8B58-B15F51DBB639}"/>
    <cellStyle name="Euro 2 3 2 3 5" xfId="1179" xr:uid="{655C3437-A378-4067-837E-F73C68D9F361}"/>
    <cellStyle name="Euro 2 3 2 4" xfId="464" xr:uid="{1F560BF8-038E-4BC0-A9F6-772E329680A5}"/>
    <cellStyle name="Euro 2 3 2 4 2" xfId="884" xr:uid="{17FEEA91-D88C-4E5E-84C4-71778966C669}"/>
    <cellStyle name="Euro 2 3 2 4 2 2" xfId="4220" xr:uid="{D5E2FAAA-A6BE-4E60-872C-7DFCD78B06A6}"/>
    <cellStyle name="Euro 2 3 2 4 2 3" xfId="3631" xr:uid="{4480A0CD-6E48-4C79-91DC-AA6885F6E9E9}"/>
    <cellStyle name="Euro 2 3 2 4 3" xfId="3945" xr:uid="{189BFADE-E7D8-48DB-9663-3395D63AE748}"/>
    <cellStyle name="Euro 2 3 2 4 4" xfId="1248" xr:uid="{A92FBC9B-1F78-4463-8BA2-68FE3602C693}"/>
    <cellStyle name="Euro 2 3 2 5" xfId="739" xr:uid="{52BD3538-6995-42D6-87CE-6061C0F308A1}"/>
    <cellStyle name="Euro 2 3 2 5 2" xfId="2701" xr:uid="{032F3C20-6E2E-451C-97F5-C8CDA431BA6F}"/>
    <cellStyle name="Euro 2 3 2 6" xfId="3486" xr:uid="{4A849AB6-1DCF-4F28-BBC4-6B969BBF9688}"/>
    <cellStyle name="Euro 2 3 2 6 2" xfId="4075" xr:uid="{E05C081F-D93A-42D6-87A9-39406AA3CE21}"/>
    <cellStyle name="Euro 2 3 2 7" xfId="3800" xr:uid="{B6F8CA9B-891D-48A1-B622-D85142138D21}"/>
    <cellStyle name="Euro 2 3 2 8" xfId="1045" xr:uid="{FACF2DFA-EEE4-4015-AF09-8C3876F9DD15}"/>
    <cellStyle name="Euro 2 3 3" xfId="152" xr:uid="{9F4AB9C8-CC5F-4260-B3D3-888F0661A209}"/>
    <cellStyle name="Euro 2 3 3 2" xfId="318" xr:uid="{5D82AF11-8869-453F-9B94-DCF6510E900C}"/>
    <cellStyle name="Euro 2 3 3 2 2" xfId="627" xr:uid="{EB2F8776-A64D-4B88-8FEA-774E16917CEC}"/>
    <cellStyle name="Euro 2 3 3 2 2 2" xfId="955" xr:uid="{453AC022-9F72-4192-9D83-08EAEF5402E6}"/>
    <cellStyle name="Euro 2 3 3 2 2 2 2" xfId="4291" xr:uid="{FA98D96B-38A6-41CC-92B8-AE2D0F22148E}"/>
    <cellStyle name="Euro 2 3 3 2 2 2 3" xfId="3702" xr:uid="{4EBE7500-4CBB-4F3E-ABF2-F726B692B375}"/>
    <cellStyle name="Euro 2 3 3 2 2 3" xfId="4016" xr:uid="{3358EBC2-DEEA-437F-B388-80270402B21E}"/>
    <cellStyle name="Euro 2 3 3 2 2 4" xfId="1350" xr:uid="{8E3DC6CF-6952-406C-B901-12D9F1BB94CD}"/>
    <cellStyle name="Euro 2 3 3 2 3" xfId="819" xr:uid="{D6B2F787-3EAA-4BA5-8D32-6BF48515A014}"/>
    <cellStyle name="Euro 2 3 3 2 3 2" xfId="4155" xr:uid="{186728DF-C70A-4B61-BBD8-DCC462F1A5AD}"/>
    <cellStyle name="Euro 2 3 3 2 3 3" xfId="3566" xr:uid="{8BB1642D-4A32-4026-B83E-3A19DFCB130A}"/>
    <cellStyle name="Euro 2 3 3 2 4" xfId="3880" xr:uid="{B2246E59-149C-46E5-B543-9D6FF6C7862B}"/>
    <cellStyle name="Euro 2 3 3 2 5" xfId="1160" xr:uid="{BC12A36C-BC3A-4EBC-AF99-7398C51F8873}"/>
    <cellStyle name="Euro 2 3 3 3" xfId="435" xr:uid="{B9A709FC-9248-4DD4-9B33-2A07B1C40C2A}"/>
    <cellStyle name="Euro 2 3 3 3 2" xfId="871" xr:uid="{AC2BB6AC-440F-4CBA-9A70-1AF39EBA0A6B}"/>
    <cellStyle name="Euro 2 3 3 3 2 2" xfId="4207" xr:uid="{EA3BCE58-0561-49A1-B5AC-C583D57AD1E8}"/>
    <cellStyle name="Euro 2 3 3 3 2 3" xfId="3618" xr:uid="{187E18B1-3CB4-43DA-9ED2-697148864D6C}"/>
    <cellStyle name="Euro 2 3 3 3 3" xfId="3932" xr:uid="{3EF477C0-AB93-4484-8927-C8C02FCDE0D8}"/>
    <cellStyle name="Euro 2 3 3 3 4" xfId="1230" xr:uid="{6DE0EE67-0F9A-47B3-BB55-BFC7E6EB5ECD}"/>
    <cellStyle name="Euro 2 3 3 4" xfId="754" xr:uid="{079C61D5-4644-46DF-BB8A-482180F7224D}"/>
    <cellStyle name="Euro 2 3 3 4 2" xfId="4090" xr:uid="{B3C6778B-399B-4235-9628-9F21D5F6318D}"/>
    <cellStyle name="Euro 2 3 3 4 3" xfId="3501" xr:uid="{322515A2-7E47-45F5-A403-334296E09668}"/>
    <cellStyle name="Euro 2 3 3 5" xfId="3815" xr:uid="{411787C3-58A5-4DB0-A151-D21C9A23FEB1}"/>
    <cellStyle name="Euro 2 3 3 6" xfId="1066" xr:uid="{D07A5AC2-40F9-4D81-A4E5-F22688059974}"/>
    <cellStyle name="Euro 2 3 4" xfId="201" xr:uid="{F931B800-72C0-4607-B99A-CF118782F750}"/>
    <cellStyle name="Euro 2 3 4 2" xfId="524" xr:uid="{EC286D32-5B2B-455C-80AB-E585DDAB5859}"/>
    <cellStyle name="Euro 2 3 4 2 2" xfId="908" xr:uid="{1880A276-08F9-4CF2-8B13-FAEA970E18F3}"/>
    <cellStyle name="Euro 2 3 4 2 2 2" xfId="4244" xr:uid="{C688EEA3-4194-47D1-9F49-2AFF36C568FB}"/>
    <cellStyle name="Euro 2 3 4 2 2 3" xfId="3655" xr:uid="{BFC3E887-1AF4-48F4-B39B-91D82F3F8B82}"/>
    <cellStyle name="Euro 2 3 4 2 3" xfId="3969" xr:uid="{F1F97B2B-9F38-4229-ACBF-64E10279E464}"/>
    <cellStyle name="Euro 2 3 4 2 4" xfId="1285" xr:uid="{F0897F46-CBCB-48AB-9FC5-E367904AAAF8}"/>
    <cellStyle name="Euro 2 3 4 3" xfId="769" xr:uid="{932DE689-AAD1-4B02-8820-8AC605721E94}"/>
    <cellStyle name="Euro 2 3 4 3 2" xfId="4105" xr:uid="{F6790C99-3FB7-4C36-99FB-26B52949B9A1}"/>
    <cellStyle name="Euro 2 3 4 3 3" xfId="3516" xr:uid="{C2C972CB-740D-4050-B1E0-697119ED8EC2}"/>
    <cellStyle name="Euro 2 3 4 4" xfId="3830" xr:uid="{3EA752D3-D2AE-41B2-9573-E62BF22E350F}"/>
    <cellStyle name="Euro 2 3 4 5" xfId="1088" xr:uid="{CB0E60EB-1311-44DA-90F0-0C08F26A9898}"/>
    <cellStyle name="Euro 2 3 5" xfId="276" xr:uid="{E60D8D08-A661-4028-95B1-E44F1E25C6B4}"/>
    <cellStyle name="Euro 2 3 5 2" xfId="585" xr:uid="{1035DDA1-8D0A-4F39-A92C-05DD9C543BAA}"/>
    <cellStyle name="Euro 2 3 5 2 2" xfId="936" xr:uid="{A0B677CB-9F88-449A-9CD4-7517DC5360A4}"/>
    <cellStyle name="Euro 2 3 5 2 2 2" xfId="4272" xr:uid="{530383C3-343E-46E9-9D54-DDFE46C3D13E}"/>
    <cellStyle name="Euro 2 3 5 2 2 3" xfId="3683" xr:uid="{F5C7390D-3D82-4670-87DA-61F40407CEA4}"/>
    <cellStyle name="Euro 2 3 5 2 3" xfId="3997" xr:uid="{44D10866-9DBF-4660-9AB1-81635713BE92}"/>
    <cellStyle name="Euro 2 3 5 2 4" xfId="1324" xr:uid="{6EC3D229-00A6-4466-8486-0EAF4C61DFFA}"/>
    <cellStyle name="Euro 2 3 5 3" xfId="800" xr:uid="{980DC4DD-3344-4E25-BFC2-4D3F0187626A}"/>
    <cellStyle name="Euro 2 3 5 3 2" xfId="4136" xr:uid="{F2ABFF3A-C406-448B-86C6-9779D77F9576}"/>
    <cellStyle name="Euro 2 3 5 3 3" xfId="3547" xr:uid="{4790A234-5A23-496B-8754-52922AED87F9}"/>
    <cellStyle name="Euro 2 3 5 4" xfId="3861" xr:uid="{C38246A5-8C12-42B7-AD73-5DBDBD7C9097}"/>
    <cellStyle name="Euro 2 3 5 5" xfId="1134" xr:uid="{3F89A362-1036-4EBB-897E-03C07F477476}"/>
    <cellStyle name="Euro 2 3 6" xfId="394" xr:uid="{C2FA56E9-BF94-4DFC-85FC-1CCEFB51A5A1}"/>
    <cellStyle name="Euro 2 3 6 2" xfId="852" xr:uid="{B4FE86AF-7DBB-4DBF-8A25-2176C3BD51FC}"/>
    <cellStyle name="Euro 2 3 6 2 2" xfId="4188" xr:uid="{E937F92C-E189-4A2C-BF62-BDA8B3445E4D}"/>
    <cellStyle name="Euro 2 3 6 2 3" xfId="3599" xr:uid="{68C23F12-007A-4D7C-918A-173A2F0E6CD9}"/>
    <cellStyle name="Euro 2 3 6 3" xfId="3913" xr:uid="{A921DB2B-E694-4809-91B0-33DD06D24FBD}"/>
    <cellStyle name="Euro 2 3 6 4" xfId="1204" xr:uid="{82CC4634-E4DA-43C8-9F8D-7CF1D13EB70D}"/>
    <cellStyle name="Euro 2 3 7" xfId="725" xr:uid="{A5C93B55-5BBA-44EE-A749-BE44D8BA66BE}"/>
    <cellStyle name="Euro 2 3 7 2" xfId="1711" xr:uid="{07C400F3-75C8-4DCF-AF43-AC0611F17558}"/>
    <cellStyle name="Euro 2 3 8" xfId="3472" xr:uid="{2E214723-4E23-471F-94BE-7D0B648E4E0C}"/>
    <cellStyle name="Euro 2 3 8 2" xfId="4061" xr:uid="{D6DEFA01-42C4-4C06-AAA6-A8522EC1D096}"/>
    <cellStyle name="Euro 2 3 9" xfId="3786" xr:uid="{CED71CBE-D955-4775-B8AB-F9781E6BF858}"/>
    <cellStyle name="Euro 2 4" xfId="102" xr:uid="{8CAC0F93-5E2E-4E3B-8F65-745015E5C705}"/>
    <cellStyle name="Euro 2 4 2" xfId="214" xr:uid="{0AE2C682-C016-4D83-8AD2-C6F3570CC8ED}"/>
    <cellStyle name="Euro 2 4 2 2" xfId="328" xr:uid="{0CB3ACBA-8CE5-42ED-BF0E-79BEE707F3BE}"/>
    <cellStyle name="Euro 2 4 2 2 2" xfId="636" xr:uid="{3DD39AF1-92C7-44AB-902C-4983EE16B80A}"/>
    <cellStyle name="Euro 2 4 2 2 2 2" xfId="959" xr:uid="{E8C2029F-2CE2-4D9E-880A-E2A877F43A45}"/>
    <cellStyle name="Euro 2 4 2 2 2 2 2" xfId="4295" xr:uid="{3D53E819-B457-42AB-83CC-FFF8BA94CA6C}"/>
    <cellStyle name="Euro 2 4 2 2 2 2 3" xfId="3706" xr:uid="{D622DEE7-13C5-4954-8AEC-8A4272B3CF4F}"/>
    <cellStyle name="Euro 2 4 2 2 2 3" xfId="4020" xr:uid="{DC7E2071-3D0D-4F6B-98BD-82913ADFC796}"/>
    <cellStyle name="Euro 2 4 2 2 2 4" xfId="1355" xr:uid="{05A73681-0455-4C4D-B736-5DF424CFA18F}"/>
    <cellStyle name="Euro 2 4 2 2 3" xfId="823" xr:uid="{80CE694B-0C3A-4052-8BF0-BCE97E24B527}"/>
    <cellStyle name="Euro 2 4 2 2 3 2" xfId="4159" xr:uid="{65940600-9160-4CBE-ADAD-1C7CF188093D}"/>
    <cellStyle name="Euro 2 4 2 2 3 3" xfId="3570" xr:uid="{58566541-512A-4467-B98F-CFE5BD5245CE}"/>
    <cellStyle name="Euro 2 4 2 2 4" xfId="3884" xr:uid="{E70D69E4-FD1C-4798-9D1E-33A294691420}"/>
    <cellStyle name="Euro 2 4 2 2 5" xfId="1165" xr:uid="{B9B1B4AF-1285-42DD-A137-5F758A3FC10D}"/>
    <cellStyle name="Euro 2 4 2 3" xfId="444" xr:uid="{1A87672D-89CC-4F74-869E-0524256AC4A2}"/>
    <cellStyle name="Euro 2 4 2 3 2" xfId="875" xr:uid="{E0B5D25F-F840-455A-A214-B34C3A22235D}"/>
    <cellStyle name="Euro 2 4 2 3 2 2" xfId="4211" xr:uid="{39CDBC1B-F5FB-4822-BAD5-FAAB8B765432}"/>
    <cellStyle name="Euro 2 4 2 3 2 3" xfId="3622" xr:uid="{0A510D60-8266-479F-B441-A3F46864A1DF}"/>
    <cellStyle name="Euro 2 4 2 3 3" xfId="3936" xr:uid="{1195D8D3-0FA3-4C00-8C1D-BF074A5B0BF1}"/>
    <cellStyle name="Euro 2 4 2 3 4" xfId="1235" xr:uid="{D6D3BF6D-3A8E-40B1-870F-8DBF60F81FAD}"/>
    <cellStyle name="Euro 2 4 2 4" xfId="773" xr:uid="{8A73A72D-4CD0-4323-BCB1-846181A0B0EA}"/>
    <cellStyle name="Euro 2 4 2 4 2" xfId="2702" xr:uid="{EC3E17C5-B888-44AE-BA27-6114833ACD89}"/>
    <cellStyle name="Euro 2 4 2 5" xfId="3520" xr:uid="{944B52DF-1E99-4A3E-9C1D-5318333D2984}"/>
    <cellStyle name="Euro 2 4 2 5 2" xfId="4109" xr:uid="{840DBEA2-0E33-4085-9E0A-9665797BFC41}"/>
    <cellStyle name="Euro 2 4 2 6" xfId="3834" xr:uid="{8627560C-0348-48FF-8FAF-E7B143F75C40}"/>
    <cellStyle name="Euro 2 4 2 7" xfId="1096" xr:uid="{3C62527F-4E77-48DA-A9C0-E8CA4004876D}"/>
    <cellStyle name="Euro 2 4 3" xfId="287" xr:uid="{5C889789-CB12-4480-8DD5-21FC840D8201}"/>
    <cellStyle name="Euro 2 4 3 2" xfId="596" xr:uid="{5023FAA6-05DD-4A4E-9D13-8E15BBD929C0}"/>
    <cellStyle name="Euro 2 4 3 2 2" xfId="941" xr:uid="{4C66A1D6-96FD-4FDB-9D52-AF6F51F55441}"/>
    <cellStyle name="Euro 2 4 3 2 2 2" xfId="4277" xr:uid="{1516113E-B73F-4E3D-862C-7E5ED41492B0}"/>
    <cellStyle name="Euro 2 4 3 2 2 3" xfId="3688" xr:uid="{AB30418D-9266-4407-8462-62DC1E166361}"/>
    <cellStyle name="Euro 2 4 3 2 3" xfId="4002" xr:uid="{63FE35E4-1036-4B1F-9F91-A649142004EE}"/>
    <cellStyle name="Euro 2 4 3 2 4" xfId="1331" xr:uid="{4403B416-352B-42C4-88C0-7FB7EC0AA16D}"/>
    <cellStyle name="Euro 2 4 3 3" xfId="805" xr:uid="{CC48CA43-97EB-449F-B263-76DB002FBEA2}"/>
    <cellStyle name="Euro 2 4 3 3 2" xfId="4141" xr:uid="{52ECD801-1237-4516-9FFB-35B648E828F9}"/>
    <cellStyle name="Euro 2 4 3 3 3" xfId="3552" xr:uid="{A1F0D4F9-C3BB-43C4-97DA-4461C6045D00}"/>
    <cellStyle name="Euro 2 4 3 4" xfId="3866" xr:uid="{74AC3470-ADA2-4A42-8DD4-D48B9D2C1EAA}"/>
    <cellStyle name="Euro 2 4 3 5" xfId="1141" xr:uid="{FEC5784E-8EDF-484D-AF10-E47E382905D5}"/>
    <cellStyle name="Euro 2 4 4" xfId="405" xr:uid="{3F732CB6-8FC5-48F9-96F1-4CB431EC22A5}"/>
    <cellStyle name="Euro 2 4 4 2" xfId="857" xr:uid="{F80739D5-6B96-401A-80C1-81CA880B7DD4}"/>
    <cellStyle name="Euro 2 4 4 2 2" xfId="4193" xr:uid="{CBE51A81-016C-4C77-B53D-703E13EA7B3F}"/>
    <cellStyle name="Euro 2 4 4 2 3" xfId="3604" xr:uid="{837C716F-344F-4CDC-B00C-8918DBEAE6E5}"/>
    <cellStyle name="Euro 2 4 4 3" xfId="3918" xr:uid="{75473008-9C29-4113-88E3-C973229910BE}"/>
    <cellStyle name="Euro 2 4 4 4" xfId="1211" xr:uid="{F7A42E8C-52E7-41C9-BC1E-B268E149B993}"/>
    <cellStyle name="Euro 2 4 5" xfId="731" xr:uid="{E5DCB22F-8E1B-4571-9BC6-D129483020F0}"/>
    <cellStyle name="Euro 2 4 5 2" xfId="1712" xr:uid="{105D5E65-7E8C-4E8B-A7BF-B8012359734E}"/>
    <cellStyle name="Euro 2 4 6" xfId="3478" xr:uid="{14BA001F-E299-492F-BF02-4B5CB29B2B1D}"/>
    <cellStyle name="Euro 2 4 6 2" xfId="4067" xr:uid="{9222C5CA-8C91-4E76-BF07-50DAE1133C09}"/>
    <cellStyle name="Euro 2 4 7" xfId="3792" xr:uid="{0CA19C2C-23C8-4F47-BC45-774BED35156F}"/>
    <cellStyle name="Euro 2 4 8" xfId="1035" xr:uid="{97A3FC9F-3B48-4719-B53D-0310ED9B5BFA}"/>
    <cellStyle name="Euro 2 5" xfId="136" xr:uid="{4ACD5D4C-122E-4EB0-BF7B-72163B724B15}"/>
    <cellStyle name="Euro 2 5 2" xfId="302" xr:uid="{820AEB7A-895A-44EE-B17C-4097DBC09AF7}"/>
    <cellStyle name="Euro 2 5 2 2" xfId="611" xr:uid="{7ECBC64B-2392-403C-94ED-1D309EAA6914}"/>
    <cellStyle name="Euro 2 5 2 2 2" xfId="947" xr:uid="{AE53FABE-40F0-4F31-A8DF-C7A8363F5374}"/>
    <cellStyle name="Euro 2 5 2 2 2 2" xfId="4283" xr:uid="{A3C77196-7076-448D-B9A0-58C4C2C35B87}"/>
    <cellStyle name="Euro 2 5 2 2 2 3" xfId="3694" xr:uid="{6FFC7B6E-3766-4CD5-8CA6-A872231970D1}"/>
    <cellStyle name="Euro 2 5 2 2 3" xfId="4008" xr:uid="{1535391C-A0FB-4E57-B225-C900BA9DE1CC}"/>
    <cellStyle name="Euro 2 5 2 2 4" xfId="1340" xr:uid="{3EF24F37-3A93-47CC-B93A-CEF8E8989F94}"/>
    <cellStyle name="Euro 2 5 2 3" xfId="811" xr:uid="{56E2E029-1322-4979-A6CA-64107AFC7605}"/>
    <cellStyle name="Euro 2 5 2 3 2" xfId="4147" xr:uid="{6DF5ECF2-FBAE-496B-8FCC-8050EAAB756F}"/>
    <cellStyle name="Euro 2 5 2 3 3" xfId="3558" xr:uid="{CAF27FBB-20F2-4192-BBC7-6C48D205DA36}"/>
    <cellStyle name="Euro 2 5 2 4" xfId="3872" xr:uid="{9C24DB77-27E9-4408-BE3E-B5260E67C86A}"/>
    <cellStyle name="Euro 2 5 2 5" xfId="1150" xr:uid="{7D389000-E259-4EB6-8B44-F1A28E7223FF}"/>
    <cellStyle name="Euro 2 5 3" xfId="419" xr:uid="{8614B413-48B8-4A69-B997-44161917C581}"/>
    <cellStyle name="Euro 2 5 3 2" xfId="863" xr:uid="{73CD02C4-4CA1-4139-B0F6-8EF6B2DCEB05}"/>
    <cellStyle name="Euro 2 5 3 2 2" xfId="4199" xr:uid="{F6413EBF-E217-4382-B931-3CDE92EA8AC8}"/>
    <cellStyle name="Euro 2 5 3 2 3" xfId="3610" xr:uid="{7244DCF3-F6C3-4326-8344-3B855260ACFA}"/>
    <cellStyle name="Euro 2 5 3 3" xfId="3924" xr:uid="{16811F03-7F3C-494B-BBAB-43387BC87097}"/>
    <cellStyle name="Euro 2 5 3 4" xfId="1220" xr:uid="{D7ED069F-0297-4A21-AB90-4AA0D90BDE07}"/>
    <cellStyle name="Euro 2 5 4" xfId="746" xr:uid="{64C67082-D28E-45DF-949B-E116701A6078}"/>
    <cellStyle name="Euro 2 5 4 2" xfId="2699" xr:uid="{6328B22E-2242-48D4-8A58-8A4A423C631B}"/>
    <cellStyle name="Euro 2 5 5" xfId="3493" xr:uid="{6CF6DF63-DFAD-4A42-85F5-1D7355582268}"/>
    <cellStyle name="Euro 2 5 5 2" xfId="4082" xr:uid="{94D8F4DB-DE7D-4BF4-9517-C6BCDE317FFD}"/>
    <cellStyle name="Euro 2 5 6" xfId="3807" xr:uid="{7A2C85F9-089C-49FF-A160-CB9567240203}"/>
    <cellStyle name="Euro 2 5 7" xfId="1056" xr:uid="{FC2144FF-251E-493C-931E-2B5043C54EB1}"/>
    <cellStyle name="Euro 2 6" xfId="185" xr:uid="{1DDF7E00-8C4A-4C6A-B8E6-1405FBF1E11A}"/>
    <cellStyle name="Euro 2 6 2" xfId="510" xr:uid="{C180B046-914B-44A9-86DD-BAC329C6D0DB}"/>
    <cellStyle name="Euro 2 6 2 2" xfId="901" xr:uid="{447F247B-E04D-4537-9F46-BE7CD6F6096E}"/>
    <cellStyle name="Euro 2 6 2 2 2" xfId="4237" xr:uid="{AECCE86E-B2CA-4EE5-9973-7AD87455A127}"/>
    <cellStyle name="Euro 2 6 2 2 3" xfId="3648" xr:uid="{AF615593-95DA-4630-BE95-C02C042E9772}"/>
    <cellStyle name="Euro 2 6 2 3" xfId="3962" xr:uid="{AE8DE53B-D368-4BAB-A072-7EF12E1428D9}"/>
    <cellStyle name="Euro 2 6 2 4" xfId="1276" xr:uid="{5296A2D7-D780-4C87-B265-7B77CFD8E897}"/>
    <cellStyle name="Euro 2 6 3" xfId="761" xr:uid="{4807FDE8-43C1-4393-9374-DAC219CC7111}"/>
    <cellStyle name="Euro 2 6 3 2" xfId="4097" xr:uid="{6DDF858F-B0BD-4DB5-88AE-01C8ACDF5767}"/>
    <cellStyle name="Euro 2 6 3 3" xfId="3508" xr:uid="{C8CA03DF-3EE3-4227-AFFE-BA9D35372D1D}"/>
    <cellStyle name="Euro 2 6 4" xfId="3822" xr:uid="{A1E41C76-015D-477C-AD31-28D23C01DA6D}"/>
    <cellStyle name="Euro 2 6 5" xfId="1078" xr:uid="{B442CD35-70E7-430A-8251-982B95729FE8}"/>
    <cellStyle name="Euro 2 7" xfId="260" xr:uid="{03917F73-4039-4371-963B-5CC464BC2B16}"/>
    <cellStyle name="Euro 2 7 2" xfId="569" xr:uid="{36FCAEB0-AB75-4B08-BECF-F61461B5DAEA}"/>
    <cellStyle name="Euro 2 7 2 2" xfId="928" xr:uid="{840294B4-FBB7-4BCD-97E6-B023708A8DFB}"/>
    <cellStyle name="Euro 2 7 2 2 2" xfId="4264" xr:uid="{ABC199B2-3D9B-49BE-AF60-96BC0D20DAE0}"/>
    <cellStyle name="Euro 2 7 2 2 3" xfId="3675" xr:uid="{0608B229-2054-47DA-BB99-696F3C1DB431}"/>
    <cellStyle name="Euro 2 7 2 3" xfId="3989" xr:uid="{5B0C7EC1-E922-402F-978A-125EC29BF7C1}"/>
    <cellStyle name="Euro 2 7 2 4" xfId="1314" xr:uid="{C4932B7C-2DE0-4E5F-97A4-38E594B6C040}"/>
    <cellStyle name="Euro 2 7 3" xfId="792" xr:uid="{EC5730FB-729E-43BD-9003-254D88181D2B}"/>
    <cellStyle name="Euro 2 7 3 2" xfId="4128" xr:uid="{DC063498-3266-4A94-B7CD-304BCE1F6F17}"/>
    <cellStyle name="Euro 2 7 3 3" xfId="3539" xr:uid="{9F29C746-75F1-4243-B09D-FE4761F67C56}"/>
    <cellStyle name="Euro 2 7 4" xfId="3853" xr:uid="{EF7179B6-75D0-466C-AD49-2CDA5BC2B044}"/>
    <cellStyle name="Euro 2 7 5" xfId="1124" xr:uid="{75FF4BB9-E1CE-4FD8-8604-8800A530A587}"/>
    <cellStyle name="Euro 2 8" xfId="369" xr:uid="{D1468C5C-CB80-413D-84C5-CCCB8AB4D0DA}"/>
    <cellStyle name="Euro 2 8 2" xfId="841" xr:uid="{D8EC7157-1C25-4E5A-AE28-930FC689D8A0}"/>
    <cellStyle name="Euro 2 8 2 2" xfId="4177" xr:uid="{060A9530-1B5D-4EEF-9D08-B54E84CD7AA3}"/>
    <cellStyle name="Euro 2 8 2 3" xfId="3588" xr:uid="{89799322-E769-4568-BD1A-3189AB67DFF2}"/>
    <cellStyle name="Euro 2 8 3" xfId="3902" xr:uid="{E0FC0744-4BE4-46DE-A043-0FAC6B9C1F0C}"/>
    <cellStyle name="Euro 2 8 4" xfId="1191" xr:uid="{2303134E-AFFF-4611-9E00-4020C8A949DB}"/>
    <cellStyle name="Euro 2 9" xfId="489" xr:uid="{0E9F968A-8818-4029-BF7A-05F72FE76A1D}"/>
    <cellStyle name="Euro 2 9 2" xfId="893" xr:uid="{55BAC835-4D83-49E5-AD6B-D2C5CA92E8EB}"/>
    <cellStyle name="Euro 2 9 2 2" xfId="4229" xr:uid="{04F0E962-EFC4-46F4-BA1A-4996388C60E6}"/>
    <cellStyle name="Euro 2 9 2 3" xfId="3640" xr:uid="{22AA3A9D-2D62-4336-B9BA-5675BE319CDF}"/>
    <cellStyle name="Euro 2 9 3" xfId="3954" xr:uid="{50A1D85D-59CF-46AB-AA0C-D1167E36F8C8}"/>
    <cellStyle name="Euro 2 9 4" xfId="1262" xr:uid="{10940D84-2135-4CD4-BA07-699833337781}"/>
    <cellStyle name="Euro 2_ANNÉE 2015" xfId="1713" xr:uid="{3D87815F-13FE-44F6-810E-1AA77B784117}"/>
    <cellStyle name="Euro 3" xfId="74" xr:uid="{58B36F86-4170-42BA-8C32-C45530DD605E}"/>
    <cellStyle name="Euro 3 10" xfId="678" xr:uid="{005B9CFD-0B06-4744-B9EE-A722E8FE2830}"/>
    <cellStyle name="Euro 3 10 2" xfId="977" xr:uid="{BD6DCAED-5597-4D7D-B9DB-2E74CEBE46AE}"/>
    <cellStyle name="Euro 3 10 2 2" xfId="4313" xr:uid="{C4A71D61-9E9D-4723-82E2-9F0696741681}"/>
    <cellStyle name="Euro 3 10 2 3" xfId="3724" xr:uid="{CD7F6CFA-D176-4D8D-A24F-1426E8F6B030}"/>
    <cellStyle name="Euro 3 10 3" xfId="4038" xr:uid="{BBAFFC6D-CAB9-461E-854E-6E0F0305324F}"/>
    <cellStyle name="Euro 3 10 4" xfId="1380" xr:uid="{B5E8055D-10B4-4EEB-B626-9BF97FFA3F79}"/>
    <cellStyle name="Euro 3 11" xfId="718" xr:uid="{F12FBD2B-059D-4D5A-8504-86F3969E2F09}"/>
    <cellStyle name="Euro 3 11 2" xfId="1714" xr:uid="{11A4DA02-8FAD-40D2-A39D-62C7092444DA}"/>
    <cellStyle name="Euro 3 12" xfId="3465" xr:uid="{2FF3F702-70AC-4FB7-B38F-11FECBC70054}"/>
    <cellStyle name="Euro 3 12 2" xfId="4054" xr:uid="{560D7F2C-077D-4D10-BBDA-6C773C04F7BD}"/>
    <cellStyle name="Euro 3 13" xfId="3779" xr:uid="{53777B4C-E233-4568-869A-5B6D5E9BE4DD}"/>
    <cellStyle name="Euro 3 14" xfId="1017" xr:uid="{72C9F2B8-1A57-4CB3-8021-C1D1E85E2571}"/>
    <cellStyle name="Euro 3 15" xfId="4529" xr:uid="{8671D9E3-0FBF-41EE-B0F4-8542C6604B6D}"/>
    <cellStyle name="Euro 3 2" xfId="82" xr:uid="{5522BB32-EDB6-4F36-9AA5-20F26BF618B8}"/>
    <cellStyle name="Euro 3 2 10" xfId="3469" xr:uid="{7CF2FA0D-053C-4B53-852E-74C4D0258A31}"/>
    <cellStyle name="Euro 3 2 10 2" xfId="4058" xr:uid="{B592D7F4-E034-47BA-AFAF-022DE19A8D08}"/>
    <cellStyle name="Euro 3 2 11" xfId="3783" xr:uid="{C29C7692-7FF6-4ED7-9604-DB44E7F96045}"/>
    <cellStyle name="Euro 3 2 12" xfId="1022" xr:uid="{20EC233B-A739-4A02-8814-6FD47811CD27}"/>
    <cellStyle name="Euro 3 2 2" xfId="112" xr:uid="{095E83C6-8E89-42A7-9521-C8D4F6DDA7A5}"/>
    <cellStyle name="Euro 3 2 2 2" xfId="230" xr:uid="{A1712570-4B00-479B-97C8-74770024EF73}"/>
    <cellStyle name="Euro 3 2 2 2 2" xfId="546" xr:uid="{CBBF45DE-E0D8-47FE-8305-CB950A824B31}"/>
    <cellStyle name="Euro 3 2 2 2 2 2" xfId="918" xr:uid="{51DB0FFA-25B5-4506-A6E9-104306885DD2}"/>
    <cellStyle name="Euro 3 2 2 2 2 2 2" xfId="4254" xr:uid="{1DC33AB2-DE8D-4F1C-8A22-880A61DCA776}"/>
    <cellStyle name="Euro 3 2 2 2 2 2 3" xfId="3665" xr:uid="{E9F5D3DC-2951-40C3-AF2C-6037EA2FD6AE}"/>
    <cellStyle name="Euro 3 2 2 2 2 3" xfId="3979" xr:uid="{90DD89D1-714B-42F6-B788-EFA08FADCB5A}"/>
    <cellStyle name="Euro 3 2 2 2 2 4" xfId="1299" xr:uid="{9C71E132-3F6A-4424-B948-CF140C5C11E4}"/>
    <cellStyle name="Euro 3 2 2 2 3" xfId="780" xr:uid="{8D43672A-C8CA-4A03-A183-6933BA55FF05}"/>
    <cellStyle name="Euro 3 2 2 2 3 2" xfId="4116" xr:uid="{7C60D475-9363-4729-BCB6-8159F18E5C76}"/>
    <cellStyle name="Euro 3 2 2 2 3 3" xfId="3527" xr:uid="{3DCBCA11-0638-43E3-A25B-AD5AD2256E44}"/>
    <cellStyle name="Euro 3 2 2 2 4" xfId="3841" xr:uid="{B9C47E7D-7E1D-4CFA-A952-B3941AED034B}"/>
    <cellStyle name="Euro 3 2 2 2 5" xfId="1107" xr:uid="{7356C7BA-703A-4F00-84A3-E82480819B19}"/>
    <cellStyle name="Euro 3 2 2 3" xfId="343" xr:uid="{3C6D1F8E-4B66-4112-B0EB-D663A20D7475}"/>
    <cellStyle name="Euro 3 2 2 3 2" xfId="651" xr:uid="{0858CB08-587E-4C2D-A064-BB6DFFAB6AE7}"/>
    <cellStyle name="Euro 3 2 2 3 2 2" xfId="966" xr:uid="{C52F16F5-2282-4DF1-9D65-3BC627943F3A}"/>
    <cellStyle name="Euro 3 2 2 3 2 2 2" xfId="4302" xr:uid="{C1D068EE-D55D-43B5-9E6C-FC70680E5254}"/>
    <cellStyle name="Euro 3 2 2 3 2 2 3" xfId="3713" xr:uid="{AEB76DB8-FE9C-4B8B-B13C-47C03E003E14}"/>
    <cellStyle name="Euro 3 2 2 3 2 3" xfId="4027" xr:uid="{CC7EE02A-A1F2-4A4F-AFD9-69C41418C776}"/>
    <cellStyle name="Euro 3 2 2 3 2 4" xfId="1365" xr:uid="{AF3EFC7C-C025-4AD1-878E-E29727B790E0}"/>
    <cellStyle name="Euro 3 2 2 3 3" xfId="830" xr:uid="{9D5BF779-4995-4E53-B7FC-3416D5D19F3F}"/>
    <cellStyle name="Euro 3 2 2 3 3 2" xfId="4166" xr:uid="{B3A2597B-12CB-4327-BCFF-591B4E11CE22}"/>
    <cellStyle name="Euro 3 2 2 3 3 3" xfId="3577" xr:uid="{E9CBB419-BCB9-4D5F-A18B-758C1FA3868B}"/>
    <cellStyle name="Euro 3 2 2 3 4" xfId="3891" xr:uid="{2D57492B-B516-4A80-AD24-A9ABE3F3801F}"/>
    <cellStyle name="Euro 3 2 2 3 5" xfId="1175" xr:uid="{E0E0CC29-AA73-4959-9B2B-6E9AA68201D4}"/>
    <cellStyle name="Euro 3 2 2 4" xfId="458" xr:uid="{01DD0394-320F-4836-B39F-04B8610E9495}"/>
    <cellStyle name="Euro 3 2 2 4 2" xfId="881" xr:uid="{CA20008E-0CAB-4C1E-95A7-2BB2CFDBAD51}"/>
    <cellStyle name="Euro 3 2 2 4 2 2" xfId="4217" xr:uid="{8BE3616F-3024-41C3-89A9-DBD593A1E8A4}"/>
    <cellStyle name="Euro 3 2 2 4 2 3" xfId="3628" xr:uid="{68C392D3-A01A-4EA2-80FD-9BD043119AD4}"/>
    <cellStyle name="Euro 3 2 2 4 3" xfId="3942" xr:uid="{6500BEEE-08B3-4AAA-A0D5-391C841C83B5}"/>
    <cellStyle name="Euro 3 2 2 4 4" xfId="1244" xr:uid="{4A94BBEA-255E-4F35-921A-487401884E69}"/>
    <cellStyle name="Euro 3 2 2 5" xfId="736" xr:uid="{9B07152B-1199-4256-BB69-EEC7188260CC}"/>
    <cellStyle name="Euro 3 2 2 5 2" xfId="2704" xr:uid="{A5F74B0F-8DB3-4F98-8113-63FDCAA8579D}"/>
    <cellStyle name="Euro 3 2 2 6" xfId="3483" xr:uid="{CDD43AFB-B6A1-46B0-A402-0EFFB98E5C0B}"/>
    <cellStyle name="Euro 3 2 2 6 2" xfId="4072" xr:uid="{A0CB1032-D5F3-4E12-8CBD-510861C4AFAA}"/>
    <cellStyle name="Euro 3 2 2 7" xfId="3797" xr:uid="{588A54D9-E57A-47CB-A9F1-25380D899EE8}"/>
    <cellStyle name="Euro 3 2 2 8" xfId="1041" xr:uid="{D277E7DD-0FDE-466C-AAE4-FB837A22C3B6}"/>
    <cellStyle name="Euro 3 2 3" xfId="146" xr:uid="{8CE2897B-32C3-4305-814E-114230866E71}"/>
    <cellStyle name="Euro 3 2 3 2" xfId="312" xr:uid="{B33DA2FB-E3BD-4E70-AB20-3DDC1B8A829B}"/>
    <cellStyle name="Euro 3 2 3 2 2" xfId="621" xr:uid="{F013BA25-175B-4B59-92A2-1AE22F5C2202}"/>
    <cellStyle name="Euro 3 2 3 2 2 2" xfId="952" xr:uid="{AE20B44A-8057-463E-A9CB-4143E5B48CCD}"/>
    <cellStyle name="Euro 3 2 3 2 2 2 2" xfId="4288" xr:uid="{C524DDA0-21C8-4830-AF0B-50DD8CEC8A9D}"/>
    <cellStyle name="Euro 3 2 3 2 2 2 3" xfId="3699" xr:uid="{913BE172-B7F4-4585-9F0D-50FA72809CD3}"/>
    <cellStyle name="Euro 3 2 3 2 2 3" xfId="4013" xr:uid="{058823AA-08A8-4A9E-B91A-77F30B1291E8}"/>
    <cellStyle name="Euro 3 2 3 2 2 4" xfId="1346" xr:uid="{4B2E2E1D-54E0-49B0-A31A-3E1833708F7A}"/>
    <cellStyle name="Euro 3 2 3 2 3" xfId="816" xr:uid="{F64A0C4A-BAC9-4123-A6E5-63164C4FE8A8}"/>
    <cellStyle name="Euro 3 2 3 2 3 2" xfId="4152" xr:uid="{DBC68168-0B2D-4E68-9A23-C8626445026B}"/>
    <cellStyle name="Euro 3 2 3 2 3 3" xfId="3563" xr:uid="{79437A5A-31A5-4384-9129-91C467BFA6E7}"/>
    <cellStyle name="Euro 3 2 3 2 4" xfId="3877" xr:uid="{A0E86A4B-A51B-44BE-9671-0AFE79A61838}"/>
    <cellStyle name="Euro 3 2 3 2 5" xfId="1156" xr:uid="{3A1579E9-001A-4349-8052-10041EA1EDF0}"/>
    <cellStyle name="Euro 3 2 3 3" xfId="429" xr:uid="{801F8B94-0404-4FE8-A5E9-780EDC94DF63}"/>
    <cellStyle name="Euro 3 2 3 3 2" xfId="868" xr:uid="{3A8052E6-1DC9-4AA5-B52C-676B16014CE1}"/>
    <cellStyle name="Euro 3 2 3 3 2 2" xfId="4204" xr:uid="{52B67D57-5B8E-44DC-98BA-480AD06C64A0}"/>
    <cellStyle name="Euro 3 2 3 3 2 3" xfId="3615" xr:uid="{81441B5A-D727-434D-A620-7D5938C219C8}"/>
    <cellStyle name="Euro 3 2 3 3 3" xfId="3929" xr:uid="{00452773-3513-4760-83BC-07B20A12907C}"/>
    <cellStyle name="Euro 3 2 3 3 4" xfId="1226" xr:uid="{9C8B10E6-1DC1-47FF-B192-97DFFE8ED600}"/>
    <cellStyle name="Euro 3 2 3 4" xfId="751" xr:uid="{2C13890C-A21F-49EE-B00D-DAC985AF8B2D}"/>
    <cellStyle name="Euro 3 2 3 4 2" xfId="4087" xr:uid="{725C44FE-FC28-4B7F-AB8D-55C1906482E3}"/>
    <cellStyle name="Euro 3 2 3 4 3" xfId="3498" xr:uid="{D5F6469B-3829-45DA-9698-FD07A1BEFB32}"/>
    <cellStyle name="Euro 3 2 3 5" xfId="3812" xr:uid="{0E841963-C323-46B9-9F2E-F721A138586C}"/>
    <cellStyle name="Euro 3 2 3 6" xfId="1062" xr:uid="{85F59106-711A-4847-A109-CF72475034DF}"/>
    <cellStyle name="Euro 3 2 4" xfId="195" xr:uid="{2C945835-7B46-45CB-9DC2-236D6C757833}"/>
    <cellStyle name="Euro 3 2 4 2" xfId="518" xr:uid="{975F1890-BCB0-4C67-811B-7E34CF42CDCD}"/>
    <cellStyle name="Euro 3 2 4 2 2" xfId="905" xr:uid="{719132A7-2C32-459C-A16C-7AE0E8C608A5}"/>
    <cellStyle name="Euro 3 2 4 2 2 2" xfId="4241" xr:uid="{662393E4-618B-441D-ADBD-886034CC3C53}"/>
    <cellStyle name="Euro 3 2 4 2 2 3" xfId="3652" xr:uid="{8874F5B7-26D4-4A78-B83A-BD5C34175A07}"/>
    <cellStyle name="Euro 3 2 4 2 3" xfId="3966" xr:uid="{8B44A9BC-6D46-4F5F-B413-4DFAB7797C23}"/>
    <cellStyle name="Euro 3 2 4 2 4" xfId="1281" xr:uid="{55D258EC-83D5-4554-8D7B-82C4323C7657}"/>
    <cellStyle name="Euro 3 2 4 3" xfId="766" xr:uid="{CEF2C526-02E8-4496-84CA-8D5E67AD0286}"/>
    <cellStyle name="Euro 3 2 4 3 2" xfId="4102" xr:uid="{2285823E-F864-43F9-AFB6-2A6E65D7F939}"/>
    <cellStyle name="Euro 3 2 4 3 3" xfId="3513" xr:uid="{375A9280-4F02-46F7-BE7D-2FF45DAAFECB}"/>
    <cellStyle name="Euro 3 2 4 4" xfId="3827" xr:uid="{66E92626-B079-4018-8E70-201E528DF811}"/>
    <cellStyle name="Euro 3 2 4 5" xfId="1084" xr:uid="{F8D2D937-6DB0-4E4E-A9C4-4677157757E7}"/>
    <cellStyle name="Euro 3 2 5" xfId="270" xr:uid="{268112EB-1E70-44B0-881C-D265481EA392}"/>
    <cellStyle name="Euro 3 2 5 2" xfId="579" xr:uid="{FE153698-B972-41C6-84D3-A68E2B03E7E0}"/>
    <cellStyle name="Euro 3 2 5 2 2" xfId="933" xr:uid="{8F5E877E-F80A-4DE9-80C5-8A1136A4576B}"/>
    <cellStyle name="Euro 3 2 5 2 2 2" xfId="4269" xr:uid="{44FA6DD0-F6D7-4247-98EE-B8520D50666A}"/>
    <cellStyle name="Euro 3 2 5 2 2 3" xfId="3680" xr:uid="{91CD6C57-0D54-4347-B7C6-985D9F510E3C}"/>
    <cellStyle name="Euro 3 2 5 2 3" xfId="3994" xr:uid="{3C4AAAB1-D55C-4D99-8591-205E595DD8DB}"/>
    <cellStyle name="Euro 3 2 5 2 4" xfId="1320" xr:uid="{D4983A26-2D6E-4BDB-9073-56616AC75C15}"/>
    <cellStyle name="Euro 3 2 5 3" xfId="797" xr:uid="{77FD6A54-1B67-432F-8E9B-4B8B576B3526}"/>
    <cellStyle name="Euro 3 2 5 3 2" xfId="4133" xr:uid="{E5DFBEB1-5F93-42A9-8DFB-E3A7D6089482}"/>
    <cellStyle name="Euro 3 2 5 3 3" xfId="3544" xr:uid="{20064A25-B574-4C4F-B202-2DB7413D1560}"/>
    <cellStyle name="Euro 3 2 5 4" xfId="3858" xr:uid="{A205690A-FCA8-4692-8179-92A5430DEC0C}"/>
    <cellStyle name="Euro 3 2 5 5" xfId="1130" xr:uid="{E0F47EBA-BB04-4B83-B3EF-12C4876B15F0}"/>
    <cellStyle name="Euro 3 2 6" xfId="384" xr:uid="{45501CAB-B266-4B80-A8E1-3FAAB4B5152C}"/>
    <cellStyle name="Euro 3 2 6 2" xfId="847" xr:uid="{4EED39E5-88F1-4583-9AAE-2AF11AA4AFAE}"/>
    <cellStyle name="Euro 3 2 6 2 2" xfId="4183" xr:uid="{66D53EB5-A763-455D-B3C8-3D8B806926F6}"/>
    <cellStyle name="Euro 3 2 6 2 3" xfId="3594" xr:uid="{6F0A6DB7-9CA0-447F-B4F5-D13D39E14E68}"/>
    <cellStyle name="Euro 3 2 6 3" xfId="3908" xr:uid="{95C06CD4-17FE-40AA-8164-2A763ED30787}"/>
    <cellStyle name="Euro 3 2 6 4" xfId="1198" xr:uid="{FA23523B-26EA-481B-A738-57DA88956C9F}"/>
    <cellStyle name="Euro 3 2 7" xfId="497" xr:uid="{4EB910F6-535F-4C46-BEFE-2094CF82D760}"/>
    <cellStyle name="Euro 3 2 7 2" xfId="897" xr:uid="{DACFC48C-F5DB-47C1-A8B0-DD8D3997BA03}"/>
    <cellStyle name="Euro 3 2 7 2 2" xfId="4233" xr:uid="{2DD0330C-AF63-4998-9803-510E4BAB29F7}"/>
    <cellStyle name="Euro 3 2 7 2 3" xfId="3644" xr:uid="{005CA05A-BDEE-4CAF-96BC-D6C04A548E6A}"/>
    <cellStyle name="Euro 3 2 7 3" xfId="3958" xr:uid="{5345203B-1622-40D0-8455-9225A86C3C79}"/>
    <cellStyle name="Euro 3 2 7 4" xfId="1267" xr:uid="{AF42BB59-27D5-4066-8318-C47C505DA92E}"/>
    <cellStyle name="Euro 3 2 8" xfId="690" xr:uid="{AAA75D73-5894-4915-A8A1-C05CDD45289D}"/>
    <cellStyle name="Euro 3 2 8 2" xfId="982" xr:uid="{2D66B05F-C62F-4303-90BA-15082C1FA661}"/>
    <cellStyle name="Euro 3 2 8 2 2" xfId="4318" xr:uid="{AD8748BC-79B9-4BEE-B8C5-A11FCAB1080D}"/>
    <cellStyle name="Euro 3 2 8 2 3" xfId="3729" xr:uid="{9546AD03-A284-42A4-86C8-566FEFFBF596}"/>
    <cellStyle name="Euro 3 2 8 3" xfId="4043" xr:uid="{97378CA8-C8A4-4EE7-A508-7FE12631312D}"/>
    <cellStyle name="Euro 3 2 8 4" xfId="1386" xr:uid="{8BB119FA-EFF2-4FEC-8BEB-0581BF9DD8E3}"/>
    <cellStyle name="Euro 3 2 9" xfId="722" xr:uid="{BDAB021B-B10E-40EA-A7D1-990CB8DF037A}"/>
    <cellStyle name="Euro 3 2 9 2" xfId="1715" xr:uid="{E40AB5D5-BA7F-4CDB-AE93-955407EAA8A6}"/>
    <cellStyle name="Euro 3 3" xfId="90" xr:uid="{482358B4-BC3B-4446-8348-C6C49ED90A28}"/>
    <cellStyle name="Euro 3 3 10" xfId="1027" xr:uid="{243194D4-1740-4151-8267-B7E7F4484B0E}"/>
    <cellStyle name="Euro 3 3 2" xfId="120" xr:uid="{A698096D-B15F-4996-B5F1-5D74FB20156A}"/>
    <cellStyle name="Euro 3 3 2 2" xfId="238" xr:uid="{F65FA1AE-5CC2-4D9E-8275-00A1C1980CA0}"/>
    <cellStyle name="Euro 3 3 2 2 2" xfId="554" xr:uid="{AEDAA5DB-9D61-4E2C-AC42-0A3E94EBFD5F}"/>
    <cellStyle name="Euro 3 3 2 2 2 2" xfId="922" xr:uid="{582BACAA-17C1-4074-9F36-E7911980FB21}"/>
    <cellStyle name="Euro 3 3 2 2 2 2 2" xfId="4258" xr:uid="{E8436478-DFF5-4522-9205-7EFEE7E95407}"/>
    <cellStyle name="Euro 3 3 2 2 2 2 3" xfId="3669" xr:uid="{006D69DC-BB69-4A92-954B-7862210D4A54}"/>
    <cellStyle name="Euro 3 3 2 2 2 3" xfId="3983" xr:uid="{070F0632-3310-4D97-A036-3C65B47BA146}"/>
    <cellStyle name="Euro 3 3 2 2 2 4" xfId="1304" xr:uid="{15AA9AF0-B82D-4D7E-953C-14E33D11D7E3}"/>
    <cellStyle name="Euro 3 3 2 2 3" xfId="784" xr:uid="{FC647F4C-72C4-448F-9A93-1B80F46660F6}"/>
    <cellStyle name="Euro 3 3 2 2 3 2" xfId="4120" xr:uid="{CB7F904D-3CAA-4D7A-B1FD-18BFDA84E24D}"/>
    <cellStyle name="Euro 3 3 2 2 3 3" xfId="3531" xr:uid="{CAF8EBAF-FF91-49C6-8C43-394E416712BA}"/>
    <cellStyle name="Euro 3 3 2 2 4" xfId="3845" xr:uid="{7EA2AF8C-0276-484B-9877-EFC0EC3F69D9}"/>
    <cellStyle name="Euro 3 3 2 2 5" xfId="1112" xr:uid="{4B8A720B-0F79-4F75-9128-9F7FFFC3C496}"/>
    <cellStyle name="Euro 3 3 2 3" xfId="351" xr:uid="{FBCB76EE-24C3-4A61-8419-12006B4B22CC}"/>
    <cellStyle name="Euro 3 3 2 3 2" xfId="659" xr:uid="{EAC23215-E337-4795-8005-4FE03EFBBBB6}"/>
    <cellStyle name="Euro 3 3 2 3 2 2" xfId="970" xr:uid="{70EA8D33-B3B6-46F2-BBDD-2EFD42539E03}"/>
    <cellStyle name="Euro 3 3 2 3 2 2 2" xfId="4306" xr:uid="{4A7D0993-D852-43AF-AE54-5B33F23E44DF}"/>
    <cellStyle name="Euro 3 3 2 3 2 2 3" xfId="3717" xr:uid="{1E05E042-B12B-4391-BC64-A52D4EAE95FA}"/>
    <cellStyle name="Euro 3 3 2 3 2 3" xfId="4031" xr:uid="{1C76FCE4-1454-4E15-8E3A-CFA1CBBDAE26}"/>
    <cellStyle name="Euro 3 3 2 3 2 4" xfId="1370" xr:uid="{2D91092D-68C8-49C2-B8DC-C6732EEACE08}"/>
    <cellStyle name="Euro 3 3 2 3 3" xfId="834" xr:uid="{FEC75F28-C8E0-4BF0-BD33-4D23E4356CBB}"/>
    <cellStyle name="Euro 3 3 2 3 3 2" xfId="4170" xr:uid="{3577C120-1EB5-4482-8632-018130DF6757}"/>
    <cellStyle name="Euro 3 3 2 3 3 3" xfId="3581" xr:uid="{1EA3C741-92A5-462E-97EA-32753E874689}"/>
    <cellStyle name="Euro 3 3 2 3 4" xfId="3895" xr:uid="{95B26405-E49E-4790-B2B7-C6984D01AA52}"/>
    <cellStyle name="Euro 3 3 2 3 5" xfId="1180" xr:uid="{7B462331-895D-42F1-95CF-24006305B2A5}"/>
    <cellStyle name="Euro 3 3 2 4" xfId="466" xr:uid="{9F1B0178-6991-4D2A-B6F0-D9A3631BF1F9}"/>
    <cellStyle name="Euro 3 3 2 4 2" xfId="885" xr:uid="{EA4DE971-7CDA-4EAC-82A9-B7C8CDB78EC8}"/>
    <cellStyle name="Euro 3 3 2 4 2 2" xfId="4221" xr:uid="{C951C8B6-4C0A-47F6-8E72-0ACC7C903B72}"/>
    <cellStyle name="Euro 3 3 2 4 2 3" xfId="3632" xr:uid="{3D7464F7-8E2D-4F46-AD58-26666136D12B}"/>
    <cellStyle name="Euro 3 3 2 4 3" xfId="3946" xr:uid="{922F110D-9600-41D7-A5D5-8C788AA41F66}"/>
    <cellStyle name="Euro 3 3 2 4 4" xfId="1249" xr:uid="{7E4773E6-7349-4A2D-BF6B-2F0456A92660}"/>
    <cellStyle name="Euro 3 3 2 5" xfId="740" xr:uid="{4F0CF600-F604-4D25-BF5B-E69BA0C63EB2}"/>
    <cellStyle name="Euro 3 3 2 5 2" xfId="4076" xr:uid="{A58FAD89-FE05-45E8-81DF-B5F65F3540FC}"/>
    <cellStyle name="Euro 3 3 2 5 3" xfId="3487" xr:uid="{4CB646A9-96A1-4568-9DD0-61F045697B4C}"/>
    <cellStyle name="Euro 3 3 2 6" xfId="3801" xr:uid="{C287B16B-160D-4BCC-B69E-AE3A307A866A}"/>
    <cellStyle name="Euro 3 3 2 7" xfId="1046" xr:uid="{5AAF5BDF-D1EA-481D-B78C-8D190B85D65A}"/>
    <cellStyle name="Euro 3 3 3" xfId="154" xr:uid="{D5AEE1E7-5D38-4B40-89B2-3DFE0630310B}"/>
    <cellStyle name="Euro 3 3 3 2" xfId="320" xr:uid="{3195D7DC-3DB3-4113-8DB1-47AC56AF6625}"/>
    <cellStyle name="Euro 3 3 3 2 2" xfId="629" xr:uid="{045317F9-870B-4C4D-A8E5-9F3DAEA0CF8F}"/>
    <cellStyle name="Euro 3 3 3 2 2 2" xfId="956" xr:uid="{5612F788-5B16-4C72-9FF8-00FA138AA846}"/>
    <cellStyle name="Euro 3 3 3 2 2 2 2" xfId="4292" xr:uid="{B91314DF-0C1E-4380-A609-41DC4A5CFBEB}"/>
    <cellStyle name="Euro 3 3 3 2 2 2 3" xfId="3703" xr:uid="{2EA3E51F-7BA6-4B8F-9C78-04B6E2DE8423}"/>
    <cellStyle name="Euro 3 3 3 2 2 3" xfId="4017" xr:uid="{7032BD5C-CCBF-467F-9D36-FF62F8CF05DF}"/>
    <cellStyle name="Euro 3 3 3 2 2 4" xfId="1351" xr:uid="{1C3B546F-3B51-4023-BA80-DE6E8E63A62F}"/>
    <cellStyle name="Euro 3 3 3 2 3" xfId="820" xr:uid="{4D032A0D-81B0-44E1-B338-C3FF59F1BB00}"/>
    <cellStyle name="Euro 3 3 3 2 3 2" xfId="4156" xr:uid="{8D45E17F-1A1E-45D9-A399-1A8828C5F4B9}"/>
    <cellStyle name="Euro 3 3 3 2 3 3" xfId="3567" xr:uid="{9B57E4C2-F32D-4524-B14D-331D2F420C29}"/>
    <cellStyle name="Euro 3 3 3 2 4" xfId="3881" xr:uid="{DAFB67FC-6640-4DF7-96B3-9E37A52E3924}"/>
    <cellStyle name="Euro 3 3 3 2 5" xfId="1161" xr:uid="{612A95F5-E71F-4E7F-8BE0-8E5D0FD0F3F1}"/>
    <cellStyle name="Euro 3 3 3 3" xfId="437" xr:uid="{9D81A2A3-979E-4C13-8213-3FE59A00DEE4}"/>
    <cellStyle name="Euro 3 3 3 3 2" xfId="872" xr:uid="{CBE15A4E-6C48-4166-8E40-402754453AB7}"/>
    <cellStyle name="Euro 3 3 3 3 2 2" xfId="4208" xr:uid="{6083E656-DC33-48E9-9E33-ADDCD7AB30B7}"/>
    <cellStyle name="Euro 3 3 3 3 2 3" xfId="3619" xr:uid="{9582B65F-BDE4-46F5-AA68-B69C29A924C4}"/>
    <cellStyle name="Euro 3 3 3 3 3" xfId="3933" xr:uid="{46A2D600-CD67-4DC6-BA8D-DD432F6A8B46}"/>
    <cellStyle name="Euro 3 3 3 3 4" xfId="1231" xr:uid="{5BD79AA9-BB28-4DFC-BC7E-62B102596B67}"/>
    <cellStyle name="Euro 3 3 3 4" xfId="755" xr:uid="{91013A12-57FA-4007-B8F3-10A275E23CD7}"/>
    <cellStyle name="Euro 3 3 3 4 2" xfId="4091" xr:uid="{D3C546BA-59E6-48D8-937A-EDE9F2A230C9}"/>
    <cellStyle name="Euro 3 3 3 4 3" xfId="3502" xr:uid="{04B33C89-7FBF-4F41-870D-B98ECDDD62FF}"/>
    <cellStyle name="Euro 3 3 3 5" xfId="3816" xr:uid="{1AFF3B4D-735E-44C0-98F5-9223871FD3E4}"/>
    <cellStyle name="Euro 3 3 3 6" xfId="1067" xr:uid="{0CADBB75-9F6B-45EA-89F3-70D986E4B06A}"/>
    <cellStyle name="Euro 3 3 4" xfId="203" xr:uid="{949BF5D7-2989-4270-A8DB-B3BF7EF04A64}"/>
    <cellStyle name="Euro 3 3 4 2" xfId="526" xr:uid="{FB385304-55D9-4A6B-A479-FCB3F2FCCA2E}"/>
    <cellStyle name="Euro 3 3 4 2 2" xfId="909" xr:uid="{DCD9F667-37F3-42B6-9AC6-B5636BBCCF39}"/>
    <cellStyle name="Euro 3 3 4 2 2 2" xfId="4245" xr:uid="{43E71DDB-E02F-4E08-A045-9A1A0F22C84B}"/>
    <cellStyle name="Euro 3 3 4 2 2 3" xfId="3656" xr:uid="{EF6C0F5C-9039-46D5-9C4B-90E850D143FD}"/>
    <cellStyle name="Euro 3 3 4 2 3" xfId="3970" xr:uid="{C7386471-9C32-439F-88A4-5AA8D824C3F9}"/>
    <cellStyle name="Euro 3 3 4 2 4" xfId="1286" xr:uid="{3BB49450-C673-4EFE-88E4-DB874662A9AF}"/>
    <cellStyle name="Euro 3 3 4 3" xfId="770" xr:uid="{7E64F6D3-9808-4402-85BB-FA4B3D19972A}"/>
    <cellStyle name="Euro 3 3 4 3 2" xfId="4106" xr:uid="{7A66249C-8E5E-416A-844C-429A36D06A0B}"/>
    <cellStyle name="Euro 3 3 4 3 3" xfId="3517" xr:uid="{0CBF47AD-6564-41C1-8BA4-DC1E59681C57}"/>
    <cellStyle name="Euro 3 3 4 4" xfId="3831" xr:uid="{BAD19E0B-CF13-4826-89DA-4DD59AF6AAB9}"/>
    <cellStyle name="Euro 3 3 4 5" xfId="1089" xr:uid="{1BD15DB4-FEE2-4CB9-9134-C2DE6BFA2ED3}"/>
    <cellStyle name="Euro 3 3 5" xfId="278" xr:uid="{99012DE0-A743-44F0-AE59-33CD8E577F1C}"/>
    <cellStyle name="Euro 3 3 5 2" xfId="587" xr:uid="{576ABAEA-E6A2-420E-ADE2-4A93F133AB12}"/>
    <cellStyle name="Euro 3 3 5 2 2" xfId="937" xr:uid="{D1960434-1E47-4FC2-BFB0-6484061ADDC8}"/>
    <cellStyle name="Euro 3 3 5 2 2 2" xfId="4273" xr:uid="{30E62653-26B9-465E-9A2D-B14FE643B0A9}"/>
    <cellStyle name="Euro 3 3 5 2 2 3" xfId="3684" xr:uid="{D34B104D-A124-49B6-B75B-FDAF6CCA0D6D}"/>
    <cellStyle name="Euro 3 3 5 2 3" xfId="3998" xr:uid="{530D1E2B-D489-477C-865B-FD3AEAEF1460}"/>
    <cellStyle name="Euro 3 3 5 2 4" xfId="1325" xr:uid="{0C31FD30-1D0D-45C2-8D08-8636E0D09B99}"/>
    <cellStyle name="Euro 3 3 5 3" xfId="801" xr:uid="{3BFC0B44-6226-4351-BBD7-7B1F8BD632F0}"/>
    <cellStyle name="Euro 3 3 5 3 2" xfId="4137" xr:uid="{2BD967BC-F9A4-4C2B-8E9A-6AF3EA994B6B}"/>
    <cellStyle name="Euro 3 3 5 3 3" xfId="3548" xr:uid="{269DEC8B-26DB-4229-90C4-6103059214AC}"/>
    <cellStyle name="Euro 3 3 5 4" xfId="3862" xr:uid="{BC9E1136-5882-474D-86EA-E78CE86EA92C}"/>
    <cellStyle name="Euro 3 3 5 5" xfId="1135" xr:uid="{7D64603A-AD15-40F9-9A76-A661B22B0EC0}"/>
    <cellStyle name="Euro 3 3 6" xfId="396" xr:uid="{C7F5DC18-E965-4814-A23C-44F3A8C8DE8F}"/>
    <cellStyle name="Euro 3 3 6 2" xfId="853" xr:uid="{D6EB8550-5B0B-4815-ADA3-C79062DD80F6}"/>
    <cellStyle name="Euro 3 3 6 2 2" xfId="4189" xr:uid="{2911B9CC-ECDF-4077-B77F-666F9E315B45}"/>
    <cellStyle name="Euro 3 3 6 2 3" xfId="3600" xr:uid="{402BBB90-637E-4F70-9A60-4CCDB17B0468}"/>
    <cellStyle name="Euro 3 3 6 3" xfId="3914" xr:uid="{13E7469D-69EA-4E37-B792-AFD018F0A4CD}"/>
    <cellStyle name="Euro 3 3 6 4" xfId="1205" xr:uid="{77D41282-D187-41F0-BBE8-ABE389AA3851}"/>
    <cellStyle name="Euro 3 3 7" xfId="726" xr:uid="{56E858F6-0D17-4FE4-BA7C-647EAE57393F}"/>
    <cellStyle name="Euro 3 3 7 2" xfId="2703" xr:uid="{6D26B619-0871-4A25-85FE-A63E1512EF2B}"/>
    <cellStyle name="Euro 3 3 8" xfId="3473" xr:uid="{5ACF8FD7-287E-41D5-B5E4-45FB14D7EAD6}"/>
    <cellStyle name="Euro 3 3 8 2" xfId="4062" xr:uid="{C9166F91-3007-4FE5-AB41-7ACAF1124E30}"/>
    <cellStyle name="Euro 3 3 9" xfId="3787" xr:uid="{BCC29DAA-38F5-4101-A121-41A5F8D74223}"/>
    <cellStyle name="Euro 3 4" xfId="104" xr:uid="{81FCA8F3-E925-4310-9F30-FBABD1EC6C88}"/>
    <cellStyle name="Euro 3 4 2" xfId="247" xr:uid="{5E97F1F3-0721-423A-9BF4-A79EB28F28D0}"/>
    <cellStyle name="Euro 3 4 2 2" xfId="360" xr:uid="{BD08948D-5070-47F5-9BFF-6E972D2ADD0F}"/>
    <cellStyle name="Euro 3 4 2 2 2" xfId="667" xr:uid="{1637E424-1361-4913-9503-47B0BA33FB21}"/>
    <cellStyle name="Euro 3 4 2 2 2 2" xfId="973" xr:uid="{C57554E3-7E42-4B7E-A751-A91BE064EFB4}"/>
    <cellStyle name="Euro 3 4 2 2 2 2 2" xfId="4309" xr:uid="{6A9F2C98-521A-4CB1-86D4-635258E6D38A}"/>
    <cellStyle name="Euro 3 4 2 2 2 2 3" xfId="3720" xr:uid="{6BC92FD0-5844-4A69-BB7F-5833777E0872}"/>
    <cellStyle name="Euro 3 4 2 2 2 3" xfId="4034" xr:uid="{A48C1675-9835-4142-898C-E556182A6FAB}"/>
    <cellStyle name="Euro 3 4 2 2 2 4" xfId="1375" xr:uid="{F9EF24F5-8D82-4FD2-BC94-93A14F11AC43}"/>
    <cellStyle name="Euro 3 4 2 2 3" xfId="838" xr:uid="{4E00D99E-240D-41D8-BFDD-D12596EA49CB}"/>
    <cellStyle name="Euro 3 4 2 2 3 2" xfId="4174" xr:uid="{DFFDB35D-E1FC-4FF3-86B0-F0454B08DE23}"/>
    <cellStyle name="Euro 3 4 2 2 3 3" xfId="3585" xr:uid="{7B1016A4-41D3-4C2D-9B3D-B869E2D3B857}"/>
    <cellStyle name="Euro 3 4 2 2 4" xfId="3899" xr:uid="{2AA999AB-50A5-47A1-8707-3A242FFED968}"/>
    <cellStyle name="Euro 3 4 2 2 5" xfId="1186" xr:uid="{7E6234AF-627F-41FB-AB79-4E30A98CA724}"/>
    <cellStyle name="Euro 3 4 2 3" xfId="475" xr:uid="{57E507E3-541A-4A89-BBC6-4E7908E781E3}"/>
    <cellStyle name="Euro 3 4 2 3 2" xfId="889" xr:uid="{9A664474-B756-4EE4-9F12-45616E6F6FB2}"/>
    <cellStyle name="Euro 3 4 2 3 2 2" xfId="4225" xr:uid="{FCA51577-3056-4C7C-B2C2-443AAB2A8E57}"/>
    <cellStyle name="Euro 3 4 2 3 2 3" xfId="3636" xr:uid="{F8E736C1-ED4F-411A-B28D-F6C53BDBEB66}"/>
    <cellStyle name="Euro 3 4 2 3 3" xfId="3950" xr:uid="{3AAB768C-6BFB-4F90-8633-5A050EBDBB95}"/>
    <cellStyle name="Euro 3 4 2 3 4" xfId="1255" xr:uid="{A25D674C-FD59-4EC6-9E64-00836D1A9713}"/>
    <cellStyle name="Euro 3 4 2 4" xfId="788" xr:uid="{A55EF1B4-85CE-43D8-9F87-2F1FEB8FA6A8}"/>
    <cellStyle name="Euro 3 4 2 4 2" xfId="4124" xr:uid="{00FA0475-6815-4934-B213-AE442BDF57E5}"/>
    <cellStyle name="Euro 3 4 2 4 3" xfId="3535" xr:uid="{1EB5B3FF-9EDE-441E-935A-1617172E76F8}"/>
    <cellStyle name="Euro 3 4 2 5" xfId="3849" xr:uid="{7A4C7564-ED06-4FEF-9A92-DFFA1C727DA1}"/>
    <cellStyle name="Euro 3 4 2 6" xfId="1118" xr:uid="{1B9560A7-A93E-4DD6-AB3F-CFF02683D29E}"/>
    <cellStyle name="Euro 3 4 3" xfId="289" xr:uid="{97E8F157-0B18-435C-A869-57B1F74A0F9C}"/>
    <cellStyle name="Euro 3 4 3 2" xfId="598" xr:uid="{9C5D62E1-15CB-4160-AF25-122A60A980B4}"/>
    <cellStyle name="Euro 3 4 3 2 2" xfId="942" xr:uid="{B24E576A-61D9-4E7D-A049-2F9412C1C849}"/>
    <cellStyle name="Euro 3 4 3 2 2 2" xfId="4278" xr:uid="{56928C82-D45F-41A9-AB1B-F96C98EB4562}"/>
    <cellStyle name="Euro 3 4 3 2 2 3" xfId="3689" xr:uid="{1181DDEE-E105-4716-B9FD-E5A5EA7070AF}"/>
    <cellStyle name="Euro 3 4 3 2 3" xfId="4003" xr:uid="{F50466E6-1F2A-49EA-ADF4-07EC93E04444}"/>
    <cellStyle name="Euro 3 4 3 2 4" xfId="1332" xr:uid="{76260F0A-1833-4909-80E6-1FC6C43F08EA}"/>
    <cellStyle name="Euro 3 4 3 3" xfId="806" xr:uid="{AA423910-608C-48AC-833F-F1BDCDFDE8FE}"/>
    <cellStyle name="Euro 3 4 3 3 2" xfId="4142" xr:uid="{8C808E66-B3E5-41FB-AA00-96AF6232DAC7}"/>
    <cellStyle name="Euro 3 4 3 3 3" xfId="3553" xr:uid="{60228B91-46FE-4819-888A-C2D793BA150C}"/>
    <cellStyle name="Euro 3 4 3 4" xfId="3867" xr:uid="{EDE39811-938F-4651-B9CA-7BF5FC04257A}"/>
    <cellStyle name="Euro 3 4 3 5" xfId="1142" xr:uid="{E980CB98-ABAB-4280-B052-11CC2D4F2296}"/>
    <cellStyle name="Euro 3 4 4" xfId="407" xr:uid="{D2E98F1B-966A-4718-9296-D282A7E15F54}"/>
    <cellStyle name="Euro 3 4 4 2" xfId="858" xr:uid="{A6A87F16-A6BD-4C36-B3B7-7DC15F3875A4}"/>
    <cellStyle name="Euro 3 4 4 2 2" xfId="4194" xr:uid="{1E7E5D29-DA47-4BF4-B0CE-637C61A3F4FE}"/>
    <cellStyle name="Euro 3 4 4 2 3" xfId="3605" xr:uid="{916D7575-0E69-4C90-BC0A-D4E7089E1B7C}"/>
    <cellStyle name="Euro 3 4 4 3" xfId="3919" xr:uid="{239CDCFA-A410-4066-BA7B-C84892B3E168}"/>
    <cellStyle name="Euro 3 4 4 4" xfId="1212" xr:uid="{051CA3C8-71AD-4356-A31A-7824AADABB70}"/>
    <cellStyle name="Euro 3 4 5" xfId="732" xr:uid="{9C508162-1C4D-4DA4-A449-B1770D219328}"/>
    <cellStyle name="Euro 3 4 5 2" xfId="4068" xr:uid="{A6D8BA92-B0D8-4919-B2CD-99BFA30CAFB5}"/>
    <cellStyle name="Euro 3 4 5 3" xfId="3479" xr:uid="{B770F77A-1F85-43C1-889D-6FA23FABE96E}"/>
    <cellStyle name="Euro 3 4 6" xfId="3793" xr:uid="{780B7C5D-3B2A-4573-AEE5-AB6E8447CD23}"/>
    <cellStyle name="Euro 3 4 7" xfId="1036" xr:uid="{419F3C66-DCB2-4E4A-A0B9-B4FDB26B7675}"/>
    <cellStyle name="Euro 3 5" xfId="138" xr:uid="{9DF2B141-F168-400B-9690-7A9581A57809}"/>
    <cellStyle name="Euro 3 5 2" xfId="222" xr:uid="{075338A1-083E-4183-BC5D-AF98FEF27EB5}"/>
    <cellStyle name="Euro 3 5 2 2" xfId="538" xr:uid="{90FA8014-0D16-4A77-A3B6-0516A3013117}"/>
    <cellStyle name="Euro 3 5 2 2 2" xfId="914" xr:uid="{7B971587-DCB5-45AD-A749-60A79C25F04E}"/>
    <cellStyle name="Euro 3 5 2 2 2 2" xfId="4250" xr:uid="{44682FDA-21B3-4A6C-861C-6B58A9BB1791}"/>
    <cellStyle name="Euro 3 5 2 2 2 3" xfId="3661" xr:uid="{85B2AC62-CF3B-4017-A07D-95CD49235FE8}"/>
    <cellStyle name="Euro 3 5 2 2 3" xfId="3975" xr:uid="{8725453B-747A-4025-8545-1EE0B12DAA7F}"/>
    <cellStyle name="Euro 3 5 2 2 4" xfId="1294" xr:uid="{CDD92084-B1FC-4003-AF66-A776D11538BB}"/>
    <cellStyle name="Euro 3 5 2 3" xfId="776" xr:uid="{D5E6FFE5-B837-4A29-8239-5A50F5C9C62D}"/>
    <cellStyle name="Euro 3 5 2 3 2" xfId="4112" xr:uid="{CE65F579-6B24-48F5-B421-AE6208E7655B}"/>
    <cellStyle name="Euro 3 5 2 3 3" xfId="3523" xr:uid="{A8A5B1E9-602A-43CB-AE11-FCF2F6813235}"/>
    <cellStyle name="Euro 3 5 2 4" xfId="3837" xr:uid="{D2661A1F-F1EB-420A-8F29-4EEAB88A520F}"/>
    <cellStyle name="Euro 3 5 2 5" xfId="1102" xr:uid="{2E7451FA-DE4A-4C5F-A557-AAA6B5E468E6}"/>
    <cellStyle name="Euro 3 5 3" xfId="335" xr:uid="{BFE92BB7-91EE-412D-939D-761C711D5983}"/>
    <cellStyle name="Euro 3 5 3 2" xfId="643" xr:uid="{CAB5154D-D6F8-495A-9454-263877AB53B9}"/>
    <cellStyle name="Euro 3 5 3 2 2" xfId="962" xr:uid="{F23A2D37-3BFE-4693-A04A-3A0B0B7A27A0}"/>
    <cellStyle name="Euro 3 5 3 2 2 2" xfId="4298" xr:uid="{714A9A44-2981-4BA3-9F5D-129C4A287E82}"/>
    <cellStyle name="Euro 3 5 3 2 2 3" xfId="3709" xr:uid="{94EE1919-265B-43D1-A3ED-A75EA60CD895}"/>
    <cellStyle name="Euro 3 5 3 2 3" xfId="4023" xr:uid="{BA66F59E-4B64-469A-966E-559B4C72C4BA}"/>
    <cellStyle name="Euro 3 5 3 2 4" xfId="1360" xr:uid="{1C9E07F7-69D4-47E7-867F-648BB0C2458D}"/>
    <cellStyle name="Euro 3 5 3 3" xfId="826" xr:uid="{96C40FA3-A466-4220-B3BF-8563D3F2734B}"/>
    <cellStyle name="Euro 3 5 3 3 2" xfId="4162" xr:uid="{A015019B-CC6F-4CA9-B4FC-34FA771E675A}"/>
    <cellStyle name="Euro 3 5 3 3 3" xfId="3573" xr:uid="{E2FC0692-B722-4D0D-AA4E-25FC06B03623}"/>
    <cellStyle name="Euro 3 5 3 4" xfId="3887" xr:uid="{EAB3D4C8-CC3B-4683-808C-6F7AF41916E2}"/>
    <cellStyle name="Euro 3 5 3 5" xfId="1170" xr:uid="{1BB9A56D-D3BA-4CDC-B9F7-24BA8EDA405D}"/>
    <cellStyle name="Euro 3 5 4" xfId="450" xr:uid="{B8C71EFB-71CB-4517-B9F3-02BB2D9BA92D}"/>
    <cellStyle name="Euro 3 5 4 2" xfId="877" xr:uid="{132A369C-C1DE-4AD0-8115-491D07FE23AE}"/>
    <cellStyle name="Euro 3 5 4 2 2" xfId="4213" xr:uid="{DAB9A595-3F34-47F5-A78C-C6E8066E853B}"/>
    <cellStyle name="Euro 3 5 4 2 3" xfId="3624" xr:uid="{79A15455-083C-4F3C-A98B-9B18CFD2318C}"/>
    <cellStyle name="Euro 3 5 4 3" xfId="3938" xr:uid="{6BDC35D1-6931-439A-BE5D-938DE662AD9A}"/>
    <cellStyle name="Euro 3 5 4 4" xfId="1239" xr:uid="{10324297-7A18-4176-822B-5A76461DA630}"/>
    <cellStyle name="Euro 3 5 5" xfId="747" xr:uid="{C534419B-E17B-4480-80FF-66CC12894DDD}"/>
    <cellStyle name="Euro 3 5 5 2" xfId="4083" xr:uid="{F2AC7E35-0F86-4240-8182-7614DE6EE2DF}"/>
    <cellStyle name="Euro 3 5 5 3" xfId="3494" xr:uid="{82C6C903-4B9D-464B-A8D2-5CDCD8FDA7A4}"/>
    <cellStyle name="Euro 3 5 6" xfId="3808" xr:uid="{36A247BB-6B69-465C-A124-1648AB9D0642}"/>
    <cellStyle name="Euro 3 5 7" xfId="1057" xr:uid="{FE13ABB4-9862-4F3F-BAC6-F4BA9960C2E3}"/>
    <cellStyle name="Euro 3 6" xfId="187" xr:uid="{0B675A47-8F3C-4756-8A36-1E27A3A1F445}"/>
    <cellStyle name="Euro 3 6 2" xfId="304" xr:uid="{44E5CC14-6F49-40B9-B18D-9E883B9F1F3A}"/>
    <cellStyle name="Euro 3 6 2 2" xfId="613" xr:uid="{2C422B5A-CEB4-4980-9C74-20E5D5278E8D}"/>
    <cellStyle name="Euro 3 6 2 2 2" xfId="948" xr:uid="{1B10C4F7-3DF7-4FB0-BABB-B943B9656E03}"/>
    <cellStyle name="Euro 3 6 2 2 2 2" xfId="4284" xr:uid="{45C42869-5063-4240-B247-C2D823EE1817}"/>
    <cellStyle name="Euro 3 6 2 2 2 3" xfId="3695" xr:uid="{C1F48701-3C41-4C32-8D94-E6183AE7DE60}"/>
    <cellStyle name="Euro 3 6 2 2 3" xfId="4009" xr:uid="{F612A355-2D21-4652-B8DC-A98DBC940EB9}"/>
    <cellStyle name="Euro 3 6 2 2 4" xfId="1341" xr:uid="{EC3207DE-5D79-49C7-9B9D-08192610AA9D}"/>
    <cellStyle name="Euro 3 6 2 3" xfId="812" xr:uid="{2AC18417-9A8C-4997-BFFD-C1E7A8B9DA97}"/>
    <cellStyle name="Euro 3 6 2 3 2" xfId="4148" xr:uid="{A2EBBE60-33F8-42C8-88FA-9921400CEA8B}"/>
    <cellStyle name="Euro 3 6 2 3 3" xfId="3559" xr:uid="{E0B92CED-8281-4142-8B6C-F25565945255}"/>
    <cellStyle name="Euro 3 6 2 4" xfId="3873" xr:uid="{701ADD92-87CD-4005-81CF-1A4AE59BC994}"/>
    <cellStyle name="Euro 3 6 2 5" xfId="1151" xr:uid="{0AE8638E-F837-47CC-A1D7-27D875C407DA}"/>
    <cellStyle name="Euro 3 6 3" xfId="421" xr:uid="{35790D8D-51A6-4D7E-8677-7A2EF12B279F}"/>
    <cellStyle name="Euro 3 6 3 2" xfId="864" xr:uid="{A44C6001-793D-4B6F-9471-2F8C6E4E3B39}"/>
    <cellStyle name="Euro 3 6 3 2 2" xfId="4200" xr:uid="{B24CCCE8-019B-4AA2-9A1B-DC71967278B5}"/>
    <cellStyle name="Euro 3 6 3 2 3" xfId="3611" xr:uid="{A0CCEEDD-D2A9-443C-AE39-F479D9C165C3}"/>
    <cellStyle name="Euro 3 6 3 3" xfId="3925" xr:uid="{FC345B92-F606-420A-BE95-F41AF1FEEFF8}"/>
    <cellStyle name="Euro 3 6 3 4" xfId="1221" xr:uid="{2B596A9E-5E47-411E-BA56-21684E7602C3}"/>
    <cellStyle name="Euro 3 6 4" xfId="762" xr:uid="{399367FB-6C32-4457-81F3-5981679DC1BE}"/>
    <cellStyle name="Euro 3 6 4 2" xfId="4098" xr:uid="{E78A6327-4745-4612-8983-E01FDDBC09B8}"/>
    <cellStyle name="Euro 3 6 4 3" xfId="3509" xr:uid="{D7739B3F-05CC-4AF1-9026-88CA250EDF97}"/>
    <cellStyle name="Euro 3 6 5" xfId="3823" xr:uid="{08EE1F13-F716-4F60-8C96-664A865611DB}"/>
    <cellStyle name="Euro 3 6 6" xfId="1079" xr:uid="{DC7F954A-437A-4AAB-AA56-5461AF0801F4}"/>
    <cellStyle name="Euro 3 7" xfId="262" xr:uid="{44D02EB6-E599-4C80-9E2F-192A6EB4EA92}"/>
    <cellStyle name="Euro 3 7 2" xfId="571" xr:uid="{D2D947FE-50DD-45AC-86C6-69BBA6FBE563}"/>
    <cellStyle name="Euro 3 7 2 2" xfId="929" xr:uid="{4BCB341F-40E0-44AC-9679-4AEA8BB3D98A}"/>
    <cellStyle name="Euro 3 7 2 2 2" xfId="4265" xr:uid="{0B5F0E2F-6546-4885-BFCE-C2DCBE9EFB7D}"/>
    <cellStyle name="Euro 3 7 2 2 3" xfId="3676" xr:uid="{29847F8A-C6B0-4FB5-BFB3-8619C1F776D5}"/>
    <cellStyle name="Euro 3 7 2 3" xfId="3990" xr:uid="{17C7A844-1414-4254-81E3-C4F14B3D569E}"/>
    <cellStyle name="Euro 3 7 2 4" xfId="1315" xr:uid="{0AFBED4B-FB36-4110-B9BC-1B4E35C528D7}"/>
    <cellStyle name="Euro 3 7 3" xfId="793" xr:uid="{AB949A54-5082-4955-9536-A9244F20D88E}"/>
    <cellStyle name="Euro 3 7 3 2" xfId="4129" xr:uid="{1BF672DB-EB08-4ADA-821D-CB209D746EE2}"/>
    <cellStyle name="Euro 3 7 3 3" xfId="3540" xr:uid="{9B46B56A-D9A5-405F-A099-DD8D82BAD9D6}"/>
    <cellStyle name="Euro 3 7 4" xfId="3854" xr:uid="{83FAD167-B60E-44B3-9BC1-7909761149EE}"/>
    <cellStyle name="Euro 3 7 5" xfId="1125" xr:uid="{6CCDE5E0-6D87-460A-829A-73B9E97B51E6}"/>
    <cellStyle name="Euro 3 8" xfId="371" xr:uid="{618FDE9E-79EC-4825-BFF1-FA860D76EFDE}"/>
    <cellStyle name="Euro 3 8 2" xfId="842" xr:uid="{26B70BF1-B53F-4489-BCA6-0C0463BAD6C3}"/>
    <cellStyle name="Euro 3 8 2 2" xfId="4178" xr:uid="{76E8A2B8-AFE3-4376-9277-E9B571BDC996}"/>
    <cellStyle name="Euro 3 8 2 3" xfId="3589" xr:uid="{CC736E76-9F32-482D-AADC-CE8238E09DF9}"/>
    <cellStyle name="Euro 3 8 3" xfId="3903" xr:uid="{A604EB19-B083-4599-986F-AFAAD87DAA9A}"/>
    <cellStyle name="Euro 3 8 4" xfId="1192" xr:uid="{F26406D5-04C1-48EA-A2D3-1EAEE1882D1C}"/>
    <cellStyle name="Euro 3 9" xfId="491" xr:uid="{93B4C0C8-DA95-4591-9F9C-FC7C529C694B}"/>
    <cellStyle name="Euro 3 9 2" xfId="894" xr:uid="{9ADA4BC7-ED0B-4841-9893-06439F7561E8}"/>
    <cellStyle name="Euro 3 9 2 2" xfId="4230" xr:uid="{0022ACCD-6D30-42B1-85B8-C1A03E595599}"/>
    <cellStyle name="Euro 3 9 2 3" xfId="3641" xr:uid="{54550BAC-A5A5-4C2F-A203-AACCF0188533}"/>
    <cellStyle name="Euro 3 9 3" xfId="3955" xr:uid="{841F7585-4E0E-489D-80E7-725B21AD8113}"/>
    <cellStyle name="Euro 3 9 4" xfId="1263" xr:uid="{AF035DBA-C70A-46B6-B35F-F665EAB53F2E}"/>
    <cellStyle name="Euro 4" xfId="67" xr:uid="{0B38FAC3-89F8-4750-86B8-8E40F308B66F}"/>
    <cellStyle name="Euro 4 10" xfId="3462" xr:uid="{76A887B5-1C4D-4F22-9B0F-B3C5C300C7E6}"/>
    <cellStyle name="Euro 4 10 2" xfId="4051" xr:uid="{0CCA50AA-28D9-4FAF-AB4F-8961A336A41D}"/>
    <cellStyle name="Euro 4 11" xfId="3776" xr:uid="{A8725805-8A14-4CDB-B772-EB241B0B472C}"/>
    <cellStyle name="Euro 4 12" xfId="1014" xr:uid="{5415F7FE-EC3A-4AB3-B554-A1A7E350B015}"/>
    <cellStyle name="Euro 4 2" xfId="99" xr:uid="{EA6C3564-84BD-439F-88C9-A10FC996B784}"/>
    <cellStyle name="Euro 4 2 10" xfId="1033" xr:uid="{B65FA467-823A-4FC5-9F4A-B62BAC584D61}"/>
    <cellStyle name="Euro 4 2 2" xfId="220" xr:uid="{9DA4D5F2-45C9-4D7A-B868-C09A5154DEA1}"/>
    <cellStyle name="Euro 4 2 2 2" xfId="536" xr:uid="{8D213D6A-32EE-49E5-BA21-CB5C9DDA5242}"/>
    <cellStyle name="Euro 4 2 2 2 2" xfId="913" xr:uid="{8270CB62-86EC-444A-9C0B-22164D5B9E66}"/>
    <cellStyle name="Euro 4 2 2 2 2 2" xfId="4249" xr:uid="{78020466-B542-44EB-9575-E0D34E0A92CA}"/>
    <cellStyle name="Euro 4 2 2 2 2 3" xfId="3660" xr:uid="{249A9DDD-5880-484C-8B70-9A9BC824BD4C}"/>
    <cellStyle name="Euro 4 2 2 2 3" xfId="3974" xr:uid="{B958A754-0F70-4EC8-9075-CD60517C554A}"/>
    <cellStyle name="Euro 4 2 2 2 4" xfId="1293" xr:uid="{6814CCB5-A8AA-489E-9EB8-EB747DE7D387}"/>
    <cellStyle name="Euro 4 2 2 3" xfId="775" xr:uid="{88351CDB-3D50-4CC7-A6D5-53F79C60E288}"/>
    <cellStyle name="Euro 4 2 2 3 2" xfId="2706" xr:uid="{E7653EC3-B35F-4450-B8E0-EA966A1080B7}"/>
    <cellStyle name="Euro 4 2 2 4" xfId="3522" xr:uid="{F1AB28AF-6A98-43B6-887A-D852E2232C7E}"/>
    <cellStyle name="Euro 4 2 2 4 2" xfId="4111" xr:uid="{C2CB06B1-99E3-4381-BD7D-6BC51AFD28E4}"/>
    <cellStyle name="Euro 4 2 2 5" xfId="3836" xr:uid="{B50C9AFA-2230-4962-8BF1-17609D8864E2}"/>
    <cellStyle name="Euro 4 2 2 6" xfId="1101" xr:uid="{80A96BC3-B408-4AB4-852A-DD9490EFA93E}"/>
    <cellStyle name="Euro 4 2 3" xfId="333" xr:uid="{C450730C-F729-4B4D-8F30-08C20235DA2C}"/>
    <cellStyle name="Euro 4 2 3 2" xfId="641" xr:uid="{73F85C9A-AF3F-4A4B-908C-5A45479FF599}"/>
    <cellStyle name="Euro 4 2 3 2 2" xfId="961" xr:uid="{1B2BC340-1B0D-4DBA-8882-DDBEAD83D358}"/>
    <cellStyle name="Euro 4 2 3 2 2 2" xfId="4297" xr:uid="{A646C086-F931-4D39-8EE9-FE502692A278}"/>
    <cellStyle name="Euro 4 2 3 2 2 3" xfId="3708" xr:uid="{4907616C-5F3C-4A35-B63D-7BD48B661397}"/>
    <cellStyle name="Euro 4 2 3 2 3" xfId="4022" xr:uid="{33709F33-DCCA-423C-9823-AEB39EBA8AE2}"/>
    <cellStyle name="Euro 4 2 3 2 4" xfId="1359" xr:uid="{F5546DD1-EE9D-41F3-9E6D-3D8DA4DB94BD}"/>
    <cellStyle name="Euro 4 2 3 3" xfId="825" xr:uid="{5447FF5B-D3C0-4F9E-A68C-2261639E9CBA}"/>
    <cellStyle name="Euro 4 2 3 3 2" xfId="4161" xr:uid="{858C9006-B261-47DA-B438-5644FB492DE3}"/>
    <cellStyle name="Euro 4 2 3 3 3" xfId="3572" xr:uid="{63438750-2449-42E2-9D1A-18DFB6E4B089}"/>
    <cellStyle name="Euro 4 2 3 4" xfId="3886" xr:uid="{37A9A698-CD12-4495-9A42-D4129AE1AE6E}"/>
    <cellStyle name="Euro 4 2 3 5" xfId="1169" xr:uid="{7C84879B-1E79-43D7-8802-A5877D40C32E}"/>
    <cellStyle name="Euro 4 2 4" xfId="387" xr:uid="{475210B0-12F9-4D1B-A4ED-89289C8F70C2}"/>
    <cellStyle name="Euro 4 2 4 2" xfId="848" xr:uid="{40A8C1D8-40B7-4531-AC4B-3BFF65EEBBAA}"/>
    <cellStyle name="Euro 4 2 4 2 2" xfId="4184" xr:uid="{AC31DD3C-17F1-4505-87A0-821FD0A4A124}"/>
    <cellStyle name="Euro 4 2 4 2 3" xfId="3595" xr:uid="{25427FCB-22A5-4F1F-A284-ED60FAC336A8}"/>
    <cellStyle name="Euro 4 2 4 3" xfId="3909" xr:uid="{F1296B1C-DBA3-4778-B9F1-97CD092DB6E2}"/>
    <cellStyle name="Euro 4 2 4 4" xfId="1199" xr:uid="{0D3B22CA-20A9-4D04-8DA7-AECDD17757EE}"/>
    <cellStyle name="Euro 4 2 5" xfId="501" xr:uid="{3DD6F238-9CFA-4CA0-A938-0A0865CCB979}"/>
    <cellStyle name="Euro 4 2 5 2" xfId="898" xr:uid="{1D3E8A59-FF6E-4B8F-B0B4-6D8D0B0BDCE9}"/>
    <cellStyle name="Euro 4 2 5 2 2" xfId="4234" xr:uid="{7EB4EA4E-6F28-4CC8-857E-C6B727BEA5F8}"/>
    <cellStyle name="Euro 4 2 5 2 3" xfId="3645" xr:uid="{BFBFB1EF-BDE3-40A7-BAD3-4981016F2099}"/>
    <cellStyle name="Euro 4 2 5 3" xfId="3959" xr:uid="{D6084F60-CADD-42C1-A708-94B2D65B536B}"/>
    <cellStyle name="Euro 4 2 5 4" xfId="1270" xr:uid="{3A1F108A-DC81-47D6-AB09-9E16A072C414}"/>
    <cellStyle name="Euro 4 2 6" xfId="693" xr:uid="{167A2B3E-B02A-4C12-9D8D-BD0D67B42C98}"/>
    <cellStyle name="Euro 4 2 6 2" xfId="983" xr:uid="{45B6CE6D-94AB-4D8F-9863-ED794D9E8EE3}"/>
    <cellStyle name="Euro 4 2 6 2 2" xfId="4319" xr:uid="{36943FA6-A2B9-438D-9C59-38A2DB37D988}"/>
    <cellStyle name="Euro 4 2 6 2 3" xfId="3730" xr:uid="{44C87350-8261-4049-AEBE-77B465BE1A41}"/>
    <cellStyle name="Euro 4 2 6 3" xfId="4044" xr:uid="{DE2D4048-1318-4887-A7FC-F412FA6ACB4D}"/>
    <cellStyle name="Euro 4 2 6 4" xfId="1387" xr:uid="{288B0AE9-AC53-48A3-A88F-B9914CCC673F}"/>
    <cellStyle name="Euro 4 2 7" xfId="729" xr:uid="{0E39BDBE-040B-4B3C-9926-B4FE463064F4}"/>
    <cellStyle name="Euro 4 2 7 2" xfId="1717" xr:uid="{43A454B9-806E-441D-A1C7-BFDCABE1F885}"/>
    <cellStyle name="Euro 4 2 8" xfId="3476" xr:uid="{E8795B02-CFAE-4E8E-8037-AE45A9BEFBDE}"/>
    <cellStyle name="Euro 4 2 8 2" xfId="4065" xr:uid="{82935BFB-7B59-4C76-AC8F-A08B580A2A42}"/>
    <cellStyle name="Euro 4 2 9" xfId="3790" xr:uid="{F43CBE3A-EE45-4E62-BE01-94BF2162866B}"/>
    <cellStyle name="Euro 4 3" xfId="133" xr:uid="{7E9B8E17-A891-4433-810F-CC6CD4C84625}"/>
    <cellStyle name="Euro 4 3 2" xfId="299" xr:uid="{442FD9E2-E12B-4F2E-9146-A912AD755B41}"/>
    <cellStyle name="Euro 4 3 2 2" xfId="608" xr:uid="{11C6D362-90F0-4E61-B45B-EE0FCCE144E6}"/>
    <cellStyle name="Euro 4 3 2 2 2" xfId="945" xr:uid="{CBF73F5D-C4B2-40B1-B2AC-15A8E83D4FB9}"/>
    <cellStyle name="Euro 4 3 2 2 2 2" xfId="4281" xr:uid="{A594946A-FC34-4A62-A93C-DA7D15C1D59D}"/>
    <cellStyle name="Euro 4 3 2 2 2 3" xfId="3692" xr:uid="{1D61D006-8084-4FAD-83B5-0995F629C64B}"/>
    <cellStyle name="Euro 4 3 2 2 3" xfId="4006" xr:uid="{A1C8FBB8-83C1-48B9-BB16-E3CEEA8D50A0}"/>
    <cellStyle name="Euro 4 3 2 2 4" xfId="1338" xr:uid="{44987503-DB50-4CD5-AE78-9324B2C0532B}"/>
    <cellStyle name="Euro 4 3 2 3" xfId="809" xr:uid="{6D1CB64D-47E5-483E-9B9F-325859A53F6D}"/>
    <cellStyle name="Euro 4 3 2 3 2" xfId="2707" xr:uid="{8AE3E8C5-2028-47DF-BE4F-9E0DE1DB27A4}"/>
    <cellStyle name="Euro 4 3 2 4" xfId="3556" xr:uid="{54EEE380-43FD-45B6-93DB-2B530F902CE1}"/>
    <cellStyle name="Euro 4 3 2 4 2" xfId="4145" xr:uid="{5E14D386-6D77-4323-BBE0-38D590E1689B}"/>
    <cellStyle name="Euro 4 3 2 5" xfId="3870" xr:uid="{9C245CC3-6320-407E-BF43-2146F63CC997}"/>
    <cellStyle name="Euro 4 3 2 6" xfId="1148" xr:uid="{2DB7A094-73C9-4656-A60E-55D5DE12FEBA}"/>
    <cellStyle name="Euro 4 3 3" xfId="416" xr:uid="{50E859D8-BEED-4529-BBBF-77781C845A4E}"/>
    <cellStyle name="Euro 4 3 3 2" xfId="861" xr:uid="{AFB50F7B-A8E2-4988-BA7F-BE79134335DD}"/>
    <cellStyle name="Euro 4 3 3 2 2" xfId="4197" xr:uid="{995ED896-CDAC-44A0-BDF4-04CE47B7B36B}"/>
    <cellStyle name="Euro 4 3 3 2 3" xfId="3608" xr:uid="{443438AE-DB5F-48F6-8EB8-CF703B5F36B1}"/>
    <cellStyle name="Euro 4 3 3 3" xfId="3922" xr:uid="{CE4D0FC2-8B43-426D-A8CC-AB925A05C8FA}"/>
    <cellStyle name="Euro 4 3 3 4" xfId="1218" xr:uid="{904B1F01-3CEF-4001-8076-BF095ED6C2CB}"/>
    <cellStyle name="Euro 4 3 4" xfId="744" xr:uid="{EA6BC9BD-5B1A-4526-9C34-8347BE0B6897}"/>
    <cellStyle name="Euro 4 3 4 2" xfId="1718" xr:uid="{396CD8CA-21F8-4614-B5CD-FBD159BB259F}"/>
    <cellStyle name="Euro 4 3 5" xfId="3491" xr:uid="{411E653D-4BB9-4546-9F38-657348609140}"/>
    <cellStyle name="Euro 4 3 5 2" xfId="4080" xr:uid="{C6FD380D-4E27-4827-9830-66875BC8E54C}"/>
    <cellStyle name="Euro 4 3 6" xfId="3805" xr:uid="{C4693272-450D-4F17-B4D6-CE395CF15849}"/>
    <cellStyle name="Euro 4 3 7" xfId="1054" xr:uid="{6EB8DCD0-3654-4FE2-A9A4-8298390AB7F5}"/>
    <cellStyle name="Euro 4 4" xfId="182" xr:uid="{7B0E427E-672B-43A5-A259-76EC303DCA6B}"/>
    <cellStyle name="Euro 4 4 2" xfId="507" xr:uid="{7B0A76B8-B886-4CA1-8BA9-22AC298244FF}"/>
    <cellStyle name="Euro 4 4 2 2" xfId="899" xr:uid="{6EDDA67C-5443-4050-B6B5-C71F8E222457}"/>
    <cellStyle name="Euro 4 4 2 2 2" xfId="4235" xr:uid="{4EC5EBAD-BFEC-4DBF-A87F-466DE7BE7C8A}"/>
    <cellStyle name="Euro 4 4 2 2 3" xfId="3646" xr:uid="{918DEC61-24EB-44CB-BDBF-1170A11A8675}"/>
    <cellStyle name="Euro 4 4 2 3" xfId="3960" xr:uid="{8DF14989-2331-41CE-90E7-513408049FE9}"/>
    <cellStyle name="Euro 4 4 2 4" xfId="1274" xr:uid="{D3824C0D-72E9-4E3B-A9FF-CE6C11BEA1A8}"/>
    <cellStyle name="Euro 4 4 3" xfId="759" xr:uid="{31395A42-8921-464C-BD13-FAC53FA5ECA6}"/>
    <cellStyle name="Euro 4 4 3 2" xfId="2705" xr:uid="{71317933-C8FF-4635-8774-465D09A56556}"/>
    <cellStyle name="Euro 4 4 4" xfId="3506" xr:uid="{823A3AD5-8C45-4786-B9E2-CC7B38C2636E}"/>
    <cellStyle name="Euro 4 4 4 2" xfId="4095" xr:uid="{31109F73-3CF8-461A-9630-ECA42EE7502D}"/>
    <cellStyle name="Euro 4 4 5" xfId="3820" xr:uid="{C67EF966-BFCB-484F-9AC8-18547F07C043}"/>
    <cellStyle name="Euro 4 4 6" xfId="1076" xr:uid="{C50E507F-F39A-4B53-A799-EA2E7D5D8016}"/>
    <cellStyle name="Euro 4 5" xfId="257" xr:uid="{FE31267A-867E-4B76-840D-21F61DCFA331}"/>
    <cellStyle name="Euro 4 5 2" xfId="566" xr:uid="{1830A57A-1CB8-4017-ADC4-981B689EBEC8}"/>
    <cellStyle name="Euro 4 5 2 2" xfId="926" xr:uid="{E14BC129-6CBA-49B9-BD64-10016FA99AB4}"/>
    <cellStyle name="Euro 4 5 2 2 2" xfId="4262" xr:uid="{F890F40E-94B9-479F-A579-0A92425CC3F3}"/>
    <cellStyle name="Euro 4 5 2 2 3" xfId="3673" xr:uid="{A82154ED-0E14-4E7A-8439-A5DC0567FF3E}"/>
    <cellStyle name="Euro 4 5 2 3" xfId="3987" xr:uid="{7A87A06F-A544-428A-BD17-46DCCE8CD340}"/>
    <cellStyle name="Euro 4 5 2 4" xfId="1312" xr:uid="{870C8490-7970-43BC-BF6B-44C761D0A1AE}"/>
    <cellStyle name="Euro 4 5 3" xfId="790" xr:uid="{F928C34C-9153-43B5-8E1F-4B26A19BBEDC}"/>
    <cellStyle name="Euro 4 5 3 2" xfId="4126" xr:uid="{FD042AFB-8BF0-41BC-B927-B77E8AE73842}"/>
    <cellStyle name="Euro 4 5 3 3" xfId="3537" xr:uid="{88886AE6-CC29-47F3-81C1-4AC12B9ED5CB}"/>
    <cellStyle name="Euro 4 5 4" xfId="3851" xr:uid="{EBAC000E-7E73-4E65-881B-097D0B1CEE86}"/>
    <cellStyle name="Euro 4 5 5" xfId="1122" xr:uid="{DD4F849E-A4DD-441B-B46B-AB9EC44A17F5}"/>
    <cellStyle name="Euro 4 6" xfId="375" xr:uid="{1BD65574-AF2D-4AD4-9F4C-66E3ADA52571}"/>
    <cellStyle name="Euro 4 6 2" xfId="843" xr:uid="{463C40B2-1A1D-453E-A0A8-CBE958540D35}"/>
    <cellStyle name="Euro 4 6 2 2" xfId="4179" xr:uid="{CE052E0F-521C-4486-BF52-77DFA62F2FCD}"/>
    <cellStyle name="Euro 4 6 2 3" xfId="3590" xr:uid="{42A67A8D-EC04-4FE5-A87B-F63F25B8CCED}"/>
    <cellStyle name="Euro 4 6 3" xfId="3904" xr:uid="{3424B01C-B7D6-409E-A99B-4D9D11D9EBB5}"/>
    <cellStyle name="Euro 4 6 4" xfId="1193" xr:uid="{87D27212-9265-4BA1-9E7D-02DC5954F779}"/>
    <cellStyle name="Euro 4 7" xfId="486" xr:uid="{E6FD75D6-26A1-40E9-AD7F-0AAD8BA33F65}"/>
    <cellStyle name="Euro 4 7 2" xfId="891" xr:uid="{C1BAB428-4985-478D-988F-6D3391EBD978}"/>
    <cellStyle name="Euro 4 7 2 2" xfId="4227" xr:uid="{D31D8E48-68F6-4646-8EE2-7859185083C2}"/>
    <cellStyle name="Euro 4 7 2 3" xfId="3638" xr:uid="{CD21B6FA-BF93-434F-BDA9-9481F1D12EAB}"/>
    <cellStyle name="Euro 4 7 3" xfId="3952" xr:uid="{0E82B67C-43C5-4757-A8A2-90A0230F8789}"/>
    <cellStyle name="Euro 4 7 4" xfId="1260" xr:uid="{0DD14281-9BA8-4445-ADF8-CA4DD2ACC93A}"/>
    <cellStyle name="Euro 4 8" xfId="682" xr:uid="{C43CAC37-22D7-4B71-A6DF-EFDAFF5A7CB4}"/>
    <cellStyle name="Euro 4 8 2" xfId="978" xr:uid="{42ED8A53-3E1E-4B06-B2F7-187EC035058A}"/>
    <cellStyle name="Euro 4 8 2 2" xfId="4314" xr:uid="{C458389F-BCEB-41D1-9842-A04BB497DA86}"/>
    <cellStyle name="Euro 4 8 2 3" xfId="3725" xr:uid="{071AFA63-A499-42B7-86AE-54F7AA206A0B}"/>
    <cellStyle name="Euro 4 8 3" xfId="4039" xr:uid="{F050E6E0-C5AC-412F-8566-16A3648C25AF}"/>
    <cellStyle name="Euro 4 8 4" xfId="1381" xr:uid="{06B90D84-57AC-4E22-B509-658D5F107C11}"/>
    <cellStyle name="Euro 4 9" xfId="715" xr:uid="{FEDEF66E-C3C7-45F6-8AC9-407F25A5362A}"/>
    <cellStyle name="Euro 4 9 2" xfId="1716" xr:uid="{6B05FA3A-BAAD-41F1-8F13-0272ED47AB2D}"/>
    <cellStyle name="Euro 4_ANNÉE 2015" xfId="1719" xr:uid="{6E10B1AF-D6BD-46D7-A0E5-364801E7A48A}"/>
    <cellStyle name="Euro 5" xfId="77" xr:uid="{ECAA714A-3E87-4AE9-A25B-0179F956994A}"/>
    <cellStyle name="Euro 5 10" xfId="3466" xr:uid="{52C32A34-ABE8-4DD3-A022-8DE3D9222733}"/>
    <cellStyle name="Euro 5 10 2" xfId="4055" xr:uid="{474F51C0-4275-4DA2-B4FC-A727641A3539}"/>
    <cellStyle name="Euro 5 11" xfId="3780" xr:uid="{70257FF4-F2F1-468C-ACD6-AAF87868F6F7}"/>
    <cellStyle name="Euro 5 12" xfId="1019" xr:uid="{0831A711-C227-41CD-BD42-009392C514E3}"/>
    <cellStyle name="Euro 5 2" xfId="107" xr:uid="{C10F339D-AC36-43A6-8BDC-4AA2AD0E7FE3}"/>
    <cellStyle name="Euro 5 2 2" xfId="225" xr:uid="{C35250D6-A194-480F-8C3B-9A5608556AAB}"/>
    <cellStyle name="Euro 5 2 2 2" xfId="541" xr:uid="{0532F337-8DDC-4B4B-AB5B-49353E9AAB79}"/>
    <cellStyle name="Euro 5 2 2 2 2" xfId="915" xr:uid="{E6C2AEEE-C70B-4344-AC04-32E0394B2311}"/>
    <cellStyle name="Euro 5 2 2 2 2 2" xfId="4251" xr:uid="{63FC46F2-74B1-4272-A2DE-AC223DC7AC17}"/>
    <cellStyle name="Euro 5 2 2 2 2 3" xfId="3662" xr:uid="{DA7A8EB8-3D17-4F95-AFE6-01817B5EEB9E}"/>
    <cellStyle name="Euro 5 2 2 2 3" xfId="3976" xr:uid="{85EA1DC1-6717-49E7-9A68-AE024E975ADF}"/>
    <cellStyle name="Euro 5 2 2 2 4" xfId="1296" xr:uid="{4917E250-7189-406D-AB70-6EA300800AFD}"/>
    <cellStyle name="Euro 5 2 2 3" xfId="777" xr:uid="{67898588-4F76-40D5-8941-A4A06AACD2C5}"/>
    <cellStyle name="Euro 5 2 2 3 2" xfId="4113" xr:uid="{F5B5E702-F6FA-46CC-A89C-BA2A078CFED7}"/>
    <cellStyle name="Euro 5 2 2 3 3" xfId="3524" xr:uid="{8A9355F3-23C3-47B7-AF24-68EAB4F20687}"/>
    <cellStyle name="Euro 5 2 2 4" xfId="3838" xr:uid="{6D8A32BF-272D-492C-97AD-9B8923B06E21}"/>
    <cellStyle name="Euro 5 2 2 5" xfId="1104" xr:uid="{6AA9EBAA-CA81-41FA-AD36-B29783192E69}"/>
    <cellStyle name="Euro 5 2 3" xfId="338" xr:uid="{C88CEDDA-3022-4A53-97E3-74CD93DDF880}"/>
    <cellStyle name="Euro 5 2 3 2" xfId="646" xr:uid="{BFBA4E00-F54B-43EB-99A1-D3027A33CF81}"/>
    <cellStyle name="Euro 5 2 3 2 2" xfId="963" xr:uid="{39386693-EC02-4BC7-9079-11DD7089E11C}"/>
    <cellStyle name="Euro 5 2 3 2 2 2" xfId="4299" xr:uid="{1DAF7C7F-D8AA-4784-9CED-EDCEE012FC1B}"/>
    <cellStyle name="Euro 5 2 3 2 2 3" xfId="3710" xr:uid="{1410D6E0-C006-4329-B13C-8786F68AF8DC}"/>
    <cellStyle name="Euro 5 2 3 2 3" xfId="4024" xr:uid="{D1F57AB2-4D6D-4002-BD80-CBE7BA99447C}"/>
    <cellStyle name="Euro 5 2 3 2 4" xfId="1362" xr:uid="{727A5BF9-C3DE-4F27-A0D4-7937BBED7F6F}"/>
    <cellStyle name="Euro 5 2 3 3" xfId="827" xr:uid="{DCBF1130-4041-400A-8E57-49271E2EE5A8}"/>
    <cellStyle name="Euro 5 2 3 3 2" xfId="4163" xr:uid="{0DD9FA8C-1F76-43D3-AAC8-91D1E79E4E40}"/>
    <cellStyle name="Euro 5 2 3 3 3" xfId="3574" xr:uid="{036910A1-F348-4033-BD19-3C9292446807}"/>
    <cellStyle name="Euro 5 2 3 4" xfId="3888" xr:uid="{A823EECF-EA4C-43EF-B4DA-7FCBC0B168A8}"/>
    <cellStyle name="Euro 5 2 3 5" xfId="1172" xr:uid="{694B1A04-66B3-4CFB-96BF-85E6B546BBFA}"/>
    <cellStyle name="Euro 5 2 4" xfId="453" xr:uid="{BBC0D29B-5E09-4914-AAB3-32863A1AC4CE}"/>
    <cellStyle name="Euro 5 2 4 2" xfId="878" xr:uid="{B10BD6E3-644E-4EDD-9179-C97B4EAE456F}"/>
    <cellStyle name="Euro 5 2 4 2 2" xfId="4214" xr:uid="{C92FF6E2-E7D6-4799-AD13-DB92FE17B009}"/>
    <cellStyle name="Euro 5 2 4 2 3" xfId="3625" xr:uid="{1A2492D0-1118-4199-8194-C294C91117A0}"/>
    <cellStyle name="Euro 5 2 4 3" xfId="3939" xr:uid="{44672964-2725-47FA-A66D-4D121DA6196A}"/>
    <cellStyle name="Euro 5 2 4 4" xfId="1241" xr:uid="{FE2460FE-505A-45D4-A016-90EE6D23EEA4}"/>
    <cellStyle name="Euro 5 2 5" xfId="733" xr:uid="{25CC64A9-1AFA-42CD-B5D7-78CA3910DB4A}"/>
    <cellStyle name="Euro 5 2 5 2" xfId="2708" xr:uid="{E2DA2B67-24BC-4862-B37B-99AF99D08A4A}"/>
    <cellStyle name="Euro 5 2 6" xfId="3480" xr:uid="{5390B16F-7D60-4882-8D7B-3A9ED840B426}"/>
    <cellStyle name="Euro 5 2 6 2" xfId="4069" xr:uid="{6980CC1B-B437-45BC-97C4-40B67170DEAD}"/>
    <cellStyle name="Euro 5 2 7" xfId="3794" xr:uid="{25EC5358-B20D-4C21-BE1B-03AF93BB0570}"/>
    <cellStyle name="Euro 5 2 8" xfId="1038" xr:uid="{B34C97A9-1F87-4CB1-B9E8-1F1B4DB552C0}"/>
    <cellStyle name="Euro 5 3" xfId="141" xr:uid="{7E598CB6-0D20-4B43-A0A4-F887AE518C41}"/>
    <cellStyle name="Euro 5 3 2" xfId="307" xr:uid="{DFC560AC-A554-4553-9193-72ECCC38F8DF}"/>
    <cellStyle name="Euro 5 3 2 2" xfId="616" xr:uid="{9C4C5DB5-70AC-4026-A338-0364483DDB3A}"/>
    <cellStyle name="Euro 5 3 2 2 2" xfId="949" xr:uid="{FB3DBAAD-852C-48DD-892B-D7CFD5342DC9}"/>
    <cellStyle name="Euro 5 3 2 2 2 2" xfId="4285" xr:uid="{F95EADDA-BD09-4605-A838-556FCE2ED8E5}"/>
    <cellStyle name="Euro 5 3 2 2 2 3" xfId="3696" xr:uid="{EB309B17-2204-441B-919E-5C6DC0E1A4A5}"/>
    <cellStyle name="Euro 5 3 2 2 3" xfId="4010" xr:uid="{E7113683-6D6E-4318-99CA-9F3F26EA6A1B}"/>
    <cellStyle name="Euro 5 3 2 2 4" xfId="1343" xr:uid="{76D60D38-3964-4E49-96B7-C0E2B4D74D71}"/>
    <cellStyle name="Euro 5 3 2 3" xfId="813" xr:uid="{77AB055E-1A00-4B0D-A195-AB6F34F1F2C4}"/>
    <cellStyle name="Euro 5 3 2 3 2" xfId="4149" xr:uid="{3F783F4C-EEBD-42E4-AD30-038D6687107A}"/>
    <cellStyle name="Euro 5 3 2 3 3" xfId="3560" xr:uid="{353615E5-7CB7-4AA6-A70E-2EB769B505BB}"/>
    <cellStyle name="Euro 5 3 2 4" xfId="3874" xr:uid="{4BED8296-F010-4799-A293-745CE21FE4B2}"/>
    <cellStyle name="Euro 5 3 2 5" xfId="1153" xr:uid="{04063C14-8245-468B-B0CC-DE973DC50803}"/>
    <cellStyle name="Euro 5 3 3" xfId="424" xr:uid="{3F58A720-40E2-4849-B3CD-459CF1065196}"/>
    <cellStyle name="Euro 5 3 3 2" xfId="865" xr:uid="{AFD381B9-F543-4E75-BA6D-7232679C634F}"/>
    <cellStyle name="Euro 5 3 3 2 2" xfId="4201" xr:uid="{E6DE1F92-9CBF-4F91-8296-848059AC4532}"/>
    <cellStyle name="Euro 5 3 3 2 3" xfId="3612" xr:uid="{B61D7194-C4EC-462F-BF63-48A32F7C05F2}"/>
    <cellStyle name="Euro 5 3 3 3" xfId="3926" xr:uid="{7A32EB74-FEE5-4A12-8685-01FAEA7E8B05}"/>
    <cellStyle name="Euro 5 3 3 4" xfId="1223" xr:uid="{B32F039E-B809-4E14-8AF7-CF26A8AA7FE4}"/>
    <cellStyle name="Euro 5 3 4" xfId="748" xr:uid="{A3126A75-C9BA-4A94-B23E-9A10D8E6FEC9}"/>
    <cellStyle name="Euro 5 3 4 2" xfId="4084" xr:uid="{773134F9-3B4A-47EB-872B-E6B5331C0A3E}"/>
    <cellStyle name="Euro 5 3 4 3" xfId="3495" xr:uid="{1B667D40-E046-4817-9BAA-8CA126C3B1EA}"/>
    <cellStyle name="Euro 5 3 5" xfId="3809" xr:uid="{C01EEFB6-CFD7-4A2F-96AA-6AF1A6C3A3DD}"/>
    <cellStyle name="Euro 5 3 6" xfId="1059" xr:uid="{BF87E347-FDCB-45FE-B100-CCB91E8E23A1}"/>
    <cellStyle name="Euro 5 4" xfId="190" xr:uid="{45FC8B55-36AF-48C4-88B4-1D54A430EB57}"/>
    <cellStyle name="Euro 5 4 2" xfId="513" xr:uid="{371192C3-0574-4BCC-BBFC-2FF6F50D4C44}"/>
    <cellStyle name="Euro 5 4 2 2" xfId="902" xr:uid="{FAFB3CAF-09C3-4FE2-A918-67BF80B6E5B0}"/>
    <cellStyle name="Euro 5 4 2 2 2" xfId="4238" xr:uid="{06689F95-91BF-4D3B-8F26-197B1AF399B1}"/>
    <cellStyle name="Euro 5 4 2 2 3" xfId="3649" xr:uid="{1D1ECC19-864A-42E0-A190-7A5DE4CC9828}"/>
    <cellStyle name="Euro 5 4 2 3" xfId="3963" xr:uid="{D01A448E-7166-42E1-A3C1-2E7CBD11A163}"/>
    <cellStyle name="Euro 5 4 2 4" xfId="1278" xr:uid="{619F12AD-6BCD-4858-9F38-07148DB17A72}"/>
    <cellStyle name="Euro 5 4 3" xfId="763" xr:uid="{F57BD9CD-542B-42D2-8C09-596817DEBF23}"/>
    <cellStyle name="Euro 5 4 3 2" xfId="4099" xr:uid="{959073A7-D6C0-4B9E-AD82-685B5E08608A}"/>
    <cellStyle name="Euro 5 4 3 3" xfId="3510" xr:uid="{8CBFDB59-E456-4E6F-96AA-2BB10226F8B3}"/>
    <cellStyle name="Euro 5 4 4" xfId="3824" xr:uid="{5A67B99E-479A-4BE0-80FA-B1F5207F2B6E}"/>
    <cellStyle name="Euro 5 4 5" xfId="1081" xr:uid="{347DF37F-85C7-40A8-B90B-A1B9627EC6D5}"/>
    <cellStyle name="Euro 5 5" xfId="265" xr:uid="{0C9AEC0B-ACBC-46EE-AB11-69406B7A1CDA}"/>
    <cellStyle name="Euro 5 5 2" xfId="574" xr:uid="{D235AF78-B835-4134-B937-4BE7881B5C8D}"/>
    <cellStyle name="Euro 5 5 2 2" xfId="930" xr:uid="{E2EBB3D5-392A-4299-AA60-6F42A9982B74}"/>
    <cellStyle name="Euro 5 5 2 2 2" xfId="4266" xr:uid="{671256CD-BB37-4D0B-A522-F785BC6E4259}"/>
    <cellStyle name="Euro 5 5 2 2 3" xfId="3677" xr:uid="{5A58992D-B3C2-4CCC-935F-913419FB7C1D}"/>
    <cellStyle name="Euro 5 5 2 3" xfId="3991" xr:uid="{69E970DB-61E1-4972-AA86-75A796419E69}"/>
    <cellStyle name="Euro 5 5 2 4" xfId="1317" xr:uid="{4C18BB39-2A36-4A47-82DA-2F5F24BBD8AE}"/>
    <cellStyle name="Euro 5 5 3" xfId="794" xr:uid="{4646C4F1-1FFE-469E-83A0-DC84F9EB2B74}"/>
    <cellStyle name="Euro 5 5 3 2" xfId="4130" xr:uid="{A04CA208-8CEB-48EB-A17A-E3D7BBBB8348}"/>
    <cellStyle name="Euro 5 5 3 3" xfId="3541" xr:uid="{DA76A851-0498-4421-AB7D-9E82894912B0}"/>
    <cellStyle name="Euro 5 5 4" xfId="3855" xr:uid="{7776C597-F64E-4326-8783-A312001570C2}"/>
    <cellStyle name="Euro 5 5 5" xfId="1127" xr:uid="{AA624FA8-FA15-4326-9D5A-37CF58C37662}"/>
    <cellStyle name="Euro 5 6" xfId="378" xr:uid="{6E6541E4-50EE-463A-99AF-3DDB485A1021}"/>
    <cellStyle name="Euro 5 6 2" xfId="844" xr:uid="{ADE47619-B353-4E77-A962-7C7597C4CC9A}"/>
    <cellStyle name="Euro 5 6 2 2" xfId="4180" xr:uid="{CAFA5D0F-8E7C-47B7-A6B5-1CEF0E71A36E}"/>
    <cellStyle name="Euro 5 6 2 3" xfId="3591" xr:uid="{813E664E-62F0-4263-9C81-02A5DA6A0EED}"/>
    <cellStyle name="Euro 5 6 3" xfId="3905" xr:uid="{65042BA8-5922-4D79-843F-B396BBC79355}"/>
    <cellStyle name="Euro 5 6 4" xfId="1195" xr:uid="{9C8BDE84-9F1F-40AC-8323-86FB50A97898}"/>
    <cellStyle name="Euro 5 7" xfId="494" xr:uid="{8EA638E1-3439-4330-B692-C0138F58936D}"/>
    <cellStyle name="Euro 5 7 2" xfId="895" xr:uid="{9127BFB4-4599-4065-832C-16902A4D39DB}"/>
    <cellStyle name="Euro 5 7 2 2" xfId="4231" xr:uid="{DA638F73-51A3-4640-AE9E-9D82FA2B939C}"/>
    <cellStyle name="Euro 5 7 2 3" xfId="3642" xr:uid="{4C230D69-E7A6-4576-B6A4-36B89EC6D098}"/>
    <cellStyle name="Euro 5 7 3" xfId="3956" xr:uid="{B3E5B8AA-1691-4A0F-A519-AADF69D27528}"/>
    <cellStyle name="Euro 5 7 4" xfId="1265" xr:uid="{9DC68CE4-40A1-4427-8B1D-A04179756D37}"/>
    <cellStyle name="Euro 5 8" xfId="685" xr:uid="{CD2BFAED-83D9-41F9-88BC-EC58819E2BD6}"/>
    <cellStyle name="Euro 5 8 2" xfId="979" xr:uid="{D8BCFC6F-24D6-4733-BC9C-01822CC5F213}"/>
    <cellStyle name="Euro 5 8 2 2" xfId="4315" xr:uid="{610EFDF6-5747-4F21-8A06-FABA3CBAEEED}"/>
    <cellStyle name="Euro 5 8 2 3" xfId="3726" xr:uid="{75E87A03-2287-49C6-B212-2428C88641FA}"/>
    <cellStyle name="Euro 5 8 3" xfId="4040" xr:uid="{453EA99A-D3EB-42D7-ADD6-FDD428A4D3B2}"/>
    <cellStyle name="Euro 5 8 4" xfId="1383" xr:uid="{C5DA3AB2-33C0-4C60-AD42-AD29F821776F}"/>
    <cellStyle name="Euro 5 9" xfId="719" xr:uid="{D9957B45-2B40-47FC-A45A-2CBF21D3D0EB}"/>
    <cellStyle name="Euro 5 9 2" xfId="1720" xr:uid="{23EA0EA8-B08E-43F3-B649-D915EF0B1B9A}"/>
    <cellStyle name="Euro 6" xfId="85" xr:uid="{396ECC02-EA71-48E6-8978-05F4BD2AB907}"/>
    <cellStyle name="Euro 6 10" xfId="1024" xr:uid="{6083C7C0-A85C-4903-9EBF-C5C7991E3304}"/>
    <cellStyle name="Euro 6 2" xfId="115" xr:uid="{018592BD-58B8-4856-8CF8-7C6BA9BA657A}"/>
    <cellStyle name="Euro 6 2 2" xfId="233" xr:uid="{01E2B104-8BB2-4C97-807C-CF3FBCD817A3}"/>
    <cellStyle name="Euro 6 2 2 2" xfId="549" xr:uid="{3AB5418B-DFB8-4BE0-91A9-22118DF70781}"/>
    <cellStyle name="Euro 6 2 2 2 2" xfId="919" xr:uid="{1C7A6580-EE3A-4702-8B7B-23478DD06B8F}"/>
    <cellStyle name="Euro 6 2 2 2 2 2" xfId="4255" xr:uid="{C3270E8E-E17F-4FA3-A742-B289496E8ADE}"/>
    <cellStyle name="Euro 6 2 2 2 2 3" xfId="3666" xr:uid="{3DA73CCD-6DEB-4CA9-A982-745F309A1259}"/>
    <cellStyle name="Euro 6 2 2 2 3" xfId="3980" xr:uid="{6A18A46E-B03A-41B8-9B86-8433E44125C7}"/>
    <cellStyle name="Euro 6 2 2 2 4" xfId="1301" xr:uid="{29B979CE-6CD2-450E-85C3-C953777BE085}"/>
    <cellStyle name="Euro 6 2 2 3" xfId="781" xr:uid="{D3EA1EB9-1BD5-4BA6-A8DA-CE2FB9A83238}"/>
    <cellStyle name="Euro 6 2 2 3 2" xfId="4117" xr:uid="{6F2EDE6C-2B49-4627-BABD-C198FAA3D004}"/>
    <cellStyle name="Euro 6 2 2 3 3" xfId="3528" xr:uid="{0CEC25C8-7D38-4A82-ACBD-31A86DF331BD}"/>
    <cellStyle name="Euro 6 2 2 4" xfId="3842" xr:uid="{89EA1DB9-1C8B-4838-BC63-D2659A701DDE}"/>
    <cellStyle name="Euro 6 2 2 5" xfId="1109" xr:uid="{1E01F9CC-0DEA-4C1B-9A4E-312EAF67413F}"/>
    <cellStyle name="Euro 6 2 3" xfId="346" xr:uid="{89A36B81-CF47-4EFE-A580-7A7281C15DC0}"/>
    <cellStyle name="Euro 6 2 3 2" xfId="654" xr:uid="{C7C7429E-8B38-4A88-8347-E5ADDA313FB0}"/>
    <cellStyle name="Euro 6 2 3 2 2" xfId="967" xr:uid="{86F6198F-0A60-4389-B828-CA8B4728BFC0}"/>
    <cellStyle name="Euro 6 2 3 2 2 2" xfId="4303" xr:uid="{2CB96E37-85D9-4F03-A8CC-E657B6243F15}"/>
    <cellStyle name="Euro 6 2 3 2 2 3" xfId="3714" xr:uid="{B81B73E3-EBF4-4E80-BDF0-AA935C39C113}"/>
    <cellStyle name="Euro 6 2 3 2 3" xfId="4028" xr:uid="{3E18B5FC-2B09-4264-84A2-F32B27BBBFE4}"/>
    <cellStyle name="Euro 6 2 3 2 4" xfId="1367" xr:uid="{D3F616A6-04E8-43F4-A86D-06172E86FC86}"/>
    <cellStyle name="Euro 6 2 3 3" xfId="831" xr:uid="{C9B0F874-9DF2-4AF6-BD32-9A7FAF14B4C0}"/>
    <cellStyle name="Euro 6 2 3 3 2" xfId="4167" xr:uid="{60F3909D-DE63-48D5-B0E4-DDF9BE3A8962}"/>
    <cellStyle name="Euro 6 2 3 3 3" xfId="3578" xr:uid="{A74054A3-455F-4EB2-8B7C-32A6CA96EAD6}"/>
    <cellStyle name="Euro 6 2 3 4" xfId="3892" xr:uid="{A8FB1073-84B5-4F3D-9CB7-E9297A9CEFC3}"/>
    <cellStyle name="Euro 6 2 3 5" xfId="1177" xr:uid="{5D3E1830-42C4-4D8C-86B7-BDFC142666B2}"/>
    <cellStyle name="Euro 6 2 4" xfId="461" xr:uid="{1F16B3D9-7AA2-4750-AED5-0E15A5B7E66F}"/>
    <cellStyle name="Euro 6 2 4 2" xfId="882" xr:uid="{9E720395-EB29-41AA-9F85-74E47FA5F0EB}"/>
    <cellStyle name="Euro 6 2 4 2 2" xfId="4218" xr:uid="{263496D0-B178-4914-8291-02D56A3015ED}"/>
    <cellStyle name="Euro 6 2 4 2 3" xfId="3629" xr:uid="{1509CDE5-07EC-4DA9-BACE-19CA40121C97}"/>
    <cellStyle name="Euro 6 2 4 3" xfId="3943" xr:uid="{32B74673-358F-4F38-8DC9-264511EA6AD0}"/>
    <cellStyle name="Euro 6 2 4 4" xfId="1246" xr:uid="{38621F5B-C0BC-46B5-B7A5-C1F9ADAF8DD5}"/>
    <cellStyle name="Euro 6 2 5" xfId="737" xr:uid="{8C86E56D-740A-4F53-B814-230308B87B00}"/>
    <cellStyle name="Euro 6 2 5 2" xfId="2709" xr:uid="{6F2AF4CE-B5C6-4DB7-A002-76C545176159}"/>
    <cellStyle name="Euro 6 2 6" xfId="3484" xr:uid="{530FC560-1F92-496B-9DE3-E41DCB4B7B5B}"/>
    <cellStyle name="Euro 6 2 6 2" xfId="4073" xr:uid="{A0D1B995-ADE1-4175-9B1C-9D9B54472CC5}"/>
    <cellStyle name="Euro 6 2 7" xfId="3798" xr:uid="{FE8A6241-D622-40F1-A409-591D917CE186}"/>
    <cellStyle name="Euro 6 2 8" xfId="1043" xr:uid="{C2D318A2-8702-4F5F-8C83-040A03501C03}"/>
    <cellStyle name="Euro 6 3" xfId="149" xr:uid="{95BC61D2-4375-469F-87D1-64745734B5C8}"/>
    <cellStyle name="Euro 6 3 2" xfId="315" xr:uid="{1D77B1EB-3921-41D4-B9D6-1BA2FC4E3F6C}"/>
    <cellStyle name="Euro 6 3 2 2" xfId="624" xr:uid="{D67EA466-5D7F-422D-95E3-04CB8072FE33}"/>
    <cellStyle name="Euro 6 3 2 2 2" xfId="953" xr:uid="{36D70216-83E6-4110-BEBF-428760C9D59E}"/>
    <cellStyle name="Euro 6 3 2 2 2 2" xfId="4289" xr:uid="{4F4EAE82-F188-4126-9B6A-5855F3080481}"/>
    <cellStyle name="Euro 6 3 2 2 2 3" xfId="3700" xr:uid="{4BD35379-0DB7-416E-A634-E3D1BD53478A}"/>
    <cellStyle name="Euro 6 3 2 2 3" xfId="4014" xr:uid="{13A40B3D-9862-49BB-9C49-DBDEE9F88D45}"/>
    <cellStyle name="Euro 6 3 2 2 4" xfId="1348" xr:uid="{3BF1793B-2E02-40DD-8FE2-64A262408F09}"/>
    <cellStyle name="Euro 6 3 2 3" xfId="817" xr:uid="{8D964590-36A8-49A0-A43F-1BDC5BF0569E}"/>
    <cellStyle name="Euro 6 3 2 3 2" xfId="4153" xr:uid="{E59D81F6-7588-446C-8F65-770D20E62050}"/>
    <cellStyle name="Euro 6 3 2 3 3" xfId="3564" xr:uid="{AB11AB33-C9AD-4750-A8C6-AC3453D98624}"/>
    <cellStyle name="Euro 6 3 2 4" xfId="3878" xr:uid="{D87F4121-574B-4730-8408-4A1B33312D9D}"/>
    <cellStyle name="Euro 6 3 2 5" xfId="1158" xr:uid="{2A954F82-B73F-47DD-9EDA-FC7DB3E2FE2B}"/>
    <cellStyle name="Euro 6 3 3" xfId="432" xr:uid="{E546B576-DA85-46C1-81CE-CA3BB8B3F54D}"/>
    <cellStyle name="Euro 6 3 3 2" xfId="869" xr:uid="{04D4969E-3A0B-4A6C-AC32-A8E5E07B7C3F}"/>
    <cellStyle name="Euro 6 3 3 2 2" xfId="4205" xr:uid="{DE1DD0AB-D2AB-44DA-ABDC-1149E5DF7B11}"/>
    <cellStyle name="Euro 6 3 3 2 3" xfId="3616" xr:uid="{D7CB7E59-125A-44C6-9825-0254EF5322D6}"/>
    <cellStyle name="Euro 6 3 3 3" xfId="3930" xr:uid="{0E3DC42F-9C4C-4E31-BB6E-72F0BFE9D18F}"/>
    <cellStyle name="Euro 6 3 3 4" xfId="1228" xr:uid="{43C0A612-AD95-4D85-93C0-830A82B4F174}"/>
    <cellStyle name="Euro 6 3 4" xfId="752" xr:uid="{3FE42725-FD3F-4CB7-AE24-8B91FDE72098}"/>
    <cellStyle name="Euro 6 3 4 2" xfId="4088" xr:uid="{3A0D000D-9F2A-452A-A19F-6EC50F5517DC}"/>
    <cellStyle name="Euro 6 3 4 3" xfId="3499" xr:uid="{509A694C-E305-4090-A938-3FB225E7ADF5}"/>
    <cellStyle name="Euro 6 3 5" xfId="3813" xr:uid="{C155A150-185F-4AF9-858D-A674FED24CB6}"/>
    <cellStyle name="Euro 6 3 6" xfId="1064" xr:uid="{CB8323B0-8909-459C-B570-1CF962F17DAE}"/>
    <cellStyle name="Euro 6 4" xfId="198" xr:uid="{9C5E3868-B84B-4CE3-AB37-5F026A3C1C58}"/>
    <cellStyle name="Euro 6 4 2" xfId="521" xr:uid="{D52475C2-1539-4FF5-9C37-D0E987235001}"/>
    <cellStyle name="Euro 6 4 2 2" xfId="906" xr:uid="{D0572604-48EC-4876-8CEB-FB81F13A04C3}"/>
    <cellStyle name="Euro 6 4 2 2 2" xfId="4242" xr:uid="{0E9BC5C6-3814-4619-960B-9F40A3CF6C24}"/>
    <cellStyle name="Euro 6 4 2 2 3" xfId="3653" xr:uid="{8D573C2B-6F54-4185-B18A-4FAED93D4A55}"/>
    <cellStyle name="Euro 6 4 2 3" xfId="3967" xr:uid="{568EE5F4-F80E-48F8-ADF7-21EFFB5341B5}"/>
    <cellStyle name="Euro 6 4 2 4" xfId="1283" xr:uid="{07FF0BB0-A1C8-4A7B-A331-121764C5E25D}"/>
    <cellStyle name="Euro 6 4 3" xfId="767" xr:uid="{D3EEF961-8375-448E-A079-32D3BB2CFFD9}"/>
    <cellStyle name="Euro 6 4 3 2" xfId="4103" xr:uid="{ACAE273A-4D79-411B-AAA8-5F2B1592F2AC}"/>
    <cellStyle name="Euro 6 4 3 3" xfId="3514" xr:uid="{712CD6C5-846D-4528-9E49-0E5EEAFE4584}"/>
    <cellStyle name="Euro 6 4 4" xfId="3828" xr:uid="{58D4A0AD-49C0-4235-BD37-FF42C9413659}"/>
    <cellStyle name="Euro 6 4 5" xfId="1086" xr:uid="{6FC5DE52-7D8C-4870-A04F-24A4BAF9C06A}"/>
    <cellStyle name="Euro 6 5" xfId="273" xr:uid="{04E1C661-F9E0-447F-9D7A-FD77C10358E1}"/>
    <cellStyle name="Euro 6 5 2" xfId="582" xr:uid="{4C33D808-05D9-45D8-B7E6-FD225C1BF0EF}"/>
    <cellStyle name="Euro 6 5 2 2" xfId="934" xr:uid="{DF78949A-7206-4A92-9886-632570D3F740}"/>
    <cellStyle name="Euro 6 5 2 2 2" xfId="4270" xr:uid="{A440ACD7-D9A4-48C9-99D6-710BD2F334B6}"/>
    <cellStyle name="Euro 6 5 2 2 3" xfId="3681" xr:uid="{DD85619C-BB70-4429-82C2-9DFE0EB0FA76}"/>
    <cellStyle name="Euro 6 5 2 3" xfId="3995" xr:uid="{2849BA1F-6FC8-4D4C-937F-0F178ABA9C49}"/>
    <cellStyle name="Euro 6 5 2 4" xfId="1322" xr:uid="{DA762D35-81D0-46BB-A51D-2C85A26DB6AE}"/>
    <cellStyle name="Euro 6 5 3" xfId="798" xr:uid="{0356184B-9FA8-45CE-ACE4-CC51166C53DA}"/>
    <cellStyle name="Euro 6 5 3 2" xfId="4134" xr:uid="{7F60EE27-A65E-41FC-AC0C-46623F1E12A0}"/>
    <cellStyle name="Euro 6 5 3 3" xfId="3545" xr:uid="{ABDE6067-D7FC-49FC-B866-34EF52CAA0C0}"/>
    <cellStyle name="Euro 6 5 4" xfId="3859" xr:uid="{C32D9F1E-EC5D-4127-A3FB-96111CE1B570}"/>
    <cellStyle name="Euro 6 5 5" xfId="1132" xr:uid="{EEF5E413-33EE-408C-9D53-30B81B156CEC}"/>
    <cellStyle name="Euro 6 6" xfId="391" xr:uid="{2AA6FE76-B8BC-4D78-9AB1-EC0774AD4586}"/>
    <cellStyle name="Euro 6 6 2" xfId="850" xr:uid="{29527FA5-8093-4E0C-A312-D0301834CFF8}"/>
    <cellStyle name="Euro 6 6 2 2" xfId="4186" xr:uid="{47B9F2D0-308E-4F17-B535-6852875A2E0B}"/>
    <cellStyle name="Euro 6 6 2 3" xfId="3597" xr:uid="{BFBFE7E6-E587-409F-A2BA-CFE68D748717}"/>
    <cellStyle name="Euro 6 6 3" xfId="3911" xr:uid="{ABF1B23A-E9CE-4FB8-8AC1-ABD30D249892}"/>
    <cellStyle name="Euro 6 6 4" xfId="1202" xr:uid="{F51D7D25-3C8F-4EBA-BC89-A3ED2C5E63F9}"/>
    <cellStyle name="Euro 6 7" xfId="723" xr:uid="{12CA637D-EA3E-4E28-B59E-C986E338BDE2}"/>
    <cellStyle name="Euro 6 7 2" xfId="1721" xr:uid="{64828A85-AA0A-4246-9383-D01F2A757813}"/>
    <cellStyle name="Euro 6 8" xfId="3470" xr:uid="{737E5A82-6335-4E59-BD17-5B2B878E1FCE}"/>
    <cellStyle name="Euro 6 8 2" xfId="4059" xr:uid="{1ABBE432-BAB6-40CE-8C1F-23947603EB2C}"/>
    <cellStyle name="Euro 6 9" xfId="3784" xr:uid="{F62421CD-AEAD-4DD2-A1A4-7FCE2B3A7D28}"/>
    <cellStyle name="Euro 7" xfId="93" xr:uid="{6B4D8470-739C-42D8-A8C6-B0CBD9DF3B8A}"/>
    <cellStyle name="Euro 7 10" xfId="1029" xr:uid="{2CBC7CFF-C5B5-4616-A1BB-9AB5E86BAC1A}"/>
    <cellStyle name="Euro 7 2" xfId="123" xr:uid="{E7D7DBF7-F691-4CD1-8A82-F5B1187F1E1A}"/>
    <cellStyle name="Euro 7 2 2" xfId="241" xr:uid="{E513B297-4D7C-4F21-A792-31A2E95E47CE}"/>
    <cellStyle name="Euro 7 2 2 2" xfId="557" xr:uid="{AD9B2A5F-40EE-4936-9C83-F69DDD8E9785}"/>
    <cellStyle name="Euro 7 2 2 2 2" xfId="923" xr:uid="{C84EEFD4-B650-4F9E-9F47-8D7281051CF6}"/>
    <cellStyle name="Euro 7 2 2 2 2 2" xfId="4259" xr:uid="{4BE792D6-7AB7-4735-AB55-610B087CE373}"/>
    <cellStyle name="Euro 7 2 2 2 2 3" xfId="3670" xr:uid="{7601DE0C-164A-436C-A2C4-F2BC72D0FC3D}"/>
    <cellStyle name="Euro 7 2 2 2 3" xfId="3984" xr:uid="{71BEBB68-7380-4480-8668-038ABE61FB33}"/>
    <cellStyle name="Euro 7 2 2 2 4" xfId="1306" xr:uid="{38D8DDA6-A623-4998-A386-F33A8624FE84}"/>
    <cellStyle name="Euro 7 2 2 3" xfId="785" xr:uid="{05A07183-CBF6-4259-8EB5-8862657EE4CA}"/>
    <cellStyle name="Euro 7 2 2 3 2" xfId="4121" xr:uid="{D84ADE4C-AAD2-4AFA-A170-0E3D6F305E47}"/>
    <cellStyle name="Euro 7 2 2 3 3" xfId="3532" xr:uid="{5B0DC5B8-1003-4F19-B35F-A88D14A3CD37}"/>
    <cellStyle name="Euro 7 2 2 4" xfId="3846" xr:uid="{0FDC2676-48CA-4B2B-BF45-E49256A3DB62}"/>
    <cellStyle name="Euro 7 2 2 5" xfId="1114" xr:uid="{CC998214-C95A-4305-A030-A0D6573DFB32}"/>
    <cellStyle name="Euro 7 2 3" xfId="354" xr:uid="{C381F1CD-C3C1-4E13-9F5D-20927B94423E}"/>
    <cellStyle name="Euro 7 2 3 2" xfId="662" xr:uid="{4060D167-9ED6-4C30-97B5-498A49B4920F}"/>
    <cellStyle name="Euro 7 2 3 2 2" xfId="971" xr:uid="{2DADF8E7-E1FA-4B19-9499-6E5D4D52E3BA}"/>
    <cellStyle name="Euro 7 2 3 2 2 2" xfId="4307" xr:uid="{278285F0-821A-4103-8EAA-B669598AF3F5}"/>
    <cellStyle name="Euro 7 2 3 2 2 3" xfId="3718" xr:uid="{262A717E-B099-4D7F-899F-0B377F4D749C}"/>
    <cellStyle name="Euro 7 2 3 2 3" xfId="4032" xr:uid="{A1ABC345-D9FC-4E73-BBF2-6D55A9F6B4AD}"/>
    <cellStyle name="Euro 7 2 3 2 4" xfId="1372" xr:uid="{EC6BE3F4-2974-4D4A-BFF5-1B521C708644}"/>
    <cellStyle name="Euro 7 2 3 3" xfId="835" xr:uid="{F0572EAA-83EE-4926-A5E7-B95C4AEA5211}"/>
    <cellStyle name="Euro 7 2 3 3 2" xfId="4171" xr:uid="{6E464F38-2799-4A9F-881B-6B09D9E18999}"/>
    <cellStyle name="Euro 7 2 3 3 3" xfId="3582" xr:uid="{F555BA56-E5CB-40C6-95B7-223E8A60607D}"/>
    <cellStyle name="Euro 7 2 3 4" xfId="3896" xr:uid="{B0A7ED68-9AD1-41F8-945B-7DA74873D312}"/>
    <cellStyle name="Euro 7 2 3 5" xfId="1182" xr:uid="{42F7D2DB-EB1C-410C-8500-2B7D280B0520}"/>
    <cellStyle name="Euro 7 2 4" xfId="469" xr:uid="{5BECAE2D-46EE-4C5C-A71F-C0882A64CC52}"/>
    <cellStyle name="Euro 7 2 4 2" xfId="886" xr:uid="{18508346-4C17-44E4-8853-CF32CCC38413}"/>
    <cellStyle name="Euro 7 2 4 2 2" xfId="4222" xr:uid="{4CF5AEED-2D64-4D10-AB40-68E4470C9AF1}"/>
    <cellStyle name="Euro 7 2 4 2 3" xfId="3633" xr:uid="{582CD917-9E46-4545-8B28-A75D025ED88D}"/>
    <cellStyle name="Euro 7 2 4 3" xfId="3947" xr:uid="{95ED82BD-B790-4C68-9A4C-63BADD5AD360}"/>
    <cellStyle name="Euro 7 2 4 4" xfId="1251" xr:uid="{0E34109B-4833-4E83-9E2B-0A29825481F5}"/>
    <cellStyle name="Euro 7 2 5" xfId="741" xr:uid="{19100DAC-B220-4420-B8DF-5331FC1A5CC7}"/>
    <cellStyle name="Euro 7 2 5 2" xfId="2710" xr:uid="{9D6F98CE-D14A-4BC2-B607-4F88A3B20F58}"/>
    <cellStyle name="Euro 7 2 6" xfId="3488" xr:uid="{DC23F343-20ED-4250-BC52-685F9D474225}"/>
    <cellStyle name="Euro 7 2 6 2" xfId="4077" xr:uid="{A0E911DA-BE5E-4505-B680-290D628E1FB4}"/>
    <cellStyle name="Euro 7 2 7" xfId="3802" xr:uid="{10ACD647-8CA0-4866-B8E3-8E472AD17470}"/>
    <cellStyle name="Euro 7 2 8" xfId="1048" xr:uid="{BC7D96EE-5FD8-4E10-9BB4-CEA05292AA5C}"/>
    <cellStyle name="Euro 7 3" xfId="157" xr:uid="{258BD9CC-5BE7-4BE1-818B-7FC6BF13E032}"/>
    <cellStyle name="Euro 7 3 2" xfId="323" xr:uid="{A6DD7B6E-DF42-4CEC-9F56-57478C92B24A}"/>
    <cellStyle name="Euro 7 3 2 2" xfId="632" xr:uid="{C22A988F-B861-4343-BFA5-EBAFA695B353}"/>
    <cellStyle name="Euro 7 3 2 2 2" xfId="957" xr:uid="{AC65DB7B-0CD4-4798-B0D8-9F73C545BFF6}"/>
    <cellStyle name="Euro 7 3 2 2 2 2" xfId="4293" xr:uid="{857B4889-D156-4A5E-9D4A-EFE2F0392060}"/>
    <cellStyle name="Euro 7 3 2 2 2 3" xfId="3704" xr:uid="{13146407-255D-41A3-9837-C9A853488C4C}"/>
    <cellStyle name="Euro 7 3 2 2 3" xfId="4018" xr:uid="{91102FF0-06E7-4CD0-A731-B465CE308844}"/>
    <cellStyle name="Euro 7 3 2 2 4" xfId="1353" xr:uid="{00847C1F-68FB-4266-ABF6-E6D21DA948F4}"/>
    <cellStyle name="Euro 7 3 2 3" xfId="821" xr:uid="{36D03B97-587D-47D9-AF2D-FE064B777564}"/>
    <cellStyle name="Euro 7 3 2 3 2" xfId="4157" xr:uid="{1A8B4C11-FA34-4062-912C-4836F0F5E312}"/>
    <cellStyle name="Euro 7 3 2 3 3" xfId="3568" xr:uid="{0B571693-D138-445B-AD6D-BFDA76A3DA22}"/>
    <cellStyle name="Euro 7 3 2 4" xfId="3882" xr:uid="{A140C063-1EED-4134-8598-1A0D95773D4F}"/>
    <cellStyle name="Euro 7 3 2 5" xfId="1163" xr:uid="{EFC6F6E4-3E45-4D0A-A7C8-D366BBD52698}"/>
    <cellStyle name="Euro 7 3 3" xfId="440" xr:uid="{4F808F9B-3C2D-47CC-804A-7255E3B9EDAC}"/>
    <cellStyle name="Euro 7 3 3 2" xfId="873" xr:uid="{5F613F6D-276F-48D0-B14D-E5F8094CDC1C}"/>
    <cellStyle name="Euro 7 3 3 2 2" xfId="4209" xr:uid="{047658ED-EE51-484A-B976-BC244094DF70}"/>
    <cellStyle name="Euro 7 3 3 2 3" xfId="3620" xr:uid="{DCB4A707-2662-4DEF-BED3-2C78B4695337}"/>
    <cellStyle name="Euro 7 3 3 3" xfId="3934" xr:uid="{DD489FBC-13DB-45F1-96D7-574E045AD291}"/>
    <cellStyle name="Euro 7 3 3 4" xfId="1233" xr:uid="{7CF1BBD6-C534-498D-9A03-04B94199BD6A}"/>
    <cellStyle name="Euro 7 3 4" xfId="756" xr:uid="{913FF0B3-6AF4-401A-8CC0-0EAF004A11E8}"/>
    <cellStyle name="Euro 7 3 4 2" xfId="4092" xr:uid="{DDD35E96-ADC0-460F-B903-A423D1D58C57}"/>
    <cellStyle name="Euro 7 3 4 3" xfId="3503" xr:uid="{3C5BE5E0-FD77-4A67-91CF-C2B7DCDF4452}"/>
    <cellStyle name="Euro 7 3 5" xfId="3817" xr:uid="{411E88E7-2B79-469C-B96C-2E0DE89455B4}"/>
    <cellStyle name="Euro 7 3 6" xfId="1069" xr:uid="{279C304A-AB9D-4A18-A9E8-251D5ADDE720}"/>
    <cellStyle name="Euro 7 4" xfId="206" xr:uid="{C14D0AF7-1AC3-46E3-926C-FE11DBE586FD}"/>
    <cellStyle name="Euro 7 4 2" xfId="529" xr:uid="{C97F58DA-6F72-4B7E-B08C-2983718589DF}"/>
    <cellStyle name="Euro 7 4 2 2" xfId="910" xr:uid="{319E24B7-A080-4374-9871-C5480BBCDB28}"/>
    <cellStyle name="Euro 7 4 2 2 2" xfId="4246" xr:uid="{936FABE3-33C7-440E-BBCD-FEA95F0EC555}"/>
    <cellStyle name="Euro 7 4 2 2 3" xfId="3657" xr:uid="{D0F6D14C-405B-49AB-B412-6F4E9A94C891}"/>
    <cellStyle name="Euro 7 4 2 3" xfId="3971" xr:uid="{46DE0C00-E720-4B80-A416-D24C68A1BBB4}"/>
    <cellStyle name="Euro 7 4 2 4" xfId="1288" xr:uid="{2EB1190C-6183-4C71-AC9F-9468589536AE}"/>
    <cellStyle name="Euro 7 4 3" xfId="771" xr:uid="{B650BD02-7324-4DCA-B410-67EC669E723C}"/>
    <cellStyle name="Euro 7 4 3 2" xfId="4107" xr:uid="{FD73A52B-6675-4BB0-B7A1-E220360E9162}"/>
    <cellStyle name="Euro 7 4 3 3" xfId="3518" xr:uid="{B503E010-BCF4-496C-A0D0-D509CE73E0E3}"/>
    <cellStyle name="Euro 7 4 4" xfId="3832" xr:uid="{A80BED52-9F94-4E1A-AE74-0D72D9431441}"/>
    <cellStyle name="Euro 7 4 5" xfId="1091" xr:uid="{DF5DAF0D-0C5F-47D7-98B3-5F23264074D3}"/>
    <cellStyle name="Euro 7 5" xfId="281" xr:uid="{4E09A845-A10C-4FBB-9109-0020720AFA11}"/>
    <cellStyle name="Euro 7 5 2" xfId="590" xr:uid="{8F010B86-DD1B-4FC5-91E2-8D38FB9909DA}"/>
    <cellStyle name="Euro 7 5 2 2" xfId="938" xr:uid="{45D42F0C-5119-4038-AF8B-7191E57AB849}"/>
    <cellStyle name="Euro 7 5 2 2 2" xfId="4274" xr:uid="{F6612D65-95CD-4384-A78E-F5EFFB4BECAB}"/>
    <cellStyle name="Euro 7 5 2 2 3" xfId="3685" xr:uid="{08590D9A-BEA9-42E1-9ADA-741C42B4E2B6}"/>
    <cellStyle name="Euro 7 5 2 3" xfId="3999" xr:uid="{0059B6E0-371D-4FB4-8DFD-65A3F8ADC27F}"/>
    <cellStyle name="Euro 7 5 2 4" xfId="1327" xr:uid="{794581EE-50A7-480F-A489-33BC005D386B}"/>
    <cellStyle name="Euro 7 5 3" xfId="802" xr:uid="{1CDC024D-DF1F-408F-A643-8AC52AA85A1D}"/>
    <cellStyle name="Euro 7 5 3 2" xfId="4138" xr:uid="{6DD26F4B-184F-4EB7-8109-DA8DF6EB54B7}"/>
    <cellStyle name="Euro 7 5 3 3" xfId="3549" xr:uid="{1E8C7EA6-3270-47E1-97D8-F8AA2553429C}"/>
    <cellStyle name="Euro 7 5 4" xfId="3863" xr:uid="{7AF028E1-FF49-4B54-A9A3-FD7FAE2E0486}"/>
    <cellStyle name="Euro 7 5 5" xfId="1137" xr:uid="{FB045CE6-C0C5-4024-863C-5394EEC47535}"/>
    <cellStyle name="Euro 7 6" xfId="399" xr:uid="{056322E3-D185-4836-9A0B-B5B369EC9AE6}"/>
    <cellStyle name="Euro 7 6 2" xfId="854" xr:uid="{2474612A-93CB-4937-B95E-BDE11E1048CA}"/>
    <cellStyle name="Euro 7 6 2 2" xfId="4190" xr:uid="{284D4E31-4E67-4BC4-B02B-524D858A9E51}"/>
    <cellStyle name="Euro 7 6 2 3" xfId="3601" xr:uid="{B7004F06-DDB9-4DFC-8521-CF3FD50BEB37}"/>
    <cellStyle name="Euro 7 6 3" xfId="3915" xr:uid="{C02E0B1A-4849-4942-BC06-D55BE4D0AB8E}"/>
    <cellStyle name="Euro 7 6 4" xfId="1207" xr:uid="{3BC045A6-87E0-4AC1-9E56-0B1094128561}"/>
    <cellStyle name="Euro 7 7" xfId="727" xr:uid="{1165157F-70E5-436B-996D-D10B23F342F6}"/>
    <cellStyle name="Euro 7 7 2" xfId="1722" xr:uid="{346A12E5-43DB-417E-B1CE-32C3655E939A}"/>
    <cellStyle name="Euro 7 8" xfId="3474" xr:uid="{3EE63F4D-FE1B-4BCA-912A-0B509DD5B1E4}"/>
    <cellStyle name="Euro 7 8 2" xfId="4063" xr:uid="{2C63E30E-5414-4EF7-9CA3-B4DF461FCB6F}"/>
    <cellStyle name="Euro 7 9" xfId="3788" xr:uid="{06244441-6950-4419-A81F-520E85126727}"/>
    <cellStyle name="Euro 8" xfId="96" xr:uid="{B906A994-61F7-4F92-8254-979C4A3ADF85}"/>
    <cellStyle name="Euro 8 2" xfId="130" xr:uid="{C081E022-0B2D-49EF-BB0F-7A8E1ED11CA3}"/>
    <cellStyle name="Euro 8 2 2" xfId="244" xr:uid="{31293E56-1B85-451C-90C1-4E30233C0788}"/>
    <cellStyle name="Euro 8 2 2 2" xfId="560" xr:uid="{4114569D-8144-4E13-BECD-3A7F47F5E4F3}"/>
    <cellStyle name="Euro 8 2 2 2 2" xfId="924" xr:uid="{5C45E4DD-3FCF-49D7-8609-F0E1F25F96A8}"/>
    <cellStyle name="Euro 8 2 2 2 2 2" xfId="4260" xr:uid="{5527C802-EA74-464B-BEF4-9D10AB17ADD8}"/>
    <cellStyle name="Euro 8 2 2 2 2 3" xfId="3671" xr:uid="{FB7CBA7A-E9BA-4783-B7B1-4E1D7F9A4191}"/>
    <cellStyle name="Euro 8 2 2 2 3" xfId="3985" xr:uid="{AD457C30-077F-4D21-A644-902DE6EC0E3E}"/>
    <cellStyle name="Euro 8 2 2 2 4" xfId="1308" xr:uid="{077599FB-E2C7-4C84-817A-5A2A7557E905}"/>
    <cellStyle name="Euro 8 2 2 3" xfId="786" xr:uid="{B09A4DA8-9F98-4A2B-9AC6-8B80A6E9808F}"/>
    <cellStyle name="Euro 8 2 2 3 2" xfId="4122" xr:uid="{7B323B72-15A9-4EB7-BA2C-7979E95B2F3D}"/>
    <cellStyle name="Euro 8 2 2 3 3" xfId="3533" xr:uid="{A28F5D34-E756-4C5D-85CF-FDD8DEF2B37E}"/>
    <cellStyle name="Euro 8 2 2 4" xfId="3847" xr:uid="{ED666B53-33D9-4840-82A2-9B176754F088}"/>
    <cellStyle name="Euro 8 2 2 5" xfId="1116" xr:uid="{15AFE515-3A50-4625-9271-624FC27C4EE6}"/>
    <cellStyle name="Euro 8 2 3" xfId="357" xr:uid="{A59F89AA-FEDD-4E24-AAE7-020D1FEF5177}"/>
    <cellStyle name="Euro 8 2 3 2" xfId="665" xr:uid="{88608191-D552-43E5-B969-68EFEDE750CA}"/>
    <cellStyle name="Euro 8 2 3 2 2" xfId="972" xr:uid="{99905A3E-85C9-4903-ACAA-25F27233DC26}"/>
    <cellStyle name="Euro 8 2 3 2 2 2" xfId="4308" xr:uid="{364DC521-B53C-4A73-8CFD-0C3CDAC8EB45}"/>
    <cellStyle name="Euro 8 2 3 2 2 3" xfId="3719" xr:uid="{735F1882-6F49-4F0F-A7A0-9BDDE188BE38}"/>
    <cellStyle name="Euro 8 2 3 2 3" xfId="4033" xr:uid="{CAFBEFEC-A0EA-4F1D-BA9E-8EFE01E3F6DC}"/>
    <cellStyle name="Euro 8 2 3 2 4" xfId="1374" xr:uid="{0020567C-D5E9-410D-983E-3D5B488ED379}"/>
    <cellStyle name="Euro 8 2 3 3" xfId="836" xr:uid="{891B5B12-E683-4631-ACA4-915571CBE254}"/>
    <cellStyle name="Euro 8 2 3 3 2" xfId="4172" xr:uid="{4C083E64-2EEE-49EC-81CA-CF1E3919184A}"/>
    <cellStyle name="Euro 8 2 3 3 3" xfId="3583" xr:uid="{A60FF826-641D-41FC-8E72-BAAFC7C46E6D}"/>
    <cellStyle name="Euro 8 2 3 4" xfId="3897" xr:uid="{480C9ED0-51FE-4ECE-A597-3F9A322F55A5}"/>
    <cellStyle name="Euro 8 2 3 5" xfId="1184" xr:uid="{C5ACA02D-C059-4DDD-978C-A87E7ED8B414}"/>
    <cellStyle name="Euro 8 2 4" xfId="472" xr:uid="{822A225A-42B5-41B2-A96F-A3EAE8C9A632}"/>
    <cellStyle name="Euro 8 2 4 2" xfId="887" xr:uid="{4E4381B0-E98C-4C41-8AB2-047F071254DB}"/>
    <cellStyle name="Euro 8 2 4 2 2" xfId="4223" xr:uid="{F7A61BE2-F2E4-4D32-8C0A-9EF50B508990}"/>
    <cellStyle name="Euro 8 2 4 2 3" xfId="3634" xr:uid="{6C301697-0103-44CA-A8A0-5484554E787D}"/>
    <cellStyle name="Euro 8 2 4 3" xfId="3948" xr:uid="{ADFB099F-44F6-4063-879D-28E75701B6D2}"/>
    <cellStyle name="Euro 8 2 4 4" xfId="1253" xr:uid="{3274DD53-B6FD-4FED-B094-0D618364D5E4}"/>
    <cellStyle name="Euro 8 2 5" xfId="743" xr:uid="{926B9CB9-23C2-4CFC-8759-20AE26359865}"/>
    <cellStyle name="Euro 8 2 5 2" xfId="2711" xr:uid="{1D19C426-1802-42D5-9B21-18AF868086F3}"/>
    <cellStyle name="Euro 8 2 6" xfId="3490" xr:uid="{7799FD00-A2D2-41CB-A4CB-FDD784A64E40}"/>
    <cellStyle name="Euro 8 2 6 2" xfId="4079" xr:uid="{6FBF0A70-D0A4-4BEF-A494-51BD27199A3A}"/>
    <cellStyle name="Euro 8 2 7" xfId="3804" xr:uid="{DBBBF23A-FC07-4059-943B-DAEF616CDAD3}"/>
    <cellStyle name="Euro 8 2 8" xfId="1052" xr:uid="{9A93A749-A5B4-4A79-873E-28F800038262}"/>
    <cellStyle name="Euro 8 3" xfId="179" xr:uid="{D97DB1DA-708F-42D4-9817-F273AA9BE991}"/>
    <cellStyle name="Euro 8 3 2" xfId="296" xr:uid="{9BABF674-835D-4C22-B7C6-819FBD3DE7B7}"/>
    <cellStyle name="Euro 8 3 2 2" xfId="605" xr:uid="{91AB23F4-8715-4FFC-B3F8-464EB47EDFA3}"/>
    <cellStyle name="Euro 8 3 2 2 2" xfId="944" xr:uid="{0B0724CF-A452-4FCB-B5F1-AFB88B05082A}"/>
    <cellStyle name="Euro 8 3 2 2 2 2" xfId="4280" xr:uid="{A6427183-9BFF-4625-890D-0F025B42458F}"/>
    <cellStyle name="Euro 8 3 2 2 2 3" xfId="3691" xr:uid="{B26BDD86-12D5-4321-B3B7-EF9DBCD71228}"/>
    <cellStyle name="Euro 8 3 2 2 3" xfId="4005" xr:uid="{D8B200D1-1A67-479E-ACEA-5DC771D42020}"/>
    <cellStyle name="Euro 8 3 2 2 4" xfId="1336" xr:uid="{EE5E8BD4-C55A-4138-BFE8-D4C55AE3FF01}"/>
    <cellStyle name="Euro 8 3 2 3" xfId="808" xr:uid="{71163143-4CF3-44EC-B181-421B7866FF81}"/>
    <cellStyle name="Euro 8 3 2 3 2" xfId="4144" xr:uid="{FE2B8815-352C-4F0F-940A-E5FAE6A64BB2}"/>
    <cellStyle name="Euro 8 3 2 3 3" xfId="3555" xr:uid="{0ED9EF0C-1BF5-42BA-A2FD-CEAFEAB77997}"/>
    <cellStyle name="Euro 8 3 2 4" xfId="3869" xr:uid="{F3F68BED-A337-4D8F-80E8-1FC642D4171F}"/>
    <cellStyle name="Euro 8 3 2 5" xfId="1146" xr:uid="{571E906A-4003-4ADC-88BE-6A9494E5701C}"/>
    <cellStyle name="Euro 8 3 3" xfId="413" xr:uid="{64B0BC78-ED94-45C0-A1A3-89D4636ACF36}"/>
    <cellStyle name="Euro 8 3 3 2" xfId="860" xr:uid="{30AF8733-01D5-431B-9BD2-0F3363BEA3E2}"/>
    <cellStyle name="Euro 8 3 3 2 2" xfId="4196" xr:uid="{60117A40-B78B-4A53-A82A-7D9405EC9DED}"/>
    <cellStyle name="Euro 8 3 3 2 3" xfId="3607" xr:uid="{91BB8FD9-09B2-4900-8BB6-FF474CB43166}"/>
    <cellStyle name="Euro 8 3 3 3" xfId="3921" xr:uid="{6AE0F59B-6511-470C-853E-77EA5D670AC7}"/>
    <cellStyle name="Euro 8 3 3 4" xfId="1216" xr:uid="{050F611A-B72D-4CDC-9880-3BD243478759}"/>
    <cellStyle name="Euro 8 3 4" xfId="758" xr:uid="{038E41CC-4977-43D3-B7F3-8F8B5826A92B}"/>
    <cellStyle name="Euro 8 3 4 2" xfId="4094" xr:uid="{A7C253DC-FDA5-4A53-A8AA-4041079B0158}"/>
    <cellStyle name="Euro 8 3 4 3" xfId="3505" xr:uid="{E8A2AA88-CBFC-422F-8F36-E6C302314BE7}"/>
    <cellStyle name="Euro 8 3 5" xfId="3819" xr:uid="{4F009526-D844-47F2-BF1B-7EDFD298297C}"/>
    <cellStyle name="Euro 8 3 6" xfId="1074" xr:uid="{1D9B1587-573F-47E6-A81D-51E65D6BA427}"/>
    <cellStyle name="Euro 8 4" xfId="284" xr:uid="{7436C4D6-32E5-41A8-9555-6D588B6EC6D6}"/>
    <cellStyle name="Euro 8 4 2" xfId="593" xr:uid="{B7EAA9BC-3DEB-4427-9871-EEDF5C77ACFB}"/>
    <cellStyle name="Euro 8 4 2 2" xfId="939" xr:uid="{E33910F6-1EF4-4FD0-B161-F66FCFE1A7CB}"/>
    <cellStyle name="Euro 8 4 2 2 2" xfId="4275" xr:uid="{CB9D86FD-A28A-4237-8C31-54FBE0893F93}"/>
    <cellStyle name="Euro 8 4 2 2 3" xfId="3686" xr:uid="{E93C2281-6026-40AB-88B6-2B535B8159A7}"/>
    <cellStyle name="Euro 8 4 2 3" xfId="4000" xr:uid="{C0101969-B33C-4030-BBE5-46D31D03A9B7}"/>
    <cellStyle name="Euro 8 4 2 4" xfId="1329" xr:uid="{80706CB0-841B-4AE7-838D-C4BE99C3D360}"/>
    <cellStyle name="Euro 8 4 3" xfId="803" xr:uid="{7C0AEF14-3295-4BF7-9F51-C3150B42D0E0}"/>
    <cellStyle name="Euro 8 4 3 2" xfId="4139" xr:uid="{7938646C-5F48-4AE3-BB2E-2009716A7090}"/>
    <cellStyle name="Euro 8 4 3 3" xfId="3550" xr:uid="{5A8F6A6D-D5FC-428A-B6B9-547E58A76285}"/>
    <cellStyle name="Euro 8 4 4" xfId="3864" xr:uid="{06B3CE81-1034-47BE-A298-89E773871E4B}"/>
    <cellStyle name="Euro 8 4 5" xfId="1139" xr:uid="{DF90D1A7-D98E-472E-B18F-1A1FA7CBBFA1}"/>
    <cellStyle name="Euro 8 5" xfId="402" xr:uid="{7B6F28E9-EE35-40F9-A9CD-E12D87747334}"/>
    <cellStyle name="Euro 8 5 2" xfId="855" xr:uid="{08ACA937-F104-4B6D-8F56-381D8774D4BC}"/>
    <cellStyle name="Euro 8 5 2 2" xfId="4191" xr:uid="{744A3F76-DFDB-4C3A-9D4E-E8E145EAA059}"/>
    <cellStyle name="Euro 8 5 2 3" xfId="3602" xr:uid="{4F5F71AA-FC2E-43DB-8712-8441BEBEF0AD}"/>
    <cellStyle name="Euro 8 5 3" xfId="3916" xr:uid="{7B9443CD-F66F-49BA-80E6-8D046D9ABA65}"/>
    <cellStyle name="Euro 8 5 4" xfId="1209" xr:uid="{ABBA6F70-B83A-43D2-9078-5B8C3CA2A5F1}"/>
    <cellStyle name="Euro 8 6" xfId="728" xr:uid="{09F5CCB3-052C-45F7-8848-AA5714EDBF5A}"/>
    <cellStyle name="Euro 8 6 2" xfId="1723" xr:uid="{0E148FD8-FF62-46E2-A818-33D55005CDEF}"/>
    <cellStyle name="Euro 8 7" xfId="3475" xr:uid="{966BE10C-366B-40CE-9222-701E6F181E75}"/>
    <cellStyle name="Euro 8 7 2" xfId="4064" xr:uid="{E667EF67-2514-4B96-A804-B4B4798A7892}"/>
    <cellStyle name="Euro 8 8" xfId="3789" xr:uid="{A44A59B5-9577-4404-A717-1756AF9403D8}"/>
    <cellStyle name="Euro 8 9" xfId="1031" xr:uid="{703CD701-765E-4329-BEB7-14202135CF33}"/>
    <cellStyle name="Euro 9" xfId="126" xr:uid="{E0CDEF41-C90E-429A-96BE-6D950A56CD12}"/>
    <cellStyle name="Euro 9 2" xfId="213" xr:uid="{BF84E158-E116-4B21-914C-9F89B0043C24}"/>
    <cellStyle name="Euro 9 2 2" xfId="532" xr:uid="{639576A6-EF7F-4620-978A-D930D5F695A2}"/>
    <cellStyle name="Euro 9 2 2 2" xfId="911" xr:uid="{62562A6B-28AF-4FB6-B934-60896778EB8B}"/>
    <cellStyle name="Euro 9 2 2 2 2" xfId="4247" xr:uid="{C0C4DEB0-54EC-49AD-A108-E82B819CC661}"/>
    <cellStyle name="Euro 9 2 2 2 3" xfId="3658" xr:uid="{D04D61FF-ED1A-44B1-872B-FDB5792D169C}"/>
    <cellStyle name="Euro 9 2 2 3" xfId="3972" xr:uid="{4A8D5DBE-03B8-4860-A906-B6939093C1E0}"/>
    <cellStyle name="Euro 9 2 2 4" xfId="1289" xr:uid="{007F6BBF-6AD6-4B3B-A65C-80B34BF72923}"/>
    <cellStyle name="Euro 9 2 3" xfId="772" xr:uid="{F5CB11E1-F7D1-4AAA-A82E-501BEF0655E7}"/>
    <cellStyle name="Euro 9 2 3 2" xfId="2712" xr:uid="{CBF9233A-FFF0-40A7-900C-F818FBADE882}"/>
    <cellStyle name="Euro 9 2 4" xfId="3519" xr:uid="{F75E2C17-E7E5-4052-B4B7-0F79051398FE}"/>
    <cellStyle name="Euro 9 2 4 2" xfId="4108" xr:uid="{AD009F3A-8247-4212-86EE-5C908AAB53BF}"/>
    <cellStyle name="Euro 9 2 5" xfId="3833" xr:uid="{5341A216-0A3E-4416-A395-8732999B4B87}"/>
    <cellStyle name="Euro 9 2 6" xfId="1095" xr:uid="{2FD27E0B-6B02-4244-94CE-6F0B58BA83D8}"/>
    <cellStyle name="Euro 9 3" xfId="327" xr:uid="{06F2AB19-854F-488D-87DF-4616C0051A31}"/>
    <cellStyle name="Euro 9 3 2" xfId="635" xr:uid="{3474C713-1B9E-43F2-9BBC-6E6CC14D976C}"/>
    <cellStyle name="Euro 9 3 2 2" xfId="958" xr:uid="{A7119718-439F-45D3-A09F-C170C4CAB088}"/>
    <cellStyle name="Euro 9 3 2 2 2" xfId="4294" xr:uid="{F2505C43-ED9D-4D05-8470-1F9E949753D1}"/>
    <cellStyle name="Euro 9 3 2 2 3" xfId="3705" xr:uid="{33F68A0E-714F-4F27-9818-8C0171ABE1AC}"/>
    <cellStyle name="Euro 9 3 2 3" xfId="4019" xr:uid="{BB94CFF6-A67C-47B0-88BF-EA0858ABD54F}"/>
    <cellStyle name="Euro 9 3 2 4" xfId="1354" xr:uid="{B5AC2790-8561-4761-9C67-DBDAC0D3673A}"/>
    <cellStyle name="Euro 9 3 3" xfId="822" xr:uid="{0135B062-F0FF-438A-BA7E-10A936EAFBC0}"/>
    <cellStyle name="Euro 9 3 3 2" xfId="4158" xr:uid="{AD97E4B6-5767-447E-B920-9D8EC3B68298}"/>
    <cellStyle name="Euro 9 3 3 3" xfId="3569" xr:uid="{655C3DF5-9763-4D19-BB8F-C5C9DA6730DA}"/>
    <cellStyle name="Euro 9 3 4" xfId="3883" xr:uid="{762AB06C-4FBE-4F0A-88C7-04B25575FFE5}"/>
    <cellStyle name="Euro 9 3 5" xfId="1164" xr:uid="{263ED053-9A56-4B37-B1A0-398DE8F0DB66}"/>
    <cellStyle name="Euro 9 4" xfId="443" xr:uid="{0565342F-ABF9-4DEE-A4AA-46EFCD0C1BBC}"/>
    <cellStyle name="Euro 9 4 2" xfId="874" xr:uid="{AD18AF54-6E32-4892-9704-C668BF4F8BBA}"/>
    <cellStyle name="Euro 9 4 2 2" xfId="4210" xr:uid="{41AFAB13-07DA-4739-86FF-08B00C660600}"/>
    <cellStyle name="Euro 9 4 2 3" xfId="3621" xr:uid="{7F1D6136-BE92-4853-96D3-07B9A88B3F64}"/>
    <cellStyle name="Euro 9 4 3" xfId="3935" xr:uid="{63F6BCFC-4C13-4670-8465-6D2F5D48F958}"/>
    <cellStyle name="Euro 9 4 4" xfId="1234" xr:uid="{50CB1AB9-FCDA-4E89-BA45-1920BF3EA329}"/>
    <cellStyle name="Euro 9 5" xfId="742" xr:uid="{C8FD985F-FCE6-42B5-96A9-F6FB58D707A4}"/>
    <cellStyle name="Euro 9 5 2" xfId="1724" xr:uid="{28E10D1D-718B-4DC9-B2A8-6F21910C8A24}"/>
    <cellStyle name="Euro 9 6" xfId="3489" xr:uid="{44A55200-C561-4BFE-8F09-E0E2D71B0489}"/>
    <cellStyle name="Euro 9 6 2" xfId="4078" xr:uid="{8D90E510-BA7E-4910-B0C1-EA71EC1752DA}"/>
    <cellStyle name="Euro 9 7" xfId="3803" xr:uid="{A2695F55-769C-4A6A-B37E-090E36541A42}"/>
    <cellStyle name="Euro 9 8" xfId="1050" xr:uid="{C320BC89-47CC-4678-8CC1-C8A8E979665A}"/>
    <cellStyle name="Euro_ANNÉE 2015" xfId="1725" xr:uid="{89E0200B-2D60-4C88-9DCA-0477140B9F8A}"/>
    <cellStyle name="Excel Built-in Explanatory Text" xfId="695" xr:uid="{3C6FE3FC-F410-425B-ADA1-65DCF1F7E711}"/>
    <cellStyle name="Excel Built-in Explanatory Text 2" xfId="2714" xr:uid="{3EFED067-2AAC-45AC-9921-4F2963D87960}"/>
    <cellStyle name="Excel Built-in Explanatory Text 3" xfId="1727" xr:uid="{4DEE21E7-C68B-46CB-85D8-FCB7054889E9}"/>
    <cellStyle name="Excel.Chart" xfId="1726" xr:uid="{F433FF85-9851-425F-8CCF-65E632E6C555}"/>
    <cellStyle name="Excel.Chart 2" xfId="2713" xr:uid="{65677C99-2E39-4768-8CCE-B6EFC967E8AF}"/>
    <cellStyle name="Excel.Chart 3" xfId="4531" xr:uid="{24727E02-F9E3-4B25-AA48-6190A573C2B2}"/>
    <cellStyle name="Excel_BuiltIn_Comma" xfId="3413" xr:uid="{BD6CD980-F46E-448C-8A9F-5D55C8F6D7C1}"/>
    <cellStyle name="Explanatory Text" xfId="1006" xr:uid="{7D0DF570-B020-4892-94B1-D9FABF3953FE}"/>
    <cellStyle name="Explanatory Text 2" xfId="2715" xr:uid="{A5AE6192-C0DA-49A3-A0D7-D2E6230BD9A5}"/>
    <cellStyle name="F5" xfId="1728" xr:uid="{D2D06E66-4403-438A-830C-C7A1C459A6D8}"/>
    <cellStyle name="F5 2" xfId="2716" xr:uid="{94DC174A-93AF-45F6-8C3B-705514A04BD7}"/>
    <cellStyle name="Financier" xfId="1729" xr:uid="{938CE508-C9F6-4E8D-9C45-5330D3069F68}"/>
    <cellStyle name="Financier 2" xfId="1730" xr:uid="{DF2561C5-5A50-46ED-8132-DE4F055C1A9C}"/>
    <cellStyle name="Financier 2 2" xfId="2718" xr:uid="{82C284A4-EF28-4130-9792-48DC4E9C5CA3}"/>
    <cellStyle name="Financier 2 3" xfId="4533" xr:uid="{F40861F9-87D6-4F0A-91FC-DE69AEB087CF}"/>
    <cellStyle name="Financier 3" xfId="2717" xr:uid="{03DFA39A-81D7-4C36-AB70-6802AA05D2A9}"/>
    <cellStyle name="Financier 4" xfId="4532" xr:uid="{09143EB7-E8FE-4DF1-96F2-5A9D7A868CD4}"/>
    <cellStyle name="Financier0" xfId="1731" xr:uid="{3BE2C79D-52E8-4864-9374-7E0A900C3263}"/>
    <cellStyle name="Financier0 2" xfId="1732" xr:uid="{77B1AC9E-1D4B-45B1-BD78-E814B445765D}"/>
    <cellStyle name="Financier0 2 2" xfId="2720" xr:uid="{0E3FBAE0-5BC8-444E-8E13-4E43B72633FE}"/>
    <cellStyle name="Financier0 2 3" xfId="4535" xr:uid="{0E1CFAA8-637B-4D02-839C-3EBFABC7CA5A}"/>
    <cellStyle name="Financier0 3" xfId="2719" xr:uid="{89DB8F36-0CAD-4949-9C2D-60C6EC4EB425}"/>
    <cellStyle name="Financier0 4" xfId="4534" xr:uid="{ABEA8C25-82B7-40E9-BE4B-EC4203A90E50}"/>
    <cellStyle name="Footnote" xfId="3414" xr:uid="{3C8F36E9-1100-4937-8079-4EEAE694559E}"/>
    <cellStyle name="Good" xfId="1002" xr:uid="{268E5B54-1CE0-412B-A987-03CD4A13F144}"/>
    <cellStyle name="Good 2" xfId="2721" xr:uid="{4FA6ED20-E961-4775-B13A-4D5A3B63071B}"/>
    <cellStyle name="Good 3" xfId="3415" xr:uid="{8420A235-60E7-4951-8DA9-13DE11B32729}"/>
    <cellStyle name="Heading" xfId="1733" xr:uid="{EE550457-D924-4601-815E-2211217A0E3D}"/>
    <cellStyle name="Heading (user)" xfId="1734" xr:uid="{9B526E89-772A-46B1-8D5F-221567558974}"/>
    <cellStyle name="Heading (user) 2" xfId="2723" xr:uid="{B2A1333D-7A33-4ADA-8829-280BFBFA7F1C}"/>
    <cellStyle name="Heading (user) 3" xfId="3417" xr:uid="{25F1CF69-797B-4425-BE7A-61403AF491AD}"/>
    <cellStyle name="Heading 1" xfId="998" xr:uid="{A7929C17-0BB5-4B26-899C-95AD0D804483}"/>
    <cellStyle name="Heading 1 2" xfId="2724" xr:uid="{9A466332-A7FB-49CE-97E9-4F07631FF592}"/>
    <cellStyle name="Heading 1 3" xfId="3418" xr:uid="{AE661707-42CE-4C83-88F1-F33A3B7019F4}"/>
    <cellStyle name="Heading 2" xfId="999" xr:uid="{4E5A8B54-D2DD-4190-8022-318EE7FB8407}"/>
    <cellStyle name="Heading 2 2" xfId="2725" xr:uid="{9D13BD01-4BBE-489C-B5CB-A7CAD60915E8}"/>
    <cellStyle name="Heading 2 3" xfId="3419" xr:uid="{6EB94F38-6BC1-499C-8830-C8EDA5C14A2C}"/>
    <cellStyle name="Heading 3" xfId="1000" xr:uid="{AC4C3B13-EA12-4DE7-9A7B-3CCBBB0A33B6}"/>
    <cellStyle name="Heading 3 2" xfId="2726" xr:uid="{CA756FD0-B942-4C55-A4E6-7A116AC8E886}"/>
    <cellStyle name="Heading 4" xfId="1001" xr:uid="{89D83CA1-EB4F-48A8-B43A-2B05BE7AB13D}"/>
    <cellStyle name="Heading 4 2" xfId="2727" xr:uid="{ECB92B81-B788-4E8B-BFEB-76FBCB2877FA}"/>
    <cellStyle name="Heading 5" xfId="2722" xr:uid="{9F12E1F1-BEEB-4C0D-9D3D-F710A1ABAB32}"/>
    <cellStyle name="Heading 6" xfId="3373" xr:uid="{9AAE484F-B421-4D96-9BB4-FC774E7A91F7}"/>
    <cellStyle name="Heading 7" xfId="3416" xr:uid="{8BA8BC55-8D09-4150-8BBB-CC063E80E65D}"/>
    <cellStyle name="Heading1" xfId="1735" xr:uid="{B5370165-8BBF-47F8-B4FB-51682AF28E24}"/>
    <cellStyle name="Heading1 (user)" xfId="1736" xr:uid="{F7D47A7B-6741-4511-8904-E33FC72AE4EE}"/>
    <cellStyle name="Heading1 (user) 2" xfId="2729" xr:uid="{1BCD87BB-DD6B-46D8-B66F-F70A39C73FC7}"/>
    <cellStyle name="Heading1 2" xfId="2728" xr:uid="{E0050326-EFC4-46FE-834B-CB6B41DA9A0A}"/>
    <cellStyle name="Heading1 3" xfId="3374" xr:uid="{2C782EF3-F236-4465-8DC7-7E681D487D67}"/>
    <cellStyle name="Heading1 4" xfId="3420" xr:uid="{0D79A149-EA4E-4039-BD7D-21312B25B468}"/>
    <cellStyle name="Hyperlink" xfId="992" xr:uid="{1BD13C6D-3CF0-496F-87D9-0323F03DA766}"/>
    <cellStyle name="Incorrecto" xfId="1737" xr:uid="{61BB952A-BADD-431A-8529-A84A809F23C1}"/>
    <cellStyle name="Incorrecto 2" xfId="2730" xr:uid="{5AB64FB0-4E06-4CA8-89B4-9306755D605D}"/>
    <cellStyle name="Input 2" xfId="2731" xr:uid="{27CBF89D-E6E4-4B3B-85B1-4DF010ABBF76}"/>
    <cellStyle name="Insatisfaisant" xfId="13" builtinId="27" customBuiltin="1"/>
    <cellStyle name="Insatisfaisant 2" xfId="1739" xr:uid="{F9C73032-EA5A-40D6-9551-97D01C16B2DC}"/>
    <cellStyle name="Insatisfaisant 2 2" xfId="2732" xr:uid="{7A3056DE-2EF3-49A4-AACC-34822E15366B}"/>
    <cellStyle name="Insatisfaisant 2 2 2" xfId="4536" xr:uid="{FB948F91-6989-43DE-9552-F104719CF32B}"/>
    <cellStyle name="Insatisfaisant 2 3" xfId="4373" xr:uid="{761D87C9-D495-4A73-B7FF-5B223FD26E38}"/>
    <cellStyle name="Lien hypertexte" xfId="2" builtinId="8"/>
    <cellStyle name="Lien hypertexte 2" xfId="44" xr:uid="{C8D7B92F-A80A-478C-95CB-473A12BC4D71}"/>
    <cellStyle name="Lien hypertexte 2 2" xfId="480" xr:uid="{231A0322-4675-4460-BEF2-E19B7F9B3925}"/>
    <cellStyle name="Lien hypertexte 2 2 2" xfId="2734" xr:uid="{3946313B-3E0F-44C5-8A30-320D09E2FD5E}"/>
    <cellStyle name="Lien hypertexte 2 2 3" xfId="1741" xr:uid="{5D64D232-DB6F-4EC5-B0EE-CF02C3146401}"/>
    <cellStyle name="Lien hypertexte 2 2 4" xfId="4538" xr:uid="{71DC283F-A19E-4E43-BFF5-DA93ECAE1579}"/>
    <cellStyle name="Lien hypertexte 2 3" xfId="1398" xr:uid="{117DBA0D-9711-4E83-81B6-943D1B0CF118}"/>
    <cellStyle name="Lien hypertexte 2 3 2" xfId="2735" xr:uid="{C2E68EB6-B9DD-474B-A157-8984400A012B}"/>
    <cellStyle name="Lien hypertexte 2 3 3" xfId="1742" xr:uid="{53501F4E-F010-41E3-BF0E-F62A616A0DEB}"/>
    <cellStyle name="Lien hypertexte 2 4" xfId="2733" xr:uid="{1EACDB94-C8F4-4CEE-BD91-E6BDAA7A9452}"/>
    <cellStyle name="Lien hypertexte 2 5" xfId="3446" xr:uid="{96B3EB93-10B7-400B-974A-D93261DF297F}"/>
    <cellStyle name="Lien hypertexte 2 6" xfId="1740" xr:uid="{50245F77-CFB4-47C4-B413-B8DE8C3DA128}"/>
    <cellStyle name="Lien hypertexte 2 7" xfId="4386" xr:uid="{A64B7EB5-1FEB-4AFA-9884-2F286392D0BE}"/>
    <cellStyle name="Lien hypertexte 3" xfId="50" xr:uid="{D11B833D-3334-4996-9580-1A2D9386C012}"/>
    <cellStyle name="Lien hypertexte 3 2" xfId="1396" xr:uid="{50EDF3B3-0996-415A-90AE-F27887154C33}"/>
    <cellStyle name="Lien hypertexte 3 2 2" xfId="2736" xr:uid="{42ED11C0-A6BC-4A61-AD4E-D499B27E7642}"/>
    <cellStyle name="Lien hypertexte 3 3" xfId="1743" xr:uid="{0255B941-7D49-47D9-A36C-D85EA9F8AFBD}"/>
    <cellStyle name="Lien hypertexte 3 4" xfId="4390" xr:uid="{8A552DE9-D0E1-4308-8F7B-0CA74E36075D}"/>
    <cellStyle name="Lien hypertexte 4" xfId="4393" xr:uid="{CE2E480B-C5E5-4726-AC3B-2B5DF363493D}"/>
    <cellStyle name="Lien hypertexte 5" xfId="4537" xr:uid="{7F7500FD-A0D9-4639-94F3-EC75AAD6A986}"/>
    <cellStyle name="Ligne détail" xfId="1744" xr:uid="{677E8E10-1AA6-4FF0-9328-5D1F33CD477B}"/>
    <cellStyle name="Ligne détail 2" xfId="1745" xr:uid="{7E54CBC3-FE72-4DFB-A5C5-080420FE508F}"/>
    <cellStyle name="Ligne détail 2 2" xfId="2738" xr:uid="{F74E16DD-7995-4F39-84C1-839FD346ECA2}"/>
    <cellStyle name="Ligne détail 2 3" xfId="4540" xr:uid="{09449566-9D7B-4AFB-B37D-FEF451FDE289}"/>
    <cellStyle name="Ligne détail 3" xfId="1746" xr:uid="{B06E2188-FA5B-4061-AB71-D709C1930099}"/>
    <cellStyle name="Ligne détail 3 2" xfId="2739" xr:uid="{21BE5AF5-2FE7-46C5-8101-C126172ED949}"/>
    <cellStyle name="Ligne détail 3 3" xfId="4823" xr:uid="{B11A5CA3-3515-4313-B808-616658B580DD}"/>
    <cellStyle name="Ligne détail 4" xfId="1747" xr:uid="{5CC4245F-8317-43B9-9B2F-28F7427F3100}"/>
    <cellStyle name="Ligne détail 4 2" xfId="2740" xr:uid="{DC693131-93C7-4077-8693-87DDEF6E75F5}"/>
    <cellStyle name="Ligne détail 5" xfId="2737" xr:uid="{1C615E47-3F0F-43AA-870D-F922E703E04B}"/>
    <cellStyle name="Ligne détail 6" xfId="4539" xr:uid="{6AE916F8-234E-4C64-AEDE-A24C582A71D6}"/>
    <cellStyle name="ligne_titre_0" xfId="1748" xr:uid="{D8BB02F8-7446-4F2B-A2C7-DA5B4E8F9DCD}"/>
    <cellStyle name="Linked Cell 2" xfId="2741" xr:uid="{3894439A-3C02-429E-86EB-685C3C7182FF}"/>
    <cellStyle name="MEV1" xfId="1750" xr:uid="{C24D01D9-47C3-43F5-A3CA-30B9AB6095E8}"/>
    <cellStyle name="MEV1 2" xfId="1751" xr:uid="{DF80C8CE-5E6F-46F2-90F1-A4C109CE98D5}"/>
    <cellStyle name="MEV1 2 2" xfId="2743" xr:uid="{91D39FC6-9AB1-4D7E-B3C8-CADCF39AE3DE}"/>
    <cellStyle name="MEV1 2 3" xfId="4542" xr:uid="{93931D73-736D-4070-8E58-98AA4FDE0E12}"/>
    <cellStyle name="MEV1 3" xfId="1752" xr:uid="{9B7EFFC2-1B45-4C55-9637-6CAB607C8AC5}"/>
    <cellStyle name="MEV1 3 2" xfId="2744" xr:uid="{C1B48754-E501-4514-9469-DF3079719C7F}"/>
    <cellStyle name="MEV1 4" xfId="2742" xr:uid="{D57199C1-B8F3-42D0-9143-AA7AB40A8C06}"/>
    <cellStyle name="MEV1 5" xfId="4541" xr:uid="{FFBB63B0-65FA-4D81-870A-478D4B0AFA89}"/>
    <cellStyle name="MEV2" xfId="1753" xr:uid="{5A478A48-7504-4857-AD36-1019F5C0608C}"/>
    <cellStyle name="MEV2 2" xfId="1754" xr:uid="{DE3BA2FF-8358-4160-9BBB-5586B0E71919}"/>
    <cellStyle name="MEV2 2 2" xfId="2746" xr:uid="{D32C7AED-8ADE-42E2-8DEC-1E71F9B20BE8}"/>
    <cellStyle name="MEV2 2 3" xfId="4544" xr:uid="{83B2B915-6089-4BB0-A42A-0DC4C252463F}"/>
    <cellStyle name="MEV2 3" xfId="1755" xr:uid="{01BEA8EE-1E0A-4354-975A-D927ABB0CF98}"/>
    <cellStyle name="MEV2 3 2" xfId="2747" xr:uid="{69BD9E13-0878-434E-ABF0-F686F277B024}"/>
    <cellStyle name="MEV2 4" xfId="2745" xr:uid="{D3FC3450-860E-4F61-B669-1F44A57E3C97}"/>
    <cellStyle name="MEV2 5" xfId="4543" xr:uid="{817C9BAF-9991-4444-9EFC-B14B0F797891}"/>
    <cellStyle name="MEV3" xfId="1756" xr:uid="{1C13C0D9-0386-4BC7-8F71-856507EAA34B}"/>
    <cellStyle name="MEV3 2" xfId="1757" xr:uid="{F141DDAA-2ED0-4F5C-8F73-8FF3250AE56A}"/>
    <cellStyle name="MEV3 2 2" xfId="2749" xr:uid="{F26E679B-B819-443B-AF7C-C8A6BADB8B50}"/>
    <cellStyle name="MEV3 2 3" xfId="4546" xr:uid="{0A175968-324F-430A-87A9-86EC1FA28A5A}"/>
    <cellStyle name="MEV3 3" xfId="1758" xr:uid="{E4F1C235-42EA-468A-B78E-CB45AD9882CD}"/>
    <cellStyle name="MEV3 3 2" xfId="2750" xr:uid="{0974044D-EE9F-47D6-A8A7-C42CA6518C81}"/>
    <cellStyle name="MEV3 4" xfId="2748" xr:uid="{5CE64FA0-25AD-4F82-B21E-04A22A27EEC5}"/>
    <cellStyle name="MEV3 5" xfId="4545" xr:uid="{C41FBCDA-E618-4FD9-A81D-C98929E7AB31}"/>
    <cellStyle name="MEV4" xfId="1759" xr:uid="{96B763D2-F377-47EA-A757-811A183DDA06}"/>
    <cellStyle name="MEV4 2" xfId="2751" xr:uid="{023E5B2E-CB57-4534-A5DA-332BA2F62915}"/>
    <cellStyle name="MEV5" xfId="1760" xr:uid="{55F57C02-598A-4100-848F-4DC399D3C91D}"/>
    <cellStyle name="MEV5 2" xfId="2752" xr:uid="{6E35B4FB-BAAB-47EC-A0C1-16C2BD80F42C}"/>
    <cellStyle name="Milliers 10" xfId="125" xr:uid="{0C617BE2-9146-4204-B4FA-7F57AD3BEE2B}"/>
    <cellStyle name="Milliers 10 2" xfId="292" xr:uid="{67B5F89C-6DA2-4BAC-96A6-0F5EEFF8A311}"/>
    <cellStyle name="Milliers 10 2 2" xfId="601" xr:uid="{A7D1C119-F27C-4CCE-B207-BF47479968E2}"/>
    <cellStyle name="Milliers 10 2 2 2" xfId="1333" xr:uid="{D5217E4C-012F-4495-914B-79D282D1887A}"/>
    <cellStyle name="Milliers 10 2 3" xfId="2753" xr:uid="{3EC0EBF3-5188-4B76-8212-A6411469F38E}"/>
    <cellStyle name="Milliers 10 2 4" xfId="1143" xr:uid="{EA1CC574-3BEA-4BB9-96E3-946061C27768}"/>
    <cellStyle name="Milliers 10 3" xfId="409" xr:uid="{6773D815-F6BD-4420-9B8E-D40C05701F4D}"/>
    <cellStyle name="Milliers 10 3 2" xfId="1213" xr:uid="{61787AE0-12C2-4B81-B3D7-B5B83DA5D269}"/>
    <cellStyle name="Milliers 10 4" xfId="1761" xr:uid="{D5AF556A-7D32-4AD7-AA07-D0580DDC33A9}"/>
    <cellStyle name="Milliers 10 5" xfId="1049" xr:uid="{0774C69E-72F9-4D8E-928A-DD0816C177AE}"/>
    <cellStyle name="Milliers 11" xfId="175" xr:uid="{CE0CDA35-37AE-46DF-A88C-11C0183BD886}"/>
    <cellStyle name="Milliers 11 2" xfId="505" xr:uid="{30ED448F-A2E0-442D-9339-EB58BFF21148}"/>
    <cellStyle name="Milliers 11 2 2" xfId="1272" xr:uid="{76B628F2-7C80-4F53-8704-F9D0A65CC555}"/>
    <cellStyle name="Milliers 11 3" xfId="1071" xr:uid="{DB1196AE-B8F2-4E85-9901-3F31C2CCD512}"/>
    <cellStyle name="Milliers 12" xfId="253" xr:uid="{3A2ABDCE-110E-416C-838C-AB8CECDEEDB9}"/>
    <cellStyle name="Milliers 12 2" xfId="562" xr:uid="{C97F53E7-2475-405C-A6F3-47D4FFF6C485}"/>
    <cellStyle name="Milliers 12 2 2" xfId="1309" xr:uid="{6C633100-FA28-42E3-876D-D31D3D5C75D5}"/>
    <cellStyle name="Milliers 12 3" xfId="1119" xr:uid="{E2EBF1A1-23D4-49DF-AFE2-5562DDD2139D}"/>
    <cellStyle name="Milliers 13" xfId="363" xr:uid="{5E81ED5B-8030-45A7-8DE9-89CCF449BFD1}"/>
    <cellStyle name="Milliers 13 2" xfId="1187" xr:uid="{CC8F2309-ED66-4552-9070-DF3010D33EBF}"/>
    <cellStyle name="Milliers 14" xfId="478" xr:uid="{60F67414-2B62-413B-A1AB-FF298B47A8EA}"/>
    <cellStyle name="Milliers 14 2" xfId="1256" xr:uid="{91CB1612-4759-4EEF-AF9D-32E671997EA5}"/>
    <cellStyle name="Milliers 15" xfId="672" xr:uid="{B37D1B0D-6B07-4891-9BCF-D87780826D40}"/>
    <cellStyle name="Milliers 15 2" xfId="1376" xr:uid="{CC37754B-4A00-43C7-9985-B4358B17364C}"/>
    <cellStyle name="Milliers 16" xfId="49" xr:uid="{B6E58B6C-9658-498A-8709-F4AD193134A6}"/>
    <cellStyle name="Milliers 16 2" xfId="1007" xr:uid="{D89D3624-E8A9-44B6-834E-430521FFD5BE}"/>
    <cellStyle name="Milliers 17" xfId="696" xr:uid="{36782889-6234-4914-A33C-A56839B8F8D5}"/>
    <cellStyle name="Milliers 17 2" xfId="984" xr:uid="{B6F15A55-7BDA-4CA1-96D3-CCA388DB32E0}"/>
    <cellStyle name="Milliers 17 2 2" xfId="4320" xr:uid="{4C50E7B8-4370-4F30-8850-1D812D32F95E}"/>
    <cellStyle name="Milliers 17 2 3" xfId="3731" xr:uid="{E135DD8A-4451-4D3F-9C5C-C6F92CE4896F}"/>
    <cellStyle name="Milliers 17 3" xfId="4045" xr:uid="{A17A1DE0-430E-4ABC-B7B1-A935EDC56EA4}"/>
    <cellStyle name="Milliers 17 4" xfId="1388" xr:uid="{5A368992-37AE-49E2-B29E-8B2EA3231EE6}"/>
    <cellStyle name="Milliers 18" xfId="698" xr:uid="{58B27529-67A8-48D7-A68B-6291D241228C}"/>
    <cellStyle name="Milliers 18 2" xfId="985" xr:uid="{10443FD4-D03D-44BB-868A-5A5DC130C964}"/>
    <cellStyle name="Milliers 18 2 2" xfId="4321" xr:uid="{CE942AF9-93E9-42ED-A766-91E3BC3423DD}"/>
    <cellStyle name="Milliers 18 2 3" xfId="3732" xr:uid="{94D0A3A9-6F68-4651-BDCC-2F0F62049806}"/>
    <cellStyle name="Milliers 18 3" xfId="4046" xr:uid="{B80957BA-5ED4-4326-90BD-57C94F5156F4}"/>
    <cellStyle name="Milliers 18 4" xfId="1389" xr:uid="{C3292930-B470-4FC2-BB57-6FA716D3EC46}"/>
    <cellStyle name="Milliers 19" xfId="700" xr:uid="{B090A107-F53A-4167-89A4-48D52381D64A}"/>
    <cellStyle name="Milliers 19 2" xfId="986" xr:uid="{D7E5D7BE-962C-417E-952F-A3D858F8F990}"/>
    <cellStyle name="Milliers 19 2 2" xfId="4322" xr:uid="{52BA2F43-57A6-48E2-9033-A0A183F017E4}"/>
    <cellStyle name="Milliers 19 2 3" xfId="3733" xr:uid="{37920187-2252-4379-9A86-710DF31EC7E8}"/>
    <cellStyle name="Milliers 19 3" xfId="4047" xr:uid="{F90F3DF0-22E4-439C-8746-9EBD89952E92}"/>
    <cellStyle name="Milliers 19 4" xfId="1390" xr:uid="{6C7875C5-9DD7-4D3C-903A-2B4A865B0F7D}"/>
    <cellStyle name="Milliers 2" xfId="3" xr:uid="{AB13B0FE-24E9-4C21-910B-1FA46AFC2283}"/>
    <cellStyle name="Milliers 2 10" xfId="255" xr:uid="{C13CC3F4-5945-43DC-8CE0-3FC58C03EDE1}"/>
    <cellStyle name="Milliers 2 10 2" xfId="564" xr:uid="{B599F467-807D-4E2D-A3DB-40ADB6551F41}"/>
    <cellStyle name="Milliers 2 11" xfId="367" xr:uid="{B7B6E3AC-743A-4E27-806D-22393039D735}"/>
    <cellStyle name="Milliers 2 12" xfId="482" xr:uid="{7524F45C-990D-4D41-AC39-49C43BBDDC95}"/>
    <cellStyle name="Milliers 2 13" xfId="674" xr:uid="{7248DAC0-E5A0-4A79-B399-D4609213502C}"/>
    <cellStyle name="Milliers 2 14" xfId="702" xr:uid="{98BE5BED-2863-4540-808B-84F248852257}"/>
    <cellStyle name="Milliers 2 14 2" xfId="987" xr:uid="{58FB6BF2-CCA7-4099-95A9-C8804F1995E4}"/>
    <cellStyle name="Milliers 2 14 2 2" xfId="4323" xr:uid="{0FCEE53D-9F56-485F-B295-3113EF316F2E}"/>
    <cellStyle name="Milliers 2 14 2 3" xfId="3734" xr:uid="{5B8DC250-4094-4B03-AFF4-8D775E138048}"/>
    <cellStyle name="Milliers 2 14 3" xfId="4048" xr:uid="{362B514F-F852-4BC3-B957-2BD2166C1609}"/>
    <cellStyle name="Milliers 2 14 4" xfId="1391" xr:uid="{F9278911-7BC7-4F31-A04B-AA706103DDBD}"/>
    <cellStyle name="Milliers 2 15" xfId="54" xr:uid="{3828F37B-6A8E-4C4B-A212-D24C16F4D1F7}"/>
    <cellStyle name="Milliers 2 15 2" xfId="1762" xr:uid="{B0379D6D-AF53-4CBB-98E6-A4A886D17084}"/>
    <cellStyle name="Milliers 2 16" xfId="995" xr:uid="{BFCCAE08-2B5F-417C-9517-96F304A6BA45}"/>
    <cellStyle name="Milliers 2 17" xfId="4547" xr:uid="{D3F78628-7BCD-4065-9DB9-E4E873FFE15E}"/>
    <cellStyle name="Milliers 2 2" xfId="73" xr:uid="{8059A344-1950-4B67-B75A-B0F4F51C8CA1}"/>
    <cellStyle name="Milliers 2 2 10" xfId="677" xr:uid="{151E87E3-196D-4093-B102-24FA6CCE9BB3}"/>
    <cellStyle name="Milliers 2 2 11" xfId="1763" xr:uid="{38BA69E6-E76C-454E-883D-7EAB88F2B9AE}"/>
    <cellStyle name="Milliers 2 2 2" xfId="81" xr:uid="{973BFA06-997F-4552-9111-4E3F8420838E}"/>
    <cellStyle name="Milliers 2 2 2 2" xfId="111" xr:uid="{77EB6745-7897-4765-B31C-2B2DED6A1D56}"/>
    <cellStyle name="Milliers 2 2 2 2 2" xfId="229" xr:uid="{76C09657-CB66-489E-AA3A-453EF21D4368}"/>
    <cellStyle name="Milliers 2 2 2 2 2 2" xfId="545" xr:uid="{90975C65-FACB-43E4-A97B-6109486F71E9}"/>
    <cellStyle name="Milliers 2 2 2 2 3" xfId="342" xr:uid="{9CB18AB1-E580-41DB-BE86-2F22A881884E}"/>
    <cellStyle name="Milliers 2 2 2 2 3 2" xfId="650" xr:uid="{45E86D07-FFF9-4DBD-8050-D7283319373E}"/>
    <cellStyle name="Milliers 2 2 2 2 4" xfId="457" xr:uid="{32116395-ECA4-44F6-8997-F0ED99B9E075}"/>
    <cellStyle name="Milliers 2 2 2 3" xfId="145" xr:uid="{0075CB89-5A56-4C91-8E07-7521F665632E}"/>
    <cellStyle name="Milliers 2 2 2 3 2" xfId="311" xr:uid="{2E092175-B8E3-4BA5-9B5C-8917A62A9A01}"/>
    <cellStyle name="Milliers 2 2 2 3 2 2" xfId="620" xr:uid="{19B02969-AB98-4255-9AD2-B2ED1EFACA75}"/>
    <cellStyle name="Milliers 2 2 2 3 3" xfId="428" xr:uid="{6069C63C-F25E-4CBF-8F77-240EB9E8E516}"/>
    <cellStyle name="Milliers 2 2 2 4" xfId="194" xr:uid="{D83B71EA-60C6-483F-810A-8E06B5CC0B66}"/>
    <cellStyle name="Milliers 2 2 2 4 2" xfId="517" xr:uid="{27DA5B4D-732D-41BF-A187-C8B433F02DFA}"/>
    <cellStyle name="Milliers 2 2 2 5" xfId="269" xr:uid="{F3F38412-ED98-4030-B1AA-19CF08E86120}"/>
    <cellStyle name="Milliers 2 2 2 5 2" xfId="578" xr:uid="{CD3CE0E6-DCE7-4E42-B513-43C3351F6089}"/>
    <cellStyle name="Milliers 2 2 2 6" xfId="382" xr:uid="{3E16A381-2427-4330-B3A5-3384AA84BADF}"/>
    <cellStyle name="Milliers 2 2 2 7" xfId="496" xr:uid="{4F48CDF0-CE8A-488E-B9C4-C64DF6E27B99}"/>
    <cellStyle name="Milliers 2 2 2 8" xfId="689" xr:uid="{F8FD073C-122E-4489-9CEC-881E36678ECA}"/>
    <cellStyle name="Milliers 2 2 2 9" xfId="2755" xr:uid="{401CA933-7644-4337-AE57-88B24DABF8C6}"/>
    <cellStyle name="Milliers 2 2 3" xfId="89" xr:uid="{229E0974-F64D-4E85-8103-898748D6E207}"/>
    <cellStyle name="Milliers 2 2 3 2" xfId="119" xr:uid="{694F9F65-81A2-47B6-AAB1-8AB2F652FAF7}"/>
    <cellStyle name="Milliers 2 2 3 2 2" xfId="237" xr:uid="{0A1B4EB9-3DC3-4CB1-BFA1-31CFFB79D60F}"/>
    <cellStyle name="Milliers 2 2 3 2 2 2" xfId="553" xr:uid="{C1E0A83A-E73D-45EC-9E24-220AA34042D2}"/>
    <cellStyle name="Milliers 2 2 3 2 3" xfId="350" xr:uid="{EC5207D5-E77A-46FA-BB50-EDA44FC0827A}"/>
    <cellStyle name="Milliers 2 2 3 2 3 2" xfId="658" xr:uid="{42E207F4-8BD5-4FCB-9DC7-2895C9C7CF43}"/>
    <cellStyle name="Milliers 2 2 3 2 4" xfId="465" xr:uid="{D489865E-2C3E-4052-B0DF-10D7CA6E2904}"/>
    <cellStyle name="Milliers 2 2 3 3" xfId="153" xr:uid="{8D87303E-DE04-48D4-8891-51AB32F4F6EF}"/>
    <cellStyle name="Milliers 2 2 3 3 2" xfId="319" xr:uid="{B43F9120-8E17-4918-AA6F-26B18100A68D}"/>
    <cellStyle name="Milliers 2 2 3 3 2 2" xfId="628" xr:uid="{503FA7E8-8671-40BF-8C2D-0A97DCAED482}"/>
    <cellStyle name="Milliers 2 2 3 3 3" xfId="436" xr:uid="{70E412EF-8D64-416A-A20F-9669D5721980}"/>
    <cellStyle name="Milliers 2 2 3 4" xfId="202" xr:uid="{0C942336-F2BD-414E-936B-6FC700FCF63B}"/>
    <cellStyle name="Milliers 2 2 3 4 2" xfId="525" xr:uid="{E62758B9-95D0-4567-9715-09C1A324F49A}"/>
    <cellStyle name="Milliers 2 2 3 5" xfId="277" xr:uid="{CBE9ACDB-2CC5-4238-9B25-64C5E3B54FA3}"/>
    <cellStyle name="Milliers 2 2 3 5 2" xfId="586" xr:uid="{E2841C3A-E52C-4E7B-ABFF-99DDA5E24C2A}"/>
    <cellStyle name="Milliers 2 2 3 6" xfId="395" xr:uid="{18131B3E-8639-4FE7-95D5-C978C6AEFBBF}"/>
    <cellStyle name="Milliers 2 2 4" xfId="103" xr:uid="{B83FC38F-4D26-4EFC-90B2-CD8AEDEBE0A3}"/>
    <cellStyle name="Milliers 2 2 4 2" xfId="216" xr:uid="{8A6041C0-34BB-4686-9311-054628060076}"/>
    <cellStyle name="Milliers 2 2 4 2 2" xfId="330" xr:uid="{545FC82A-3C59-47E1-B018-666D099AA655}"/>
    <cellStyle name="Milliers 2 2 4 2 2 2" xfId="638" xr:uid="{248E812B-26B2-496A-BF9B-0220123BD1AB}"/>
    <cellStyle name="Milliers 2 2 4 2 3" xfId="446" xr:uid="{8D966D68-BD24-44AD-BAC5-CCBF58F8F1D5}"/>
    <cellStyle name="Milliers 2 2 4 3" xfId="288" xr:uid="{F61A330D-B4A0-452F-95D2-AE6B0AC13E5D}"/>
    <cellStyle name="Milliers 2 2 4 3 2" xfId="597" xr:uid="{B2CB8527-154D-48DF-8EDE-A2588AE714F5}"/>
    <cellStyle name="Milliers 2 2 4 4" xfId="406" xr:uid="{429C0EEC-D56C-49AC-AD6A-0712852B475B}"/>
    <cellStyle name="Milliers 2 2 5" xfId="137" xr:uid="{27072C60-09F7-4711-A8CE-1925073020D2}"/>
    <cellStyle name="Milliers 2 2 5 2" xfId="303" xr:uid="{601DD5B0-CF6B-49C0-BF02-D5B97B435AE9}"/>
    <cellStyle name="Milliers 2 2 5 2 2" xfId="612" xr:uid="{6D1FE97F-8E87-4C55-B660-78999A99D889}"/>
    <cellStyle name="Milliers 2 2 5 3" xfId="420" xr:uid="{5A08A4AE-2B5C-496B-B99C-7E5507EE9872}"/>
    <cellStyle name="Milliers 2 2 6" xfId="186" xr:uid="{C453471F-6CE1-4E1F-8E96-EE4291E84640}"/>
    <cellStyle name="Milliers 2 2 6 2" xfId="511" xr:uid="{B1499D06-8EE7-4659-B8BB-50DA45B93AB6}"/>
    <cellStyle name="Milliers 2 2 7" xfId="261" xr:uid="{8F1E2DC7-4FA1-44FD-824E-AAB2F6081A3A}"/>
    <cellStyle name="Milliers 2 2 7 2" xfId="570" xr:uid="{63B3393F-54F0-4EFE-955F-CE22E253C444}"/>
    <cellStyle name="Milliers 2 2 8" xfId="370" xr:uid="{DFD97B48-68EC-490E-B364-C0DBB5330C09}"/>
    <cellStyle name="Milliers 2 2 9" xfId="490" xr:uid="{00697B8A-F1DC-4922-B600-F86E0C70C8E7}"/>
    <cellStyle name="Milliers 2 3" xfId="68" xr:uid="{DED3E304-7675-463E-80EE-2C629D5E2478}"/>
    <cellStyle name="Milliers 2 3 2" xfId="100" xr:uid="{F2CB485E-8DA0-4F55-AD03-1DBBE7049093}"/>
    <cellStyle name="Milliers 2 3 2 2" xfId="221" xr:uid="{96E90DD0-5A27-49EB-96D1-DE61B7124B1E}"/>
    <cellStyle name="Milliers 2 3 2 2 2" xfId="537" xr:uid="{B2E9BC8D-4826-4EF8-B374-B1459C430297}"/>
    <cellStyle name="Milliers 2 3 2 3" xfId="334" xr:uid="{E39DEDD3-21AE-4803-98FB-025F99C02EB2}"/>
    <cellStyle name="Milliers 2 3 2 3 2" xfId="642" xr:uid="{76A7C1AE-D0B5-4345-9882-D6310CBC296A}"/>
    <cellStyle name="Milliers 2 3 2 4" xfId="449" xr:uid="{1DA1F01D-9E32-402B-80CC-D176610C1091}"/>
    <cellStyle name="Milliers 2 3 2 5" xfId="2756" xr:uid="{5E0A40C0-3DBD-4A64-9D23-2E8E08FA9075}"/>
    <cellStyle name="Milliers 2 3 3" xfId="134" xr:uid="{C4943B47-5975-4C4B-AA3D-C4467BB073E3}"/>
    <cellStyle name="Milliers 2 3 3 2" xfId="300" xr:uid="{62CB229A-BB37-46A5-9BC7-1C9ADD25B899}"/>
    <cellStyle name="Milliers 2 3 3 2 2" xfId="609" xr:uid="{DDE60542-67EB-4E74-AAA9-8491EA6314FB}"/>
    <cellStyle name="Milliers 2 3 3 3" xfId="417" xr:uid="{ED6BA97F-78E2-4296-B9A2-857511E9475D}"/>
    <cellStyle name="Milliers 2 3 4" xfId="183" xr:uid="{0F0C9F02-9B79-4F2A-AE94-42D89C74EC64}"/>
    <cellStyle name="Milliers 2 3 4 2" xfId="508" xr:uid="{CF178A3D-9CD4-4EA0-A115-3780C0AF4AEF}"/>
    <cellStyle name="Milliers 2 3 5" xfId="258" xr:uid="{535C076B-9217-4697-A4BA-B756088EFE2A}"/>
    <cellStyle name="Milliers 2 3 5 2" xfId="567" xr:uid="{68B5A849-6F48-4D80-A1DD-6B8CE745AC74}"/>
    <cellStyle name="Milliers 2 3 6" xfId="379" xr:uid="{3DEB2408-34B9-441D-B34D-526A6EA4ECAD}"/>
    <cellStyle name="Milliers 2 3 7" xfId="487" xr:uid="{96D4B33C-26FF-470A-A5A1-85AA8C61A0B3}"/>
    <cellStyle name="Milliers 2 3 8" xfId="686" xr:uid="{14DBA6BE-161A-4E07-958D-BB1B38B57F34}"/>
    <cellStyle name="Milliers 2 3 9" xfId="1764" xr:uid="{3F57C8A8-2BF0-4149-BFFD-294380243E46}"/>
    <cellStyle name="Milliers 2 4" xfId="78" xr:uid="{F24CB7D5-9CD8-4BB3-945A-3B41352D5A95}"/>
    <cellStyle name="Milliers 2 4 2" xfId="108" xr:uid="{7B674B46-FD1E-4996-9193-A1A28C64A43D}"/>
    <cellStyle name="Milliers 2 4 2 2" xfId="226" xr:uid="{74E2B26B-C244-4D17-B0A5-ABABFE5BAB34}"/>
    <cellStyle name="Milliers 2 4 2 2 2" xfId="542" xr:uid="{43E186D4-EC1B-4DB4-BFC1-20E9DC05F041}"/>
    <cellStyle name="Milliers 2 4 2 3" xfId="339" xr:uid="{83A21226-C182-4BE0-BA54-0F344FCFE022}"/>
    <cellStyle name="Milliers 2 4 2 3 2" xfId="647" xr:uid="{518C6951-3BC9-4736-9269-5525B2FB9056}"/>
    <cellStyle name="Milliers 2 4 2 4" xfId="454" xr:uid="{0BEB2C8B-061C-489C-A1F4-2DC54E00ED32}"/>
    <cellStyle name="Milliers 2 4 3" xfId="142" xr:uid="{72D67359-0868-4C54-87F8-36F68A8B7881}"/>
    <cellStyle name="Milliers 2 4 3 2" xfId="308" xr:uid="{37B2D93A-4F7C-4783-AC0A-50F632191EEA}"/>
    <cellStyle name="Milliers 2 4 3 2 2" xfId="617" xr:uid="{CC4E1CE7-0B9C-4F6C-804D-3F0E100D41B4}"/>
    <cellStyle name="Milliers 2 4 3 3" xfId="425" xr:uid="{EFE6361B-4E0A-44CD-BF2F-6DC453DACCDB}"/>
    <cellStyle name="Milliers 2 4 4" xfId="191" xr:uid="{CA3E856C-7641-4368-9975-D4C0EF80BE82}"/>
    <cellStyle name="Milliers 2 4 4 2" xfId="514" xr:uid="{D43C5C4F-3225-4088-8A30-67D2F6CF72D7}"/>
    <cellStyle name="Milliers 2 4 5" xfId="266" xr:uid="{2D645D98-78C7-4DAD-8485-0CAB0AFCC773}"/>
    <cellStyle name="Milliers 2 4 5 2" xfId="575" xr:uid="{9C068191-F744-415C-816A-3348307C5E48}"/>
    <cellStyle name="Milliers 2 4 6" xfId="364" xr:uid="{6D4DAB6D-9752-4EC4-BD45-FD9FF34CA747}"/>
    <cellStyle name="Milliers 2 4 7" xfId="2754" xr:uid="{C7838F36-C44E-4B11-9351-87FC238EE467}"/>
    <cellStyle name="Milliers 2 5" xfId="86" xr:uid="{36164A95-7C54-48BA-BF5E-E5A0CD56805E}"/>
    <cellStyle name="Milliers 2 5 2" xfId="116" xr:uid="{33B43299-93CE-4FBF-A52F-96A3FE5F212D}"/>
    <cellStyle name="Milliers 2 5 2 2" xfId="234" xr:uid="{FB83D055-078F-4BA6-A219-5A3384CBE9B6}"/>
    <cellStyle name="Milliers 2 5 2 2 2" xfId="550" xr:uid="{44F35D6A-5C03-4F99-851C-ABB06FD02CCE}"/>
    <cellStyle name="Milliers 2 5 2 3" xfId="347" xr:uid="{1514E3D0-B619-482E-A5A2-5B4B850EBB8E}"/>
    <cellStyle name="Milliers 2 5 2 3 2" xfId="655" xr:uid="{41D241EB-37F5-4824-B483-1868F8249096}"/>
    <cellStyle name="Milliers 2 5 2 4" xfId="462" xr:uid="{54662996-3B34-43BA-A9BE-0D33EFE8D141}"/>
    <cellStyle name="Milliers 2 5 3" xfId="150" xr:uid="{E87CB5D5-E7C2-4C45-B3CD-07095C0F7EB0}"/>
    <cellStyle name="Milliers 2 5 3 2" xfId="316" xr:uid="{E732A505-F237-466A-9FCD-DC87CF147BCC}"/>
    <cellStyle name="Milliers 2 5 3 2 2" xfId="625" xr:uid="{119B39AA-D70E-459E-A2E9-63A184332F53}"/>
    <cellStyle name="Milliers 2 5 3 3" xfId="433" xr:uid="{38689204-5AE0-4803-B292-515EB7495A62}"/>
    <cellStyle name="Milliers 2 5 4" xfId="199" xr:uid="{A563AC59-7A4A-4AA1-AE17-EEA9991B1937}"/>
    <cellStyle name="Milliers 2 5 4 2" xfId="522" xr:uid="{A8813F0A-6100-49EE-8D79-96BC69BEFFEA}"/>
    <cellStyle name="Milliers 2 5 5" xfId="274" xr:uid="{01B11553-F27A-4C9D-997B-273F57707D64}"/>
    <cellStyle name="Milliers 2 5 5 2" xfId="583" xr:uid="{D710A63C-A59B-423E-857D-A10711199629}"/>
    <cellStyle name="Milliers 2 5 6" xfId="392" xr:uid="{D06FADA8-9F26-4F72-966F-1636A36D812E}"/>
    <cellStyle name="Milliers 2 5 7" xfId="3434" xr:uid="{D8230C15-58AC-4ECA-B501-62FF876B9899}"/>
    <cellStyle name="Milliers 2 6" xfId="94" xr:uid="{99F03D41-DB38-4CCD-96C6-3CEF3962333D}"/>
    <cellStyle name="Milliers 2 6 2" xfId="124" xr:uid="{5CB37531-ADA0-4675-8F1A-5D8AD4283ED1}"/>
    <cellStyle name="Milliers 2 6 2 2" xfId="242" xr:uid="{B9C34FC1-8AF3-4A6A-BC69-C4FB8C8CA150}"/>
    <cellStyle name="Milliers 2 6 2 2 2" xfId="558" xr:uid="{F7D01CC6-CD37-4F31-B0C6-D93A49C3C3E4}"/>
    <cellStyle name="Milliers 2 6 2 3" xfId="355" xr:uid="{EA9F04BD-9509-43A2-AC98-44D7EB034C01}"/>
    <cellStyle name="Milliers 2 6 2 3 2" xfId="663" xr:uid="{B467D15C-4C29-4C86-9F0B-64E2FB64141E}"/>
    <cellStyle name="Milliers 2 6 2 4" xfId="470" xr:uid="{C9CABCAB-F86C-4EC3-B459-57B1DCCBD573}"/>
    <cellStyle name="Milliers 2 6 3" xfId="158" xr:uid="{57ACA2CC-4C70-4C71-93D6-334CB50F804C}"/>
    <cellStyle name="Milliers 2 6 3 2" xfId="324" xr:uid="{9134BFCE-3317-4A38-9605-43806FEB7A02}"/>
    <cellStyle name="Milliers 2 6 3 2 2" xfId="633" xr:uid="{C7E09F49-0D2C-48E3-BD61-F73345FD010C}"/>
    <cellStyle name="Milliers 2 6 3 3" xfId="441" xr:uid="{3BAFA223-1025-4D3D-887E-08E0B7BF7169}"/>
    <cellStyle name="Milliers 2 6 4" xfId="207" xr:uid="{34025E5F-7990-4D08-A683-7228A4D9FD19}"/>
    <cellStyle name="Milliers 2 6 4 2" xfId="530" xr:uid="{B58DBB0C-ECD2-4165-8628-46A24CFB768A}"/>
    <cellStyle name="Milliers 2 6 5" xfId="282" xr:uid="{CE488C21-D805-4F80-B36E-6A821FF0A169}"/>
    <cellStyle name="Milliers 2 6 5 2" xfId="591" xr:uid="{0BA14E75-5202-4F92-9F3A-4DE70ABFB2B6}"/>
    <cellStyle name="Milliers 2 6 6" xfId="400" xr:uid="{9DDF12A3-A6D9-4D91-84AA-935C337F20A3}"/>
    <cellStyle name="Milliers 2 7" xfId="97" xr:uid="{AF6ABC0E-803A-4B92-9485-5555A04DB962}"/>
    <cellStyle name="Milliers 2 7 2" xfId="131" xr:uid="{6DF67422-1A62-4CE1-B115-626D6D1D9DA9}"/>
    <cellStyle name="Milliers 2 7 2 2" xfId="245" xr:uid="{D3A56BDA-02B1-4A4E-AA07-F4757E218C30}"/>
    <cellStyle name="Milliers 2 7 2 2 2" xfId="561" xr:uid="{86D3663D-F366-4EC1-BC15-7AC56E89224A}"/>
    <cellStyle name="Milliers 2 7 2 3" xfId="358" xr:uid="{164C4FB9-D423-4D7D-AE9E-189E4055BDA3}"/>
    <cellStyle name="Milliers 2 7 2 3 2" xfId="666" xr:uid="{710ACFA8-724B-4C2E-BE58-4089EF04D4DA}"/>
    <cellStyle name="Milliers 2 7 2 4" xfId="473" xr:uid="{3850203A-6823-45EB-9332-0B14ED37C308}"/>
    <cellStyle name="Milliers 2 7 3" xfId="180" xr:uid="{176AEB28-A0AF-43A1-99D5-E6E978BEA12F}"/>
    <cellStyle name="Milliers 2 7 3 2" xfId="297" xr:uid="{CD19B999-84FD-42F2-AE92-8542BDA7D57A}"/>
    <cellStyle name="Milliers 2 7 3 2 2" xfId="606" xr:uid="{D220DA2F-28C2-4A89-B593-3930A6478A39}"/>
    <cellStyle name="Milliers 2 7 3 3" xfId="414" xr:uid="{C20C88F2-3D14-43ED-8ECB-4418AD07C259}"/>
    <cellStyle name="Milliers 2 7 4" xfId="285" xr:uid="{409FDA62-1876-4A67-894B-170ECCCB8EA8}"/>
    <cellStyle name="Milliers 2 7 4 2" xfId="594" xr:uid="{0A576B01-E3CD-4D22-8481-1CA0286AF1C3}"/>
    <cellStyle name="Milliers 2 7 5" xfId="403" xr:uid="{2FD593FF-5022-446C-8A2B-65EADEE82661}"/>
    <cellStyle name="Milliers 2 8" xfId="127" xr:uid="{49B16E4C-70A5-490E-BBDF-2642D9FCC391}"/>
    <cellStyle name="Milliers 2 8 2" xfId="215" xr:uid="{9869B5E1-16C8-458E-B231-73A1CCD027C7}"/>
    <cellStyle name="Milliers 2 8 2 2" xfId="533" xr:uid="{7FED9BA7-5734-44C3-88C8-2377E4B9EB9A}"/>
    <cellStyle name="Milliers 2 8 2 2 2" xfId="1290" xr:uid="{870821F9-11B5-4F71-9CE4-EC8F575D59FE}"/>
    <cellStyle name="Milliers 2 8 2 3" xfId="1097" xr:uid="{18CC0C2D-E621-43AF-90FF-850FB4776726}"/>
    <cellStyle name="Milliers 2 8 3" xfId="329" xr:uid="{A404CE65-2AA8-415D-8AA1-DC2B47C55271}"/>
    <cellStyle name="Milliers 2 8 3 2" xfId="637" xr:uid="{C9E1F367-5C2D-428A-AEAD-8315949E8C2E}"/>
    <cellStyle name="Milliers 2 8 3 2 2" xfId="1356" xr:uid="{86FD6F97-E3BA-4BD4-8F2D-8FCACB327D51}"/>
    <cellStyle name="Milliers 2 8 3 3" xfId="1166" xr:uid="{C5F05F2C-9F66-4934-B4B7-2F71CE341A1C}"/>
    <cellStyle name="Milliers 2 8 4" xfId="445" xr:uid="{10576CA8-58F2-4571-A55A-9F601CC1E47D}"/>
    <cellStyle name="Milliers 2 8 4 2" xfId="1236" xr:uid="{E2662B9E-341E-4B10-A73E-3BC23E919D20}"/>
    <cellStyle name="Milliers 2 8 5" xfId="503" xr:uid="{8309E1B4-280F-40D5-95E1-08CD492F6FAF}"/>
    <cellStyle name="Milliers 2 9" xfId="177" xr:uid="{40FCA129-DF9B-4FCA-AC90-F92E14A3CED9}"/>
    <cellStyle name="Milliers 2 9 2" xfId="294" xr:uid="{87353EF9-6390-46C9-8F4A-B7086703D149}"/>
    <cellStyle name="Milliers 2 9 2 2" xfId="603" xr:uid="{41173024-C9EA-4450-894D-01D8A1F3FFCD}"/>
    <cellStyle name="Milliers 2 9 3" xfId="411" xr:uid="{A1D85A4F-E3A2-4453-BFF7-76A6A90C188B}"/>
    <cellStyle name="Milliers 2_ANNÉE 2015" xfId="1765" xr:uid="{88ECD9B0-0AAB-45F5-AEF2-12B8AF974359}"/>
    <cellStyle name="Milliers 20" xfId="43" xr:uid="{6745484F-E2E7-48D1-91DC-D81F172B02E2}"/>
    <cellStyle name="Milliers 20 2" xfId="711" xr:uid="{9D91F7D0-BC9C-462B-84B5-533E8A9F92AD}"/>
    <cellStyle name="Milliers 20 3" xfId="1400" xr:uid="{09A43D16-28D3-407C-BE44-3018C750D4F0}"/>
    <cellStyle name="Milliers 21" xfId="708" xr:uid="{24323C78-7A8E-4C43-88FE-BD76588CF5F7}"/>
    <cellStyle name="Milliers 21 2" xfId="3455" xr:uid="{99C27687-8F21-4BDF-978E-0DB29EF488E3}"/>
    <cellStyle name="Milliers 22" xfId="3457" xr:uid="{D3D15164-7698-477D-8C5C-DF677AFC0098}"/>
    <cellStyle name="Milliers 23" xfId="3460" xr:uid="{7345C169-5391-4AC6-9283-3EB14CBB4CF0}"/>
    <cellStyle name="Milliers 23 2" xfId="4049" xr:uid="{6E13581A-413D-481D-A7D5-2AC4F9A9E34F}"/>
    <cellStyle name="Milliers 24" xfId="3772" xr:uid="{E840D73E-3CC5-4ADE-8061-610310607F3C}"/>
    <cellStyle name="Milliers 25" xfId="4327" xr:uid="{AC997507-C827-4D58-A018-DA08C0608D9C}"/>
    <cellStyle name="Milliers 26" xfId="997" xr:uid="{4F96871E-4F8D-4A4F-8992-B312B833437D}"/>
    <cellStyle name="Milliers 3" xfId="4" xr:uid="{04076D2A-45A8-4CBA-9A79-DF40A4C94B03}"/>
    <cellStyle name="Milliers 3 10" xfId="679" xr:uid="{CB1F48E4-8F12-407E-B37E-44117946839A}"/>
    <cellStyle name="Milliers 3 11" xfId="75" xr:uid="{ECCE4D8E-3D20-4616-97C3-51D898730F28}"/>
    <cellStyle name="Milliers 3 11 2" xfId="1766" xr:uid="{5423AB91-0E36-4CC7-8BD6-9B8AAE61AF3F}"/>
    <cellStyle name="Milliers 3 12" xfId="709" xr:uid="{C7E3B139-B89A-48EE-9F2F-4E222656A9C8}"/>
    <cellStyle name="Milliers 3 13" xfId="4865" xr:uid="{3B7BF815-79D8-47C3-802C-3B82F89F5C52}"/>
    <cellStyle name="Milliers 3 2" xfId="83" xr:uid="{244F132C-0929-4AEE-8EF5-F33D55CC5A64}"/>
    <cellStyle name="Milliers 3 2 2" xfId="113" xr:uid="{04F11552-B3E8-4C45-9892-36C86B89ACBC}"/>
    <cellStyle name="Milliers 3 2 2 2" xfId="231" xr:uid="{8FB6540E-CD7E-46B4-83D8-B69D18E0CC4F}"/>
    <cellStyle name="Milliers 3 2 2 2 2" xfId="547" xr:uid="{4E9C5F0D-E4DA-4F86-964D-4483C2BE0A2C}"/>
    <cellStyle name="Milliers 3 2 2 3" xfId="344" xr:uid="{53669837-2195-4C99-8D95-521143501CEB}"/>
    <cellStyle name="Milliers 3 2 2 3 2" xfId="652" xr:uid="{0208457C-C9C8-4163-9DEA-54248ED4BD88}"/>
    <cellStyle name="Milliers 3 2 2 4" xfId="459" xr:uid="{1B180644-E3E8-43D6-8537-9222724AF63F}"/>
    <cellStyle name="Milliers 3 2 3" xfId="147" xr:uid="{836DCBE6-DCBA-4E71-ABD5-EF2A761F3AB7}"/>
    <cellStyle name="Milliers 3 2 3 2" xfId="313" xr:uid="{87D7CF3F-D271-4DE2-B61E-73FC425674E3}"/>
    <cellStyle name="Milliers 3 2 3 2 2" xfId="622" xr:uid="{35ADB645-52F4-4B80-94CD-0A99A5EEF94A}"/>
    <cellStyle name="Milliers 3 2 3 3" xfId="430" xr:uid="{A40F2B39-128D-4478-B5A0-245B38981617}"/>
    <cellStyle name="Milliers 3 2 4" xfId="196" xr:uid="{DF15FAD5-023E-4472-A73A-E5101843FF63}"/>
    <cellStyle name="Milliers 3 2 4 2" xfId="519" xr:uid="{D8EF283D-EC6A-462C-B24D-2CD52A6EC646}"/>
    <cellStyle name="Milliers 3 2 5" xfId="271" xr:uid="{60186707-18A9-4AB6-9A6B-1E5646959263}"/>
    <cellStyle name="Milliers 3 2 5 2" xfId="580" xr:uid="{DD7B0F1F-4D9C-42D2-BE3F-EE4B7C774722}"/>
    <cellStyle name="Milliers 3 2 6" xfId="385" xr:uid="{133EB7EE-23E5-4F44-B72F-9F0A486D5B4A}"/>
    <cellStyle name="Milliers 3 2 7" xfId="498" xr:uid="{9B7E801F-2D52-4B92-8138-209C9D06B751}"/>
    <cellStyle name="Milliers 3 2 8" xfId="691" xr:uid="{BBCAF3ED-F6FB-494A-8A8E-718653178D69}"/>
    <cellStyle name="Milliers 3 2 9" xfId="2757" xr:uid="{F0CD9232-D9B5-47B0-83B2-E1A140D209E7}"/>
    <cellStyle name="Milliers 3 3" xfId="91" xr:uid="{3B6A2A68-D470-4E82-ACA2-E1FE56A72927}"/>
    <cellStyle name="Milliers 3 3 2" xfId="121" xr:uid="{B36A8BDE-CAC8-4F4E-8324-A59D8C01E8DA}"/>
    <cellStyle name="Milliers 3 3 2 2" xfId="239" xr:uid="{8F929DBF-8759-4C48-86B9-2ECE86690481}"/>
    <cellStyle name="Milliers 3 3 2 2 2" xfId="555" xr:uid="{9CAF2DDC-5C12-4155-95DA-E23C4377A0AA}"/>
    <cellStyle name="Milliers 3 3 2 3" xfId="352" xr:uid="{0A3C09BF-4B1C-418B-A8B0-70F38B469D2B}"/>
    <cellStyle name="Milliers 3 3 2 3 2" xfId="660" xr:uid="{9B22048C-9BCA-489D-85E0-1359FDFCDE8C}"/>
    <cellStyle name="Milliers 3 3 2 4" xfId="467" xr:uid="{2C08C40F-FEB4-4B23-AECA-306C9E5E7F55}"/>
    <cellStyle name="Milliers 3 3 3" xfId="155" xr:uid="{A2BB870D-C738-4CC1-804A-990FB8C20E63}"/>
    <cellStyle name="Milliers 3 3 3 2" xfId="321" xr:uid="{7D78355C-C7BB-4F22-9B92-33FF372CF48E}"/>
    <cellStyle name="Milliers 3 3 3 2 2" xfId="630" xr:uid="{EA2DDD15-8BF7-4D41-84E0-BB19FFCEF148}"/>
    <cellStyle name="Milliers 3 3 3 3" xfId="438" xr:uid="{61BC85C9-F454-4582-8D0A-EA60DC1889A4}"/>
    <cellStyle name="Milliers 3 3 4" xfId="204" xr:uid="{30EEBC8A-FABE-493E-A605-72AB2A54C968}"/>
    <cellStyle name="Milliers 3 3 4 2" xfId="527" xr:uid="{A25D2FF5-E445-4C0F-94E1-D3928E1C4C15}"/>
    <cellStyle name="Milliers 3 3 5" xfId="279" xr:uid="{FEA6356C-47EA-4760-8787-7336502D4EA6}"/>
    <cellStyle name="Milliers 3 3 5 2" xfId="588" xr:uid="{738CA2C5-063E-4FDD-948D-90C8FCE756C9}"/>
    <cellStyle name="Milliers 3 3 6" xfId="397" xr:uid="{8BF4306C-2B0A-42F8-8DB8-182FC12832CA}"/>
    <cellStyle name="Milliers 3 4" xfId="105" xr:uid="{97B633AE-9931-496B-BC28-76076B5A64E9}"/>
    <cellStyle name="Milliers 3 4 2" xfId="248" xr:uid="{74FB5280-B010-4835-AC95-B18DDB2BC1E6}"/>
    <cellStyle name="Milliers 3 4 2 2" xfId="361" xr:uid="{9EEE5A54-E7D4-44EF-8785-B63A43082F1B}"/>
    <cellStyle name="Milliers 3 4 2 2 2" xfId="668" xr:uid="{270BB717-CF86-44E9-805C-3A6F40928B75}"/>
    <cellStyle name="Milliers 3 4 2 3" xfId="476" xr:uid="{E7276F58-0973-4E15-905F-26BF8131AB56}"/>
    <cellStyle name="Milliers 3 4 3" xfId="290" xr:uid="{D281BBD5-9F57-407C-B85E-0443DD89188A}"/>
    <cellStyle name="Milliers 3 4 3 2" xfId="599" xr:uid="{BD91C9E4-3CFB-49EE-B5C7-96FB283BBD23}"/>
    <cellStyle name="Milliers 3 4 4" xfId="408" xr:uid="{33AD2768-020F-45BC-AE7E-C028EC8E895B}"/>
    <cellStyle name="Milliers 3 5" xfId="139" xr:uid="{27C86D6D-AB47-4AAA-9D99-00BDE0E17702}"/>
    <cellStyle name="Milliers 3 5 2" xfId="223" xr:uid="{8CC4117B-29F2-4C5A-91DB-70F1950B1948}"/>
    <cellStyle name="Milliers 3 5 2 2" xfId="539" xr:uid="{FDA1E5E9-A749-4DEC-BDC3-20708DCB0255}"/>
    <cellStyle name="Milliers 3 5 3" xfId="336" xr:uid="{5D0DFF6E-1493-450C-8AC7-4F442FBDEC22}"/>
    <cellStyle name="Milliers 3 5 3 2" xfId="644" xr:uid="{E03DC9CF-59F3-4136-AC7F-FD4E2A841CAE}"/>
    <cellStyle name="Milliers 3 5 4" xfId="451" xr:uid="{601F4750-5694-4F17-AB3E-54B6D6DFCF6F}"/>
    <cellStyle name="Milliers 3 6" xfId="188" xr:uid="{747A0A36-4FB9-456C-A8D7-F2EF713A2B83}"/>
    <cellStyle name="Milliers 3 6 2" xfId="305" xr:uid="{EC5F9143-BB3B-4792-8336-3BF85E089FCB}"/>
    <cellStyle name="Milliers 3 6 2 2" xfId="614" xr:uid="{BF551083-2F80-4053-AE79-6356A4D7F127}"/>
    <cellStyle name="Milliers 3 6 3" xfId="422" xr:uid="{D63E8564-304D-4B5A-940B-19D1D1D11242}"/>
    <cellStyle name="Milliers 3 7" xfId="263" xr:uid="{7484D01B-B33A-4A53-ABED-869E8FE39EAF}"/>
    <cellStyle name="Milliers 3 7 2" xfId="572" xr:uid="{E853240C-2E60-4B3E-A0C0-11BD25DC46B2}"/>
    <cellStyle name="Milliers 3 8" xfId="372" xr:uid="{CB95C449-A8AD-4AC4-95A8-D4C9CE84CE19}"/>
    <cellStyle name="Milliers 3 9" xfId="492" xr:uid="{A66BF097-A60E-4C64-B4B4-90B86D9F510F}"/>
    <cellStyle name="Milliers 4" xfId="5" xr:uid="{36AE213B-54E4-4FFB-BDA5-94749A7240E7}"/>
    <cellStyle name="Milliers 4 10" xfId="681" xr:uid="{501A7A43-304E-4432-9D00-8CBDB574C590}"/>
    <cellStyle name="Milliers 4 11" xfId="1393" xr:uid="{5EE3BF5E-F175-430A-A66C-1096D55B368C}"/>
    <cellStyle name="Milliers 4 12" xfId="1767" xr:uid="{C783DABB-33D4-4F7A-B48E-012B2C990340}"/>
    <cellStyle name="Milliers 4 13" xfId="1008" xr:uid="{DD4A2CF3-DE47-48F0-94A6-B8310362D696}"/>
    <cellStyle name="Milliers 4 14" xfId="4869" xr:uid="{1D04512B-21F2-4E30-BE0F-414246E14927}"/>
    <cellStyle name="Milliers 4 2" xfId="65" xr:uid="{E7D038EF-C94D-489D-A2FC-BF60C8608BFB}"/>
    <cellStyle name="Milliers 4 2 2" xfId="250" xr:uid="{9517D1CF-9B74-49F8-96C9-23B4CD0AA41F}"/>
    <cellStyle name="Milliers 4 2 2 2" xfId="362" xr:uid="{2DB956A4-6F39-49FF-8181-74F0CB1C3212}"/>
    <cellStyle name="Milliers 4 2 2 2 2" xfId="669" xr:uid="{19BE1174-3965-4498-B1D0-086DCA1BD2B8}"/>
    <cellStyle name="Milliers 4 2 2 3" xfId="477" xr:uid="{785CCEE7-0358-49C5-9953-C083C56C03E4}"/>
    <cellStyle name="Milliers 4 2 3" xfId="291" xr:uid="{7D8189F2-E64A-48C9-A942-38337D53BF35}"/>
    <cellStyle name="Milliers 4 2 3 2" xfId="600" xr:uid="{711A5A28-4ACF-447A-A54A-73A311532939}"/>
    <cellStyle name="Milliers 4 2 4" xfId="386" xr:uid="{D674B368-AD87-4A39-B984-C907E8F279E1}"/>
    <cellStyle name="Milliers 4 2 5" xfId="485" xr:uid="{2F4959CF-5370-4759-9DCD-84C5499860B0}"/>
    <cellStyle name="Milliers 4 2 5 2" xfId="1259" xr:uid="{83E82911-4605-407C-A052-E49FFCB52461}"/>
    <cellStyle name="Milliers 4 2 6" xfId="692" xr:uid="{9D103F30-B064-475B-8F79-D7E069461786}"/>
    <cellStyle name="Milliers 4 2 7" xfId="2758" xr:uid="{D72AC4BF-7817-46F8-9E9A-4C3FF6283F66}"/>
    <cellStyle name="Milliers 4 2 8" xfId="1013" xr:uid="{C86B3538-5D26-43D9-AB6F-C4C703454290}"/>
    <cellStyle name="Milliers 4 3" xfId="98" xr:uid="{BE3941C0-3DAF-4D40-9AC4-1F906D0DF76A}"/>
    <cellStyle name="Milliers 4 3 2" xfId="219" xr:uid="{3D07DF7F-C2CF-48F0-A772-D38CFDCFC6AB}"/>
    <cellStyle name="Milliers 4 3 2 2" xfId="535" xr:uid="{149AEBB8-366E-4167-A7E6-D8B41F361901}"/>
    <cellStyle name="Milliers 4 3 2 2 2" xfId="1292" xr:uid="{1CDFAF2B-033C-4FE4-8759-45B10A75D8F6}"/>
    <cellStyle name="Milliers 4 3 2 3" xfId="1100" xr:uid="{4724D623-D6B3-47D0-ABB2-B92B8C20D1C9}"/>
    <cellStyle name="Milliers 4 3 3" xfId="332" xr:uid="{C547EBD5-B359-4422-B88B-42B30B9CD055}"/>
    <cellStyle name="Milliers 4 3 3 2" xfId="640" xr:uid="{A172DA53-81DF-430A-A2D3-23CCF9B75862}"/>
    <cellStyle name="Milliers 4 3 3 2 2" xfId="1358" xr:uid="{757D9E79-7B29-423D-9CF7-2834005C925A}"/>
    <cellStyle name="Milliers 4 3 3 3" xfId="1168" xr:uid="{CEA515ED-3550-4E0D-9A9E-1D5CB1413594}"/>
    <cellStyle name="Milliers 4 3 4" xfId="448" xr:uid="{106FE9DB-14E0-484B-AAB2-23FC06C06291}"/>
    <cellStyle name="Milliers 4 3 4 2" xfId="1238" xr:uid="{43E56910-55E7-4903-976E-BD0DA733B524}"/>
    <cellStyle name="Milliers 4 3 5" xfId="1032" xr:uid="{5CE92634-EF51-4EC7-9FC5-4B708314BAAD}"/>
    <cellStyle name="Milliers 4 4" xfId="132" xr:uid="{FF8AA601-EB16-4014-8CD3-02C47A65088F}"/>
    <cellStyle name="Milliers 4 4 2" xfId="298" xr:uid="{606F6090-9D91-42EB-9C2E-2DA094C11781}"/>
    <cellStyle name="Milliers 4 4 2 2" xfId="607" xr:uid="{935DFE96-0554-4214-9483-B9BD82854B89}"/>
    <cellStyle name="Milliers 4 4 2 2 2" xfId="1337" xr:uid="{1D01BDA0-A1A3-4CB9-A416-03CFAA1B3BAD}"/>
    <cellStyle name="Milliers 4 4 2 3" xfId="1147" xr:uid="{EF578D4A-8902-418C-9689-2E8D86FD9184}"/>
    <cellStyle name="Milliers 4 4 3" xfId="415" xr:uid="{9B77AAF2-8654-4E42-AE27-846A8EA1A1CD}"/>
    <cellStyle name="Milliers 4 4 3 2" xfId="1217" xr:uid="{57366DCA-3F9E-42CF-9A86-AA4AFE9D24D6}"/>
    <cellStyle name="Milliers 4 4 4" xfId="1053" xr:uid="{28C023B7-22ED-4CBF-9E1B-B8B489596E36}"/>
    <cellStyle name="Milliers 4 5" xfId="181" xr:uid="{03A85FA7-4E9F-4B62-88AC-E39194549DEE}"/>
    <cellStyle name="Milliers 4 5 2" xfId="506" xr:uid="{4E86F322-90CB-4E66-A32E-85527171058B}"/>
    <cellStyle name="Milliers 4 5 2 2" xfId="1273" xr:uid="{18888B50-CE95-481A-9C13-F9B71047D5FA}"/>
    <cellStyle name="Milliers 4 5 3" xfId="1075" xr:uid="{69CD1374-BA5C-402E-BAC6-B24C24381945}"/>
    <cellStyle name="Milliers 4 6" xfId="256" xr:uid="{56915EEA-260F-4113-9CEE-01BD337329BE}"/>
    <cellStyle name="Milliers 4 6 2" xfId="565" xr:uid="{686A8FFD-40D8-4E5A-829F-EECD45ACA485}"/>
    <cellStyle name="Milliers 4 6 2 2" xfId="1311" xr:uid="{67CEC452-CFB1-40DF-ACD8-72059B9280C3}"/>
    <cellStyle name="Milliers 4 6 3" xfId="1121" xr:uid="{7410E189-F38A-45BF-8E42-DF67E82362F1}"/>
    <cellStyle name="Milliers 4 7" xfId="374" xr:uid="{96E603DF-B502-4E16-83CE-0E0F9A0AF9D8}"/>
    <cellStyle name="Milliers 4 7 2" xfId="671" xr:uid="{547C55F1-B81F-4FF0-BFF2-36E0B9B3CD02}"/>
    <cellStyle name="Milliers 4 8" xfId="389" xr:uid="{C42CF489-0C44-45CF-BF6E-3DED59A50EB3}"/>
    <cellStyle name="Milliers 4 8 2" xfId="1200" xr:uid="{E6D0EBDA-04CB-413E-AAE7-6B62B025C0B3}"/>
    <cellStyle name="Milliers 4 9" xfId="479" xr:uid="{B2D1A427-9F29-47A8-86CE-CB6B4D5EEE43}"/>
    <cellStyle name="Milliers 4 9 2" xfId="1257" xr:uid="{6DF59539-59F7-4B63-AE2A-CBF45699DA8A}"/>
    <cellStyle name="Milliers 5" xfId="7" xr:uid="{66E35EA1-C09A-433B-8E45-E8EFBB5B9552}"/>
    <cellStyle name="Milliers 5 10" xfId="76" xr:uid="{40A8894D-565A-42BE-BB3E-6BDA1B4A8CC5}"/>
    <cellStyle name="Milliers 5 10 2" xfId="1768" xr:uid="{D982C3D1-EDA0-42BE-A3D8-B4568F170861}"/>
    <cellStyle name="Milliers 5 11" xfId="710" xr:uid="{D37DDFA4-0622-488C-B6BA-ABA3488FFB93}"/>
    <cellStyle name="Milliers 5 12" xfId="1018" xr:uid="{26F6E34E-830A-4A10-B86D-DF30E240807B}"/>
    <cellStyle name="Milliers 5 2" xfId="106" xr:uid="{019F194D-8E7A-4C3D-8CCB-467259FE0E8A}"/>
    <cellStyle name="Milliers 5 2 2" xfId="224" xr:uid="{872F8B9C-BB0E-4857-B64E-58514658C850}"/>
    <cellStyle name="Milliers 5 2 2 2" xfId="540" xr:uid="{8434672C-8C72-4267-94C1-838DC4DCA0E3}"/>
    <cellStyle name="Milliers 5 2 2 2 2" xfId="1295" xr:uid="{9C611560-393F-419E-854A-DF479D9A1EE3}"/>
    <cellStyle name="Milliers 5 2 2 3" xfId="1103" xr:uid="{87259C22-8C41-4141-AFE5-A04BE5F4B9D5}"/>
    <cellStyle name="Milliers 5 2 3" xfId="337" xr:uid="{16ED6255-C13E-422A-A235-3E74091D3A05}"/>
    <cellStyle name="Milliers 5 2 3 2" xfId="645" xr:uid="{AA5ADC20-A136-42CB-A221-C7D6234DDD6A}"/>
    <cellStyle name="Milliers 5 2 3 2 2" xfId="1361" xr:uid="{F4138BDA-3477-4066-92C1-7235756A3D81}"/>
    <cellStyle name="Milliers 5 2 3 3" xfId="1171" xr:uid="{60497F15-0E4B-4216-8BCC-AE453D0C5D82}"/>
    <cellStyle name="Milliers 5 2 4" xfId="388" xr:uid="{F3E08C7A-AAA9-48E0-9B3B-D83D92E9355F}"/>
    <cellStyle name="Milliers 5 2 5" xfId="452" xr:uid="{58D4BB65-17DB-4BB7-8AAB-90503D1EC53F}"/>
    <cellStyle name="Milliers 5 2 5 2" xfId="1240" xr:uid="{872394A5-BBEB-43A0-8B35-AA3605145293}"/>
    <cellStyle name="Milliers 5 2 6" xfId="502" xr:uid="{33513D2E-7BDD-4199-9DFE-107FFF313F34}"/>
    <cellStyle name="Milliers 5 2 6 2" xfId="1271" xr:uid="{C05A45FA-8EE6-42AC-ACBC-B917B841303E}"/>
    <cellStyle name="Milliers 5 2 7" xfId="694" xr:uid="{FBEF2622-AD7B-4A98-B687-C0280FF3B688}"/>
    <cellStyle name="Milliers 5 2 8" xfId="2759" xr:uid="{86478653-A815-474A-986F-4D5CCF26F25F}"/>
    <cellStyle name="Milliers 5 2 9" xfId="1037" xr:uid="{1AF23537-34DF-45A6-8DCF-A2993BF53A9C}"/>
    <cellStyle name="Milliers 5 3" xfId="140" xr:uid="{FCADE408-9F9A-42BC-BB33-01713715E7F8}"/>
    <cellStyle name="Milliers 5 3 2" xfId="306" xr:uid="{F24196F7-41F9-41E8-B6AF-77DBBCA8D3E2}"/>
    <cellStyle name="Milliers 5 3 2 2" xfId="615" xr:uid="{C58DD08A-F590-404F-B8C3-A2ED6725A9D1}"/>
    <cellStyle name="Milliers 5 3 2 2 2" xfId="1342" xr:uid="{D805D0AC-63BD-429D-894C-CE379BC62037}"/>
    <cellStyle name="Milliers 5 3 2 3" xfId="1152" xr:uid="{4B0E6C97-B2AF-4381-94A3-1A5C5C215915}"/>
    <cellStyle name="Milliers 5 3 3" xfId="423" xr:uid="{117E0805-1009-48BA-9CD6-68557EE63D32}"/>
    <cellStyle name="Milliers 5 3 3 2" xfId="1222" xr:uid="{7FEE68D2-777B-4638-80A5-C282CAF81344}"/>
    <cellStyle name="Milliers 5 3 4" xfId="1058" xr:uid="{0AA17DB2-8B73-408A-A682-C02550F94E0D}"/>
    <cellStyle name="Milliers 5 4" xfId="189" xr:uid="{047C3526-600A-403D-B3EB-DC61575DDE4D}"/>
    <cellStyle name="Milliers 5 4 2" xfId="512" xr:uid="{1C2445E0-C3B8-4B65-840D-160190B85B7C}"/>
    <cellStyle name="Milliers 5 4 2 2" xfId="1277" xr:uid="{1A8261D3-36FE-47DB-BE1D-0E57C0591673}"/>
    <cellStyle name="Milliers 5 4 3" xfId="1080" xr:uid="{5338FE6C-B419-48C5-A5D3-08A8B26BB8FE}"/>
    <cellStyle name="Milliers 5 5" xfId="264" xr:uid="{024A5996-35EF-4FA4-8A44-B4E0D6E3E0A6}"/>
    <cellStyle name="Milliers 5 5 2" xfId="573" xr:uid="{A73526D0-6EE1-4F22-B04A-E24F50A94751}"/>
    <cellStyle name="Milliers 5 5 2 2" xfId="1316" xr:uid="{F3D1846E-DFA6-45A9-8DAC-5890CCAA0DB2}"/>
    <cellStyle name="Milliers 5 5 3" xfId="1126" xr:uid="{FC1DA368-C456-41F0-B6DD-605D2A0EC5F1}"/>
    <cellStyle name="Milliers 5 6" xfId="376" xr:uid="{78064174-0DC7-4D73-BDDC-C3F5D8206AEE}"/>
    <cellStyle name="Milliers 5 7" xfId="365" xr:uid="{2F5CC807-F0BF-4F88-95CB-B5E4E690C44F}"/>
    <cellStyle name="Milliers 5 7 2" xfId="1188" xr:uid="{7D23D170-B26E-465F-A13C-6E1AD3EE2C79}"/>
    <cellStyle name="Milliers 5 8" xfId="493" xr:uid="{FDD67E26-D1C1-407B-A7D1-D062A13CBBB3}"/>
    <cellStyle name="Milliers 5 8 2" xfId="1264" xr:uid="{FAA65520-AF92-407A-8461-C378969BD4DF}"/>
    <cellStyle name="Milliers 5 9" xfId="683" xr:uid="{97802096-5331-428D-9266-62A3DECA2874}"/>
    <cellStyle name="Milliers 6" xfId="84" xr:uid="{288D1176-67A3-477B-97B1-16BA04274727}"/>
    <cellStyle name="Milliers 6 10" xfId="1023" xr:uid="{9E8F71FE-EE22-43DA-AE17-21D0B93CE94B}"/>
    <cellStyle name="Milliers 6 2" xfId="114" xr:uid="{F5EE6327-F381-40D1-B771-058F7E202632}"/>
    <cellStyle name="Milliers 6 2 2" xfId="232" xr:uid="{FE8BD899-C260-45FE-9765-4755893D8495}"/>
    <cellStyle name="Milliers 6 2 2 2" xfId="548" xr:uid="{8FA1D896-2901-4043-A28A-5512595CEA18}"/>
    <cellStyle name="Milliers 6 2 2 2 2" xfId="1300" xr:uid="{210E0013-5D46-4E10-B5FA-EFEB2BC3FB60}"/>
    <cellStyle name="Milliers 6 2 2 3" xfId="1108" xr:uid="{F777BE87-A7EB-41EA-84DB-DE04A5D2B554}"/>
    <cellStyle name="Milliers 6 2 3" xfId="345" xr:uid="{929074E1-0DB8-4C3E-A86E-C637952C29DA}"/>
    <cellStyle name="Milliers 6 2 3 2" xfId="653" xr:uid="{D2363C29-9775-4AD1-B32D-8C1F05021B2E}"/>
    <cellStyle name="Milliers 6 2 3 2 2" xfId="1366" xr:uid="{BEAA98B2-8129-457B-B81D-D204265E39C4}"/>
    <cellStyle name="Milliers 6 2 3 3" xfId="1176" xr:uid="{4C193BC3-B9DB-49ED-9749-63FD1A8B7932}"/>
    <cellStyle name="Milliers 6 2 4" xfId="460" xr:uid="{BAEAAD20-BB37-4E52-B0B0-C41930D4D36C}"/>
    <cellStyle name="Milliers 6 2 4 2" xfId="1245" xr:uid="{ECD20A1D-5469-404E-8626-A719D45E4B30}"/>
    <cellStyle name="Milliers 6 2 5" xfId="2760" xr:uid="{BA66CF84-3A86-4D6A-BB0D-CDA040713736}"/>
    <cellStyle name="Milliers 6 2 6" xfId="1042" xr:uid="{EA8DAA8A-75D3-42B5-A4FC-717FBDB27FE9}"/>
    <cellStyle name="Milliers 6 3" xfId="148" xr:uid="{79D36823-F93A-4C69-8882-5EE3F1100978}"/>
    <cellStyle name="Milliers 6 3 2" xfId="314" xr:uid="{307C92AB-FA9E-410C-910B-CD3B6AD54785}"/>
    <cellStyle name="Milliers 6 3 2 2" xfId="623" xr:uid="{7A74041D-8BC7-4D86-A156-9CFC8437E144}"/>
    <cellStyle name="Milliers 6 3 2 2 2" xfId="1347" xr:uid="{3B63A591-6BF5-4CE5-8E80-7C549C97CA49}"/>
    <cellStyle name="Milliers 6 3 2 3" xfId="1157" xr:uid="{BC67C54E-559A-43D8-9442-C8D760FEDB3B}"/>
    <cellStyle name="Milliers 6 3 3" xfId="431" xr:uid="{E2BFB60C-37AF-4C64-B7C8-4E3D00502E8A}"/>
    <cellStyle name="Milliers 6 3 3 2" xfId="1227" xr:uid="{502D9084-33DC-4FE1-86FD-10F3941AC679}"/>
    <cellStyle name="Milliers 6 3 4" xfId="1063" xr:uid="{F6BC5DCD-C40B-4620-ABCA-2992CA91D4F7}"/>
    <cellStyle name="Milliers 6 4" xfId="197" xr:uid="{A8A35538-A66D-4790-8A6D-7DC3507EA254}"/>
    <cellStyle name="Milliers 6 4 2" xfId="520" xr:uid="{181506C3-8048-4EB4-81E0-ED0514E80CAC}"/>
    <cellStyle name="Milliers 6 4 2 2" xfId="1282" xr:uid="{BBEC3AD7-522C-4185-890F-31C02D1F928B}"/>
    <cellStyle name="Milliers 6 4 3" xfId="1085" xr:uid="{7C2CFFBB-4010-4CCB-9624-5B5B0A5A639A}"/>
    <cellStyle name="Milliers 6 5" xfId="272" xr:uid="{AEE47B1E-0A11-441E-8C17-5081D9EE721F}"/>
    <cellStyle name="Milliers 6 5 2" xfId="581" xr:uid="{2D82EF56-333A-492C-9E93-8E5313CBC30B}"/>
    <cellStyle name="Milliers 6 5 2 2" xfId="1321" xr:uid="{CBEBC898-52AF-4781-AA51-72E821475F52}"/>
    <cellStyle name="Milliers 6 5 3" xfId="1131" xr:uid="{0F4A1B3B-C701-4CCD-A824-8D835BD15DEC}"/>
    <cellStyle name="Milliers 6 6" xfId="377" xr:uid="{3690CB9A-F299-4778-9BF6-03AF55873575}"/>
    <cellStyle name="Milliers 6 6 2" xfId="1194" xr:uid="{7CC09685-DF1F-4662-AB2D-373758FD964A}"/>
    <cellStyle name="Milliers 6 7" xfId="499" xr:uid="{2E2845A8-CCD7-44F6-B884-75BD15B7ADD0}"/>
    <cellStyle name="Milliers 6 7 2" xfId="1268" xr:uid="{6C452D87-865A-4ED6-86F8-F377A706905A}"/>
    <cellStyle name="Milliers 6 8" xfId="684" xr:uid="{7AF5DD78-55A4-4508-8EC6-9B4BD303239B}"/>
    <cellStyle name="Milliers 6 8 2" xfId="1382" xr:uid="{608EA845-44DD-4700-B2AB-61A4F6033949}"/>
    <cellStyle name="Milliers 6 9" xfId="1769" xr:uid="{CAFC2284-21A3-40E8-A15B-B4664AD5EA26}"/>
    <cellStyle name="Milliers 7" xfId="92" xr:uid="{2E991BC7-4FF7-4D54-8B83-AFC2B03C55E1}"/>
    <cellStyle name="Milliers 7 2" xfId="122" xr:uid="{0C76CF14-EF47-4F1C-BF0D-564CB6599EEE}"/>
    <cellStyle name="Milliers 7 2 2" xfId="240" xr:uid="{557CE213-B2FE-437E-99E3-AB5091B59FB4}"/>
    <cellStyle name="Milliers 7 2 2 2" xfId="556" xr:uid="{57C2D8F1-80FC-4F07-97C0-57E2C6E160F7}"/>
    <cellStyle name="Milliers 7 2 2 2 2" xfId="1305" xr:uid="{96F7D1B7-68E3-468A-B86D-5C907F16AA6B}"/>
    <cellStyle name="Milliers 7 2 2 3" xfId="1113" xr:uid="{B2CD94AE-DFC2-4CF2-BD4D-C6342BC8237F}"/>
    <cellStyle name="Milliers 7 2 3" xfId="353" xr:uid="{419B7640-E47D-4E5F-9D0A-0498093B8B0F}"/>
    <cellStyle name="Milliers 7 2 3 2" xfId="661" xr:uid="{75DBD69E-1304-4C1B-A311-AC17553C458C}"/>
    <cellStyle name="Milliers 7 2 3 2 2" xfId="1371" xr:uid="{FB3622B2-CCBE-480E-AC89-463EB4EA8635}"/>
    <cellStyle name="Milliers 7 2 3 3" xfId="1181" xr:uid="{77A14046-C39E-4801-B158-FF4A558A9C25}"/>
    <cellStyle name="Milliers 7 2 4" xfId="468" xr:uid="{E0DC6A71-4706-4CBF-8A58-63431A3AD288}"/>
    <cellStyle name="Milliers 7 2 4 2" xfId="1250" xr:uid="{0F202DB0-CEF5-4E70-8CA4-09738D5FF47F}"/>
    <cellStyle name="Milliers 7 2 5" xfId="2761" xr:uid="{6C2FA3EE-5AE2-493E-9066-E35D8A0248B6}"/>
    <cellStyle name="Milliers 7 2 6" xfId="1047" xr:uid="{57C2475E-D8AA-42A6-A069-9B94D62A056E}"/>
    <cellStyle name="Milliers 7 3" xfId="156" xr:uid="{A1946E53-81C4-4A70-B097-801DE12ADC67}"/>
    <cellStyle name="Milliers 7 3 2" xfId="322" xr:uid="{41763DAD-1CFA-4781-90BD-329C5DDC681F}"/>
    <cellStyle name="Milliers 7 3 2 2" xfId="631" xr:uid="{548B8CEB-59ED-4302-ADE1-602F9661B8CC}"/>
    <cellStyle name="Milliers 7 3 2 2 2" xfId="1352" xr:uid="{C00695DC-680A-4425-9750-067C20C79B66}"/>
    <cellStyle name="Milliers 7 3 2 3" xfId="1162" xr:uid="{327FAE70-D85E-48E1-8856-76A3EE8F9314}"/>
    <cellStyle name="Milliers 7 3 3" xfId="439" xr:uid="{C32716A0-8CAC-45E6-8F7A-98600A006157}"/>
    <cellStyle name="Milliers 7 3 3 2" xfId="1232" xr:uid="{9F049403-2576-4E82-A186-18D5A797576E}"/>
    <cellStyle name="Milliers 7 3 4" xfId="1068" xr:uid="{17F31280-B5F1-4C1F-8275-B5E522843428}"/>
    <cellStyle name="Milliers 7 4" xfId="205" xr:uid="{7647A809-138F-47EE-903D-975F50FD6C10}"/>
    <cellStyle name="Milliers 7 4 2" xfId="528" xr:uid="{AE393EC2-4E9D-4EDB-A755-4FC5F1FBC9BE}"/>
    <cellStyle name="Milliers 7 4 2 2" xfId="1287" xr:uid="{36FE947B-5C3B-43F3-BA93-CE44DC5190E8}"/>
    <cellStyle name="Milliers 7 4 3" xfId="1090" xr:uid="{0AA11A84-F404-4B00-B4BF-9244E8D2C9E2}"/>
    <cellStyle name="Milliers 7 5" xfId="280" xr:uid="{368A6C76-A594-4065-A759-2AFE4CFA7EFD}"/>
    <cellStyle name="Milliers 7 5 2" xfId="589" xr:uid="{27DF03CE-1D1E-4656-A73C-8D173BABB223}"/>
    <cellStyle name="Milliers 7 5 2 2" xfId="1326" xr:uid="{28B476F9-8633-4C10-97E2-2846E2BAD566}"/>
    <cellStyle name="Milliers 7 5 3" xfId="1136" xr:uid="{5F7D0E5C-B825-43AE-9033-A2F65B8D0804}"/>
    <cellStyle name="Milliers 7 6" xfId="398" xr:uid="{9111EBA6-ED17-4F27-AA86-1EDD40548187}"/>
    <cellStyle name="Milliers 7 6 2" xfId="1206" xr:uid="{8F101D5F-0614-4E65-B2A1-EBB9F67EED48}"/>
    <cellStyle name="Milliers 7 7" xfId="1770" xr:uid="{5689E4FD-E7C6-4206-9E88-4642D82A33C1}"/>
    <cellStyle name="Milliers 7 8" xfId="1028" xr:uid="{C6B829D6-CB79-4233-A625-CEA59CF5756E}"/>
    <cellStyle name="Milliers 8" xfId="51" xr:uid="{FB1F536F-6144-4261-89B1-1BEE221136C0}"/>
    <cellStyle name="Milliers 8 2" xfId="128" xr:uid="{47826C72-C5D3-4EFE-8312-A3E6DC9F20E8}"/>
    <cellStyle name="Milliers 8 2 2" xfId="243" xr:uid="{B0054E75-DCCA-4235-8515-7F97C6B388AA}"/>
    <cellStyle name="Milliers 8 2 2 2" xfId="559" xr:uid="{C5B7BC8B-2DCE-4E54-BFC1-C3323BE9FE58}"/>
    <cellStyle name="Milliers 8 2 2 2 2" xfId="1307" xr:uid="{1687FD00-B6D1-4F3B-B64F-08AF278C6BF9}"/>
    <cellStyle name="Milliers 8 2 2 3" xfId="1115" xr:uid="{0E317900-CC55-444D-936E-BD179B74CF52}"/>
    <cellStyle name="Milliers 8 2 3" xfId="356" xr:uid="{1F8629B1-1F3D-405A-AABB-9824EBB4E1A8}"/>
    <cellStyle name="Milliers 8 2 3 2" xfId="664" xr:uid="{4714A060-460C-491E-801B-F3F2D40EC284}"/>
    <cellStyle name="Milliers 8 2 3 2 2" xfId="1373" xr:uid="{38F496D6-6327-4502-B8FC-A107B2D44A75}"/>
    <cellStyle name="Milliers 8 2 3 3" xfId="1183" xr:uid="{E42EB305-2963-4AEA-BFA8-562F43B1FE03}"/>
    <cellStyle name="Milliers 8 2 4" xfId="471" xr:uid="{B8BBAF2A-E31D-4CCF-9CC7-3FCA4ADA5598}"/>
    <cellStyle name="Milliers 8 2 4 2" xfId="1252" xr:uid="{865F5D47-445C-4EB2-8C7B-E82A73D077A4}"/>
    <cellStyle name="Milliers 8 2 5" xfId="2762" xr:uid="{95CFF0E4-26F7-4B43-888D-C9B05D5A1538}"/>
    <cellStyle name="Milliers 8 2 6" xfId="1051" xr:uid="{4F3A5121-63FE-4214-8791-C864D9C66FF7}"/>
    <cellStyle name="Milliers 8 3" xfId="178" xr:uid="{87113067-426D-4612-9261-A0ECB70FB614}"/>
    <cellStyle name="Milliers 8 3 2" xfId="295" xr:uid="{7A7CF1A3-A983-4048-884C-D3B615458BFD}"/>
    <cellStyle name="Milliers 8 3 2 2" xfId="604" xr:uid="{CC1CA4E7-DA3C-4AB1-926E-D130891DC72D}"/>
    <cellStyle name="Milliers 8 3 2 2 2" xfId="1335" xr:uid="{7BBFA083-039E-41CA-9F05-5043B73068FB}"/>
    <cellStyle name="Milliers 8 3 2 3" xfId="1145" xr:uid="{61B95793-3FDB-4A88-B70F-32261162388D}"/>
    <cellStyle name="Milliers 8 3 3" xfId="412" xr:uid="{0C4459C2-392A-45D8-B31F-3CF4703ADC3E}"/>
    <cellStyle name="Milliers 8 3 3 2" xfId="1215" xr:uid="{861133EF-07F8-4225-A02B-C57B7D36CEA5}"/>
    <cellStyle name="Milliers 8 3 4" xfId="1073" xr:uid="{54D93F34-F8E0-4BE7-A5BC-EC51A9366AE3}"/>
    <cellStyle name="Milliers 8 4" xfId="283" xr:uid="{3574A12E-0BAA-4B00-BF2E-8BB99AEA542D}"/>
    <cellStyle name="Milliers 8 4 2" xfId="592" xr:uid="{4148E06A-9961-4FF4-88F6-F4C36B943C8C}"/>
    <cellStyle name="Milliers 8 4 2 2" xfId="1328" xr:uid="{A15B2933-526D-4D39-B0B6-A78BED9A8B5B}"/>
    <cellStyle name="Milliers 8 4 3" xfId="1138" xr:uid="{DFCCFF67-8798-4597-8549-0EF777C1B597}"/>
    <cellStyle name="Milliers 8 5" xfId="401" xr:uid="{7C8FDFB3-BE54-4765-AFC1-EE189B674D2B}"/>
    <cellStyle name="Milliers 8 5 2" xfId="1208" xr:uid="{8A4E2017-CEB1-4786-A81A-E555CEE986AD}"/>
    <cellStyle name="Milliers 8 6" xfId="1771" xr:uid="{A0DEA423-A22C-461D-BBE7-1B0E29747326}"/>
    <cellStyle name="Milliers 8 7" xfId="1009" xr:uid="{8A4FB5EC-A142-4131-88E4-3BF4B2CFD1F6}"/>
    <cellStyle name="Milliers 9" xfId="95" xr:uid="{E8337638-CD1C-414A-BA35-9F9DC4788F5A}"/>
    <cellStyle name="Milliers 9 2" xfId="208" xr:uid="{02A9D89A-3308-4115-9636-3A0AB69EEF86}"/>
    <cellStyle name="Milliers 9 2 2" xfId="531" xr:uid="{9D139105-CC8F-4A82-9C99-F4CFABA95959}"/>
    <cellStyle name="Milliers 9 2 3" xfId="2763" xr:uid="{BB079C09-4D3D-4678-A63C-08058B790E25}"/>
    <cellStyle name="Milliers 9 3" xfId="326" xr:uid="{5ABEF7D4-0F7C-45B2-9BBB-DDAAAE16EF38}"/>
    <cellStyle name="Milliers 9 3 2" xfId="634" xr:uid="{8272E46A-59A4-4E53-8D1C-072FC5D90784}"/>
    <cellStyle name="Milliers 9 4" xfId="442" xr:uid="{E39BBDED-AE53-4DA8-BA37-DEF54EAD61AC}"/>
    <cellStyle name="Milliers 9 5" xfId="500" xr:uid="{48C7B5FE-FCFD-4E04-8E49-B9B82CC1891D}"/>
    <cellStyle name="Milliers 9 5 2" xfId="1269" xr:uid="{CB28F2AD-EA0C-4D0D-8E7E-072AA50CDAAD}"/>
    <cellStyle name="Milliers 9 6" xfId="1772" xr:uid="{C339CCD7-278E-4C9A-95FF-41A859F70F1A}"/>
    <cellStyle name="Milliers 9 7" xfId="1030" xr:uid="{45E94477-7E43-40B3-919D-12CEE9B51616}"/>
    <cellStyle name="Monétaire 2" xfId="70" xr:uid="{9B13EC14-B763-4A4E-A1D7-81871F5481EB}"/>
    <cellStyle name="Monétaire 2 10" xfId="1773" xr:uid="{5A530A69-6F97-4720-9C6D-1FB85716559D}"/>
    <cellStyle name="Monétaire 2 11" xfId="3463" xr:uid="{C70CEA04-C852-4104-884A-E3C8E965FD43}"/>
    <cellStyle name="Monétaire 2 11 2" xfId="4052" xr:uid="{516657D3-24A4-4645-BBA6-8CF7B83831CD}"/>
    <cellStyle name="Monétaire 2 12" xfId="3777" xr:uid="{159352E2-2888-41D6-8EB4-57BE121BAA39}"/>
    <cellStyle name="Monétaire 2 13" xfId="1015" xr:uid="{AF766EBF-D84B-4B31-B0BA-31B4F4AE4A3D}"/>
    <cellStyle name="Monétaire 2 2" xfId="101" xr:uid="{AED7A595-D801-4E00-8147-4790C235BF91}"/>
    <cellStyle name="Monétaire 2 2 2" xfId="217" xr:uid="{F6CC9AEB-44DF-4DE5-BEC2-A055E688C9AD}"/>
    <cellStyle name="Monétaire 2 2 2 2" xfId="534" xr:uid="{2A8F11CC-80E1-49A3-A2B8-17E2109C6D02}"/>
    <cellStyle name="Monétaire 2 2 2 2 2" xfId="912" xr:uid="{66BDA51B-E69A-4DCD-9EED-9B9CD9462A31}"/>
    <cellStyle name="Monétaire 2 2 2 2 2 2" xfId="4248" xr:uid="{6A1197BD-F62E-4077-92E8-DF61DF92DCD5}"/>
    <cellStyle name="Monétaire 2 2 2 2 2 3" xfId="3659" xr:uid="{2A60DA0C-9913-4088-97D0-9866DCFB7624}"/>
    <cellStyle name="Monétaire 2 2 2 2 3" xfId="3973" xr:uid="{9B37AE1C-F367-4874-93C2-288B801A2982}"/>
    <cellStyle name="Monétaire 2 2 2 2 4" xfId="1291" xr:uid="{6BFFB438-5A24-4A51-92FA-24170F175CDE}"/>
    <cellStyle name="Monétaire 2 2 2 3" xfId="774" xr:uid="{1EF33ABF-586A-4ECF-9514-7654637C6A4D}"/>
    <cellStyle name="Monétaire 2 2 2 3 2" xfId="4110" xr:uid="{3DD0E8B6-14A0-40A2-94AF-C260DD2AB39E}"/>
    <cellStyle name="Monétaire 2 2 2 3 3" xfId="3521" xr:uid="{D7FC0504-A652-4456-93C2-FFE723C4868F}"/>
    <cellStyle name="Monétaire 2 2 2 4" xfId="3835" xr:uid="{563A651D-3B12-4AC6-B411-3B12508C4DE0}"/>
    <cellStyle name="Monétaire 2 2 2 5" xfId="1098" xr:uid="{EB5D3C93-AB2F-4F03-9499-1F474F7880F4}"/>
    <cellStyle name="Monétaire 2 2 3" xfId="331" xr:uid="{2CB75D0A-9FE3-47ED-8F2C-71B7DCD28415}"/>
    <cellStyle name="Monétaire 2 2 3 2" xfId="639" xr:uid="{7CF82142-ED17-4AC4-B0BA-4AF707DFF69B}"/>
    <cellStyle name="Monétaire 2 2 3 2 2" xfId="960" xr:uid="{CD0D4C23-15A9-4BFF-9977-9B36EC1D0DC3}"/>
    <cellStyle name="Monétaire 2 2 3 2 2 2" xfId="4296" xr:uid="{62CDCCE8-BEBF-4BA1-9605-7A34D071552B}"/>
    <cellStyle name="Monétaire 2 2 3 2 2 3" xfId="3707" xr:uid="{305213C9-FCD8-42D7-882F-0EF48A30E233}"/>
    <cellStyle name="Monétaire 2 2 3 2 3" xfId="4021" xr:uid="{8F01B019-DFC0-40B0-B078-9FEF0F2CE5FE}"/>
    <cellStyle name="Monétaire 2 2 3 2 4" xfId="1357" xr:uid="{7147BF0D-D5D1-4737-8C10-594B30E6F708}"/>
    <cellStyle name="Monétaire 2 2 3 3" xfId="824" xr:uid="{E5FA7AFD-0C22-4E07-B39F-EEACB650CAA8}"/>
    <cellStyle name="Monétaire 2 2 3 3 2" xfId="4160" xr:uid="{D072DCCD-4320-4002-A051-3D7E9EE369FB}"/>
    <cellStyle name="Monétaire 2 2 3 3 3" xfId="3571" xr:uid="{875BC86E-8ACB-467F-B9AA-9C795A2C03CB}"/>
    <cellStyle name="Monétaire 2 2 3 4" xfId="3885" xr:uid="{7BAE5FF1-3853-4E77-9A56-67EB1974DCFB}"/>
    <cellStyle name="Monétaire 2 2 3 5" xfId="1167" xr:uid="{9CC06F7C-5768-417B-98D8-BCCA51A982A0}"/>
    <cellStyle name="Monétaire 2 2 4" xfId="447" xr:uid="{59F8822C-1804-4B59-9B03-DB0C054DC422}"/>
    <cellStyle name="Monétaire 2 2 4 2" xfId="876" xr:uid="{5DE5140A-162C-4071-8686-7DCFEBFF32F8}"/>
    <cellStyle name="Monétaire 2 2 4 2 2" xfId="4212" xr:uid="{3878F27D-71A5-47BB-9F2D-2E0C2490B654}"/>
    <cellStyle name="Monétaire 2 2 4 2 3" xfId="3623" xr:uid="{E326B521-19B3-44AE-8987-4A6C9AB5101F}"/>
    <cellStyle name="Monétaire 2 2 4 3" xfId="3937" xr:uid="{F6AB7A05-CC27-44E3-B91D-95DE65AF5F26}"/>
    <cellStyle name="Monétaire 2 2 4 4" xfId="1237" xr:uid="{661254A3-DE0B-44AB-B2A1-90AD1F22D2C2}"/>
    <cellStyle name="Monétaire 2 2 5" xfId="730" xr:uid="{FE71B9A4-F290-48DA-8971-F9CA163AE1CC}"/>
    <cellStyle name="Monétaire 2 2 5 2" xfId="2764" xr:uid="{4259BB78-FB58-4E5D-8291-4FDC30FA08B0}"/>
    <cellStyle name="Monétaire 2 2 6" xfId="3477" xr:uid="{FCE45639-2C75-47B8-BF26-90229AE94329}"/>
    <cellStyle name="Monétaire 2 2 6 2" xfId="4066" xr:uid="{9C4FB108-1498-4DFA-9CC4-824A1D3C44CA}"/>
    <cellStyle name="Monétaire 2 2 7" xfId="3791" xr:uid="{E8BF2C2D-97F7-477F-BE4A-10085318A5EC}"/>
    <cellStyle name="Monétaire 2 2 8" xfId="1034" xr:uid="{90596528-4003-4099-A68C-843CA1744BAC}"/>
    <cellStyle name="Monétaire 2 3" xfId="135" xr:uid="{62C92555-0FA4-4BCA-9777-5ACFDAB148E0}"/>
    <cellStyle name="Monétaire 2 3 2" xfId="301" xr:uid="{C66FBAA8-41BE-4FE6-8E4C-A086955EE3C6}"/>
    <cellStyle name="Monétaire 2 3 2 2" xfId="610" xr:uid="{0D6608FB-DA56-4B65-BF18-9275062A1D6E}"/>
    <cellStyle name="Monétaire 2 3 2 2 2" xfId="946" xr:uid="{1B84A49D-7CC8-4ABA-B4BB-25A251BB8A21}"/>
    <cellStyle name="Monétaire 2 3 2 2 2 2" xfId="4282" xr:uid="{BBA17300-FD17-4F23-81C0-F1D711275EFD}"/>
    <cellStyle name="Monétaire 2 3 2 2 2 3" xfId="3693" xr:uid="{657274E6-7BDC-4C5D-856C-33890F7E2677}"/>
    <cellStyle name="Monétaire 2 3 2 2 3" xfId="4007" xr:uid="{B7C5DBEC-76CF-452F-B8AF-7DA6982E8266}"/>
    <cellStyle name="Monétaire 2 3 2 2 4" xfId="1339" xr:uid="{C11CCB45-EF2D-4CD5-8BCD-3244D629CBEA}"/>
    <cellStyle name="Monétaire 2 3 2 3" xfId="810" xr:uid="{2EEF2D34-18D7-478B-9B5F-944D4CEB268D}"/>
    <cellStyle name="Monétaire 2 3 2 3 2" xfId="4146" xr:uid="{CC7617C9-C970-471C-8688-60B20031DD5B}"/>
    <cellStyle name="Monétaire 2 3 2 3 3" xfId="3557" xr:uid="{3C9A3752-31B5-4295-A0DA-18690471EBD5}"/>
    <cellStyle name="Monétaire 2 3 2 4" xfId="3871" xr:uid="{90253EE8-5CED-42BC-8982-966F2009B684}"/>
    <cellStyle name="Monétaire 2 3 2 5" xfId="1149" xr:uid="{A44C6DC7-5731-4C04-877B-FAB9AF66EF32}"/>
    <cellStyle name="Monétaire 2 3 3" xfId="418" xr:uid="{F10F5933-F513-4676-B94C-7980D0A984C7}"/>
    <cellStyle name="Monétaire 2 3 3 2" xfId="862" xr:uid="{663D0967-7DB1-4F4F-9DDD-E5D983D44F5D}"/>
    <cellStyle name="Monétaire 2 3 3 2 2" xfId="4198" xr:uid="{0A1009DD-6C28-46F1-A85D-AF9513CC575A}"/>
    <cellStyle name="Monétaire 2 3 3 2 3" xfId="3609" xr:uid="{30A82508-2A11-4625-961E-4A9B414EC81E}"/>
    <cellStyle name="Monétaire 2 3 3 3" xfId="3923" xr:uid="{ADB9DDD1-A3A4-435C-BD5A-D415F4393A3B}"/>
    <cellStyle name="Monétaire 2 3 3 4" xfId="1219" xr:uid="{1686FFCC-B8F6-46CE-A84F-F32E8012FD5E}"/>
    <cellStyle name="Monétaire 2 3 4" xfId="745" xr:uid="{82206ADE-8E45-4651-8822-D5F445FDAC9C}"/>
    <cellStyle name="Monétaire 2 3 4 2" xfId="4081" xr:uid="{9FBE237C-0530-430A-95CF-306F8F41CEFF}"/>
    <cellStyle name="Monétaire 2 3 4 3" xfId="3492" xr:uid="{DE225D4E-396F-485F-8221-A096D9CAB384}"/>
    <cellStyle name="Monétaire 2 3 5" xfId="3806" xr:uid="{F4D4DBE7-5912-4A64-BDD9-37B9F1BF71F3}"/>
    <cellStyle name="Monétaire 2 3 6" xfId="1055" xr:uid="{868FD377-8A98-4D45-ACBD-967846B6DAD5}"/>
    <cellStyle name="Monétaire 2 4" xfId="184" xr:uid="{F806B038-9263-4A1E-AE3A-678BFB3920FF}"/>
    <cellStyle name="Monétaire 2 4 2" xfId="509" xr:uid="{3ECEE9C5-550A-417E-87DA-ACA93D7A7FAF}"/>
    <cellStyle name="Monétaire 2 4 2 2" xfId="900" xr:uid="{E2EFB87F-E6B1-4C78-9C2E-04BB543ADC97}"/>
    <cellStyle name="Monétaire 2 4 2 2 2" xfId="4236" xr:uid="{CE13E8F4-A558-4E0F-A320-746EA4DF08A9}"/>
    <cellStyle name="Monétaire 2 4 2 2 3" xfId="3647" xr:uid="{6A84F51C-765B-4D0A-8B69-8D9A3E78836E}"/>
    <cellStyle name="Monétaire 2 4 2 3" xfId="3961" xr:uid="{6510FF5E-B5A7-4B32-BF72-826256B44B42}"/>
    <cellStyle name="Monétaire 2 4 2 4" xfId="1275" xr:uid="{3E32801A-BA19-4884-BB86-1B9F043D9C07}"/>
    <cellStyle name="Monétaire 2 4 3" xfId="760" xr:uid="{6CA63550-7F7E-4356-85F3-C09FFAF146D2}"/>
    <cellStyle name="Monétaire 2 4 3 2" xfId="4096" xr:uid="{E83B23C7-0A67-43D7-8F6A-BA9DCC770BA8}"/>
    <cellStyle name="Monétaire 2 4 3 3" xfId="3507" xr:uid="{8BCF5FDE-0E25-4B07-B97F-F703F075471D}"/>
    <cellStyle name="Monétaire 2 4 4" xfId="3821" xr:uid="{30225B4F-9059-4EBB-B02D-C7AF21991462}"/>
    <cellStyle name="Monétaire 2 4 5" xfId="1077" xr:uid="{6308DA07-5633-4AC9-954D-BF392C73BEB9}"/>
    <cellStyle name="Monétaire 2 5" xfId="259" xr:uid="{749C4E46-7501-4601-AB2D-9986C575009E}"/>
    <cellStyle name="Monétaire 2 5 2" xfId="568" xr:uid="{696EF7AA-089A-413E-B6E9-0E4A04520337}"/>
    <cellStyle name="Monétaire 2 5 2 2" xfId="927" xr:uid="{AE811630-9C84-4AF5-A1E4-4F7CD6A3F27B}"/>
    <cellStyle name="Monétaire 2 5 2 2 2" xfId="4263" xr:uid="{D7FEA4E0-2BA8-4E28-A5A1-B9C2DD277152}"/>
    <cellStyle name="Monétaire 2 5 2 2 3" xfId="3674" xr:uid="{DE0B202D-E906-401E-B412-F035771A3EB5}"/>
    <cellStyle name="Monétaire 2 5 2 3" xfId="3988" xr:uid="{6A15550A-D03E-40FF-8B47-D48C89E69D0F}"/>
    <cellStyle name="Monétaire 2 5 2 4" xfId="1313" xr:uid="{29C4F7DD-6091-4619-B816-365996DF941E}"/>
    <cellStyle name="Monétaire 2 5 3" xfId="791" xr:uid="{863A619D-1B4E-4579-B459-4BE100438661}"/>
    <cellStyle name="Monétaire 2 5 3 2" xfId="4127" xr:uid="{CC7C741A-A143-4485-AF16-EF604F0723CA}"/>
    <cellStyle name="Monétaire 2 5 3 3" xfId="3538" xr:uid="{1A6E3177-382C-4112-9ACB-F949979DC82E}"/>
    <cellStyle name="Monétaire 2 5 4" xfId="3852" xr:uid="{1C08226E-C07F-4699-B622-72F145D0B8D8}"/>
    <cellStyle name="Monétaire 2 5 5" xfId="1123" xr:uid="{7795FE16-B8A1-49A9-8FBE-C79862C9C608}"/>
    <cellStyle name="Monétaire 2 6" xfId="380" xr:uid="{8A0C5483-DD32-4DFA-974A-AABEC3C686D5}"/>
    <cellStyle name="Monétaire 2 6 2" xfId="845" xr:uid="{C9AADB15-F4C1-4F41-A2D0-386372BF5B19}"/>
    <cellStyle name="Monétaire 2 6 2 2" xfId="4181" xr:uid="{FE821E07-59D0-4EF2-B793-1987224BBE80}"/>
    <cellStyle name="Monétaire 2 6 2 3" xfId="3592" xr:uid="{41BDA7CA-BE51-41DD-B45A-D4FD4F4BDF7C}"/>
    <cellStyle name="Monétaire 2 6 3" xfId="3906" xr:uid="{09C76175-8E51-4DB7-B430-73992F4A7C7D}"/>
    <cellStyle name="Monétaire 2 6 4" xfId="1196" xr:uid="{01AE27CB-9385-4E29-AC4B-E59D2259C2A1}"/>
    <cellStyle name="Monétaire 2 7" xfId="488" xr:uid="{53906B9A-02ED-45BB-9846-B19C6062C58A}"/>
    <cellStyle name="Monétaire 2 7 2" xfId="892" xr:uid="{733E8BF1-4B75-46D9-9B4D-E75C99CD2F9F}"/>
    <cellStyle name="Monétaire 2 7 2 2" xfId="4228" xr:uid="{D7DCC223-8952-4120-A871-60E8C101198E}"/>
    <cellStyle name="Monétaire 2 7 2 3" xfId="3639" xr:uid="{8F42179B-8126-4F5B-9572-B83E83E7A9AB}"/>
    <cellStyle name="Monétaire 2 7 3" xfId="3953" xr:uid="{FE52F364-4B19-4D39-90C9-30DBF8FF9421}"/>
    <cellStyle name="Monétaire 2 7 4" xfId="1261" xr:uid="{CC93C531-7B1F-4C09-BE27-ED5E1EA6195C}"/>
    <cellStyle name="Monétaire 2 8" xfId="687" xr:uid="{5E18131F-0C9D-4BEC-9787-80ED8A439DF3}"/>
    <cellStyle name="Monétaire 2 8 2" xfId="980" xr:uid="{25C0388D-856B-4DEF-AF43-C2CC96EA693F}"/>
    <cellStyle name="Monétaire 2 8 2 2" xfId="4316" xr:uid="{684B446B-4455-41B0-9C33-F6C5AFA62355}"/>
    <cellStyle name="Monétaire 2 8 2 3" xfId="3727" xr:uid="{F6AF48A0-9FC2-487A-B999-653B174E52C1}"/>
    <cellStyle name="Monétaire 2 8 3" xfId="4041" xr:uid="{48929110-36CB-4452-8350-B86F8DE33BE5}"/>
    <cellStyle name="Monétaire 2 8 4" xfId="1384" xr:uid="{18A8FD2F-DC9B-4E79-9CB9-775B44A1AA5E}"/>
    <cellStyle name="Monétaire 2 9" xfId="716" xr:uid="{73BF9CAE-1092-4FD0-9FB9-8560D4FD1848}"/>
    <cellStyle name="Monétaire 2 9 2" xfId="1394" xr:uid="{B5D471EA-A3C4-4F1C-AB55-7B596649F698}"/>
    <cellStyle name="Monétaire 3" xfId="79" xr:uid="{970B1A0D-5EEE-41E3-8998-A0BA665C41B0}"/>
    <cellStyle name="Monétaire 3 10" xfId="1020" xr:uid="{1F32DA04-40C0-4687-A64C-BF3DE362AB30}"/>
    <cellStyle name="Monétaire 3 2" xfId="109" xr:uid="{E76E98F3-5553-4308-A571-26FC88A1D2A7}"/>
    <cellStyle name="Monétaire 3 2 2" xfId="227" xr:uid="{A6F3B1FE-FFD1-4860-9755-85AE2699BC54}"/>
    <cellStyle name="Monétaire 3 2 2 2" xfId="543" xr:uid="{A552F682-49E4-41EC-BCBD-822EB17E29AA}"/>
    <cellStyle name="Monétaire 3 2 2 2 2" xfId="916" xr:uid="{C2BD2B1F-AC85-443A-87F8-2962E70ECCDC}"/>
    <cellStyle name="Monétaire 3 2 2 2 2 2" xfId="4252" xr:uid="{EC8CD63E-2B7A-4EC1-81B4-F45F52BD6744}"/>
    <cellStyle name="Monétaire 3 2 2 2 2 3" xfId="3663" xr:uid="{1416F096-8DCA-4C91-AEDC-75BC6C0E16FE}"/>
    <cellStyle name="Monétaire 3 2 2 2 3" xfId="3977" xr:uid="{870F61CB-7D88-4E0A-8AF6-D48CFB23CFC4}"/>
    <cellStyle name="Monétaire 3 2 2 2 4" xfId="1297" xr:uid="{B5826D34-D6D9-452D-B9C3-544E138B3C06}"/>
    <cellStyle name="Monétaire 3 2 2 3" xfId="778" xr:uid="{70CEDFCB-C572-4EB3-ADA0-D25DCF914768}"/>
    <cellStyle name="Monétaire 3 2 2 3 2" xfId="4114" xr:uid="{833A45C6-8A0E-4615-86ED-C9A4681E30EB}"/>
    <cellStyle name="Monétaire 3 2 2 3 3" xfId="3525" xr:uid="{C0A8163B-E68B-47A1-930F-21EAAFDE74AC}"/>
    <cellStyle name="Monétaire 3 2 2 4" xfId="3839" xr:uid="{50C033E0-0EE5-4136-BA86-5F258AC17E36}"/>
    <cellStyle name="Monétaire 3 2 2 5" xfId="1105" xr:uid="{11F36301-AAA5-4B13-9F6A-DBF4F7EFD16B}"/>
    <cellStyle name="Monétaire 3 2 3" xfId="340" xr:uid="{EF48E66F-A755-42CB-8918-59897C39C907}"/>
    <cellStyle name="Monétaire 3 2 3 2" xfId="648" xr:uid="{21BCE1E3-B2BD-430A-9C9F-B8247B1D57F9}"/>
    <cellStyle name="Monétaire 3 2 3 2 2" xfId="964" xr:uid="{19D99EED-7170-4C8C-B740-9B4594FABBA9}"/>
    <cellStyle name="Monétaire 3 2 3 2 2 2" xfId="4300" xr:uid="{32E348E1-9291-4F9E-B40F-B47E1012CF5F}"/>
    <cellStyle name="Monétaire 3 2 3 2 2 3" xfId="3711" xr:uid="{10077118-77BC-442A-AAB4-9E8B9854756B}"/>
    <cellStyle name="Monétaire 3 2 3 2 3" xfId="4025" xr:uid="{83DF9349-3809-4F5E-8B67-C6EC9378EF6B}"/>
    <cellStyle name="Monétaire 3 2 3 2 4" xfId="1363" xr:uid="{6141ACB5-88C5-4376-822B-86A69A41FDDC}"/>
    <cellStyle name="Monétaire 3 2 3 3" xfId="828" xr:uid="{2CA81BC8-013F-444F-A7D2-10774A30BDF4}"/>
    <cellStyle name="Monétaire 3 2 3 3 2" xfId="4164" xr:uid="{D3B43675-CF0A-4497-8D58-FEEB5F5324F8}"/>
    <cellStyle name="Monétaire 3 2 3 3 3" xfId="3575" xr:uid="{E3426D6E-EB98-431C-A1A3-D849551FAEE1}"/>
    <cellStyle name="Monétaire 3 2 3 4" xfId="3889" xr:uid="{304853E3-F30B-46BD-BF58-4F6D74FD0D6A}"/>
    <cellStyle name="Monétaire 3 2 3 5" xfId="1173" xr:uid="{64606346-016C-437F-82D1-D08D900BC470}"/>
    <cellStyle name="Monétaire 3 2 4" xfId="455" xr:uid="{24F09BA1-A617-4082-9C7B-C6F6F5363AC0}"/>
    <cellStyle name="Monétaire 3 2 4 2" xfId="879" xr:uid="{A3D28806-3470-4E68-B893-F5409D1ACA80}"/>
    <cellStyle name="Monétaire 3 2 4 2 2" xfId="4215" xr:uid="{224A396B-C20E-4821-A07C-FE0F2319DF8D}"/>
    <cellStyle name="Monétaire 3 2 4 2 3" xfId="3626" xr:uid="{2DBBC70A-17FE-4E8C-A98B-6017FEA8815D}"/>
    <cellStyle name="Monétaire 3 2 4 3" xfId="3940" xr:uid="{A1DE99E3-AAC9-4D78-AE4E-9D84869249AA}"/>
    <cellStyle name="Monétaire 3 2 4 4" xfId="1242" xr:uid="{7699BC4D-7D97-4F6C-B17F-7913E083B862}"/>
    <cellStyle name="Monétaire 3 2 5" xfId="734" xr:uid="{BCC6E46C-B1F1-462E-9CAA-8E43DB3B743E}"/>
    <cellStyle name="Monétaire 3 2 5 2" xfId="2765" xr:uid="{75768AB9-6134-4BE1-B535-14EC9DD5BFA8}"/>
    <cellStyle name="Monétaire 3 2 6" xfId="3481" xr:uid="{1DB97024-8CF2-4867-A2FC-8964DA766D49}"/>
    <cellStyle name="Monétaire 3 2 6 2" xfId="4070" xr:uid="{F515AF76-5963-4022-B3A3-37428490C091}"/>
    <cellStyle name="Monétaire 3 2 7" xfId="3795" xr:uid="{603E5173-6AE2-4B13-B84A-89C022B131D1}"/>
    <cellStyle name="Monétaire 3 2 8" xfId="1039" xr:uid="{DAFC767C-1E36-43C9-AB67-7DC77E35399A}"/>
    <cellStyle name="Monétaire 3 3" xfId="143" xr:uid="{10D4C625-FFCD-4F85-BF4B-E77A6BD9129E}"/>
    <cellStyle name="Monétaire 3 3 2" xfId="309" xr:uid="{AC937B87-71AD-4041-9723-526AE21CEA40}"/>
    <cellStyle name="Monétaire 3 3 2 2" xfId="618" xr:uid="{F594A617-DD71-420E-B36C-61B2E71F51F3}"/>
    <cellStyle name="Monétaire 3 3 2 2 2" xfId="950" xr:uid="{06DAA42B-2F85-40D6-89D1-E56BFEA4A763}"/>
    <cellStyle name="Monétaire 3 3 2 2 2 2" xfId="4286" xr:uid="{4422AFA3-20C4-46CB-B5BC-AEEC49E49D09}"/>
    <cellStyle name="Monétaire 3 3 2 2 2 3" xfId="3697" xr:uid="{F8F24180-3306-4BAD-A7FE-C7EDC65FB6C9}"/>
    <cellStyle name="Monétaire 3 3 2 2 3" xfId="4011" xr:uid="{9022E466-6B5E-4AF5-A26B-F3FBEA004A84}"/>
    <cellStyle name="Monétaire 3 3 2 2 4" xfId="1344" xr:uid="{3DE78EF9-1644-4DFA-B4A6-D2FD4A0A4533}"/>
    <cellStyle name="Monétaire 3 3 2 3" xfId="814" xr:uid="{161690DE-DA5B-483A-B935-22430D19BC54}"/>
    <cellStyle name="Monétaire 3 3 2 3 2" xfId="4150" xr:uid="{3C5E495A-5DD8-448F-B92B-A42FFEF5709C}"/>
    <cellStyle name="Monétaire 3 3 2 3 3" xfId="3561" xr:uid="{AFD4643A-CBC4-4AA1-851D-509301E27729}"/>
    <cellStyle name="Monétaire 3 3 2 4" xfId="3875" xr:uid="{45C3BA6E-A137-42B9-BC02-BD06E3143A28}"/>
    <cellStyle name="Monétaire 3 3 2 5" xfId="1154" xr:uid="{C398D381-CE56-4254-B04A-846221EB5DFF}"/>
    <cellStyle name="Monétaire 3 3 3" xfId="426" xr:uid="{949FB5D2-E3F8-4477-8822-5BC4A04C3544}"/>
    <cellStyle name="Monétaire 3 3 3 2" xfId="866" xr:uid="{48164807-7EB5-4741-A63B-1CB9FAAF8345}"/>
    <cellStyle name="Monétaire 3 3 3 2 2" xfId="4202" xr:uid="{8951086B-1783-4D75-BE76-CF9D492D7EAE}"/>
    <cellStyle name="Monétaire 3 3 3 2 3" xfId="3613" xr:uid="{689D91B4-1940-4EA8-8BD3-0BD05E238E1D}"/>
    <cellStyle name="Monétaire 3 3 3 3" xfId="3927" xr:uid="{1D09430A-0F32-4FBB-93A6-9A7EDDB47F47}"/>
    <cellStyle name="Monétaire 3 3 3 4" xfId="1224" xr:uid="{2BAD53C2-C79D-41E2-80F6-30BE50A6F3D6}"/>
    <cellStyle name="Monétaire 3 3 4" xfId="749" xr:uid="{4B6BD2AE-A184-4F3B-9AE3-D46EBE9C911C}"/>
    <cellStyle name="Monétaire 3 3 4 2" xfId="4085" xr:uid="{0FDBC9F4-CAF8-485D-9B67-2C962982EE4B}"/>
    <cellStyle name="Monétaire 3 3 4 3" xfId="3496" xr:uid="{2DAE4486-1DA4-4CD9-B36F-6345DE31B413}"/>
    <cellStyle name="Monétaire 3 3 5" xfId="3810" xr:uid="{0E0429A0-A0FD-4709-9D3B-2379ACCF1139}"/>
    <cellStyle name="Monétaire 3 3 6" xfId="1060" xr:uid="{6A2C236F-7CC1-4998-85F3-D4E6E9F17710}"/>
    <cellStyle name="Monétaire 3 4" xfId="192" xr:uid="{675B9F0A-8072-4FDE-943C-E14A9662C053}"/>
    <cellStyle name="Monétaire 3 4 2" xfId="515" xr:uid="{0B0E6BD1-7889-4D9C-910A-7CD367A3480E}"/>
    <cellStyle name="Monétaire 3 4 2 2" xfId="903" xr:uid="{F4289F90-5612-4B5D-9873-49F0A67BB0FB}"/>
    <cellStyle name="Monétaire 3 4 2 2 2" xfId="4239" xr:uid="{D155A93B-C5BF-4AC4-BA8E-28512F9598BA}"/>
    <cellStyle name="Monétaire 3 4 2 2 3" xfId="3650" xr:uid="{079EB703-DD72-4295-96D5-A5E4506A9A6D}"/>
    <cellStyle name="Monétaire 3 4 2 3" xfId="3964" xr:uid="{95B15F3F-2975-4C82-9EE4-59CFD47191B4}"/>
    <cellStyle name="Monétaire 3 4 2 4" xfId="1279" xr:uid="{0119312D-8696-48DC-A008-40CA0AFEAA1B}"/>
    <cellStyle name="Monétaire 3 4 3" xfId="764" xr:uid="{A88C58D3-5237-483D-B2EC-CF3FE6C16689}"/>
    <cellStyle name="Monétaire 3 4 3 2" xfId="4100" xr:uid="{1FF773E5-72B9-4EAD-A460-91456479AEFA}"/>
    <cellStyle name="Monétaire 3 4 3 3" xfId="3511" xr:uid="{757E18FC-73E3-43CB-9CB2-E64F0E9A7A90}"/>
    <cellStyle name="Monétaire 3 4 4" xfId="3825" xr:uid="{D8731DCF-814E-4AF8-A4EC-172A359F19A3}"/>
    <cellStyle name="Monétaire 3 4 5" xfId="1082" xr:uid="{A16B042B-182C-4680-8E2F-FDD2DEA61EB6}"/>
    <cellStyle name="Monétaire 3 5" xfId="267" xr:uid="{2A63FD21-C1D8-4F24-96B7-1F5D38F7B301}"/>
    <cellStyle name="Monétaire 3 5 2" xfId="576" xr:uid="{F42DDAF7-A10D-4B24-A425-7A27326DE42A}"/>
    <cellStyle name="Monétaire 3 5 2 2" xfId="931" xr:uid="{5EC44A14-887E-47A8-93C0-02D6F398D014}"/>
    <cellStyle name="Monétaire 3 5 2 2 2" xfId="4267" xr:uid="{66A16F3A-2E6B-40DA-837A-E0869565B86E}"/>
    <cellStyle name="Monétaire 3 5 2 2 3" xfId="3678" xr:uid="{95884B30-13CC-4AB8-82BE-D64CDBF76FCD}"/>
    <cellStyle name="Monétaire 3 5 2 3" xfId="3992" xr:uid="{4F4006D2-1BB6-44A9-A693-4FB4C1604F54}"/>
    <cellStyle name="Monétaire 3 5 2 4" xfId="1318" xr:uid="{547507AF-F567-41D9-AA08-5AB2D7384F52}"/>
    <cellStyle name="Monétaire 3 5 3" xfId="795" xr:uid="{B41E6EBC-CF67-4741-932E-CE473D60902A}"/>
    <cellStyle name="Monétaire 3 5 3 2" xfId="4131" xr:uid="{951D9EFE-D546-4958-8BEC-A80288E22E82}"/>
    <cellStyle name="Monétaire 3 5 3 3" xfId="3542" xr:uid="{9A983620-E07A-468A-86C3-3852F74B2546}"/>
    <cellStyle name="Monétaire 3 5 4" xfId="3856" xr:uid="{ABE0BA33-A92B-44DB-A759-7D52F892F9C0}"/>
    <cellStyle name="Monétaire 3 5 5" xfId="1128" xr:uid="{37E88D60-4A7C-4DB0-A07E-AEF825FAB628}"/>
    <cellStyle name="Monétaire 3 6" xfId="390" xr:uid="{0278999A-8DD6-48DE-BA9B-4856919F79D5}"/>
    <cellStyle name="Monétaire 3 6 2" xfId="849" xr:uid="{DF0968DC-EE20-4EBC-ADAA-F376419B9A34}"/>
    <cellStyle name="Monétaire 3 6 2 2" xfId="4185" xr:uid="{54B6E2E7-6CAD-4CAC-A9C1-062CC3C226F7}"/>
    <cellStyle name="Monétaire 3 6 2 3" xfId="3596" xr:uid="{151817E2-F21A-4ECF-B360-35281CF6CF41}"/>
    <cellStyle name="Monétaire 3 6 3" xfId="3910" xr:uid="{26D83F24-E3DD-4D39-BECC-C2BB22DFF3F3}"/>
    <cellStyle name="Monétaire 3 6 4" xfId="1201" xr:uid="{F78C5DA9-4352-4F70-A34A-B3BA7BCA5A95}"/>
    <cellStyle name="Monétaire 3 7" xfId="720" xr:uid="{30E41FB8-B97D-45C8-86A6-6F97DA598974}"/>
    <cellStyle name="Monétaire 3 7 2" xfId="1774" xr:uid="{BB849BDE-A70A-428B-AA6C-D98A1E3EC71F}"/>
    <cellStyle name="Monétaire 3 8" xfId="3467" xr:uid="{D5AEFF16-8D7B-4926-9328-578136BBFE7F}"/>
    <cellStyle name="Monétaire 3 8 2" xfId="4056" xr:uid="{AF767E27-32E8-4A13-BFDF-319A32E357CE}"/>
    <cellStyle name="Monétaire 3 9" xfId="3781" xr:uid="{FE4F4641-AED8-4D35-A6C1-E420B5D568E9}"/>
    <cellStyle name="Monétaire 4" xfId="87" xr:uid="{BA464132-463A-44B6-97E2-D20515599E6E}"/>
    <cellStyle name="Monétaire 4 2" xfId="117" xr:uid="{0B447AA2-8A63-46DA-8CB8-B3E2F77BF40C}"/>
    <cellStyle name="Monétaire 4 2 2" xfId="235" xr:uid="{FE9D829D-79E4-4428-967B-F766ED0B7307}"/>
    <cellStyle name="Monétaire 4 2 2 2" xfId="551" xr:uid="{207AC54D-9949-4991-9D86-8C592D0F3E18}"/>
    <cellStyle name="Monétaire 4 2 2 2 2" xfId="920" xr:uid="{6BF849ED-F076-44DC-9487-1CAB68000D12}"/>
    <cellStyle name="Monétaire 4 2 2 2 2 2" xfId="4256" xr:uid="{51CC8A56-5765-42E1-AD63-5C1470D966CB}"/>
    <cellStyle name="Monétaire 4 2 2 2 2 3" xfId="3667" xr:uid="{12DB8156-325A-47B0-A2F1-E8876AE52978}"/>
    <cellStyle name="Monétaire 4 2 2 2 3" xfId="3981" xr:uid="{1262DAF0-35EB-49AE-98B3-5C85B03E6E42}"/>
    <cellStyle name="Monétaire 4 2 2 2 4" xfId="1302" xr:uid="{5C75D03B-9490-4288-9744-90B3AC82AB10}"/>
    <cellStyle name="Monétaire 4 2 2 3" xfId="782" xr:uid="{58F45C5A-0458-407A-9D2E-E7D85AAC8681}"/>
    <cellStyle name="Monétaire 4 2 2 3 2" xfId="4118" xr:uid="{2F03416E-F688-4E68-9265-198A2B6B15B6}"/>
    <cellStyle name="Monétaire 4 2 2 3 3" xfId="3529" xr:uid="{B6B415D5-D139-4E65-B2D5-14EFB7DDE1B6}"/>
    <cellStyle name="Monétaire 4 2 2 4" xfId="3843" xr:uid="{8A9C8F3B-6E72-4817-B0AA-6C5A941DCD13}"/>
    <cellStyle name="Monétaire 4 2 2 5" xfId="1110" xr:uid="{1DA57067-57AD-47E0-ABD1-18DD09C75C67}"/>
    <cellStyle name="Monétaire 4 2 3" xfId="348" xr:uid="{68DB0C81-75A9-4EC8-BD2A-0B284AF01EFD}"/>
    <cellStyle name="Monétaire 4 2 3 2" xfId="656" xr:uid="{14E817D5-A452-48F5-8BDA-396D6F5EF8D6}"/>
    <cellStyle name="Monétaire 4 2 3 2 2" xfId="968" xr:uid="{62F86821-B5B9-468E-B840-361EEE677F20}"/>
    <cellStyle name="Monétaire 4 2 3 2 2 2" xfId="4304" xr:uid="{1ED48697-33D3-49A4-82E9-3CCB9DFD72B1}"/>
    <cellStyle name="Monétaire 4 2 3 2 2 3" xfId="3715" xr:uid="{900BBE98-7D36-435E-B0CD-D82639FF173D}"/>
    <cellStyle name="Monétaire 4 2 3 2 3" xfId="4029" xr:uid="{64D5E671-7116-42F3-B32D-827F0864F221}"/>
    <cellStyle name="Monétaire 4 2 3 2 4" xfId="1368" xr:uid="{B95E30C8-9212-4F63-9E2E-5662B628E519}"/>
    <cellStyle name="Monétaire 4 2 3 3" xfId="832" xr:uid="{AEA7FA75-A14B-4683-B0D7-FE5F3CB4B002}"/>
    <cellStyle name="Monétaire 4 2 3 3 2" xfId="4168" xr:uid="{48400234-A02E-4A85-A123-8388988CF949}"/>
    <cellStyle name="Monétaire 4 2 3 3 3" xfId="3579" xr:uid="{93DDB841-82EC-4D52-B454-349B70100DDB}"/>
    <cellStyle name="Monétaire 4 2 3 4" xfId="3893" xr:uid="{2E590D64-D44B-4968-AE71-0DA3322001C8}"/>
    <cellStyle name="Monétaire 4 2 3 5" xfId="1178" xr:uid="{EE7DED72-B43F-4318-A1BE-9DB689480CBF}"/>
    <cellStyle name="Monétaire 4 2 4" xfId="463" xr:uid="{B75C2821-C832-4A9C-BB42-3DA4264F02B5}"/>
    <cellStyle name="Monétaire 4 2 4 2" xfId="883" xr:uid="{E0290B84-928C-4E31-B554-711F0732F356}"/>
    <cellStyle name="Monétaire 4 2 4 2 2" xfId="4219" xr:uid="{334103AF-6CEB-4A51-9D5A-55DC40789798}"/>
    <cellStyle name="Monétaire 4 2 4 2 3" xfId="3630" xr:uid="{CC07C83E-D866-48B7-889C-9011A38DE30A}"/>
    <cellStyle name="Monétaire 4 2 4 3" xfId="3944" xr:uid="{4149E5F0-213E-44B0-9A6A-D576582A2D78}"/>
    <cellStyle name="Monétaire 4 2 4 4" xfId="1247" xr:uid="{D0106760-66C8-4037-83B8-6D026B8E5876}"/>
    <cellStyle name="Monétaire 4 2 5" xfId="738" xr:uid="{D0002682-9657-45C5-90E4-2D26B005F189}"/>
    <cellStyle name="Monétaire 4 2 5 2" xfId="4074" xr:uid="{7A61561C-5D51-4167-BF04-8E054598C491}"/>
    <cellStyle name="Monétaire 4 2 5 3" xfId="3485" xr:uid="{47AE212C-6E40-4B32-8BCD-5D2BF987ACE0}"/>
    <cellStyle name="Monétaire 4 2 6" xfId="3799" xr:uid="{76F0A28B-8851-436F-A391-52E34D179E43}"/>
    <cellStyle name="Monétaire 4 2 7" xfId="1044" xr:uid="{B39D148D-4823-450A-8838-2AE7A3B8679D}"/>
    <cellStyle name="Monétaire 4 3" xfId="151" xr:uid="{8EC927E6-D7B6-446A-B2B7-D4FC94ED77F2}"/>
    <cellStyle name="Monétaire 4 3 2" xfId="317" xr:uid="{1BC1822E-FE6D-42C5-9641-F0470515D0E1}"/>
    <cellStyle name="Monétaire 4 3 2 2" xfId="626" xr:uid="{089F1554-095E-4B8A-9A00-89CA7822E1E1}"/>
    <cellStyle name="Monétaire 4 3 2 2 2" xfId="954" xr:uid="{44FF2401-4C65-4A58-856E-EA0013E36104}"/>
    <cellStyle name="Monétaire 4 3 2 2 2 2" xfId="4290" xr:uid="{79DFD058-CB69-4EF6-86BB-CB614A68C65F}"/>
    <cellStyle name="Monétaire 4 3 2 2 2 3" xfId="3701" xr:uid="{57E500C5-2DB6-4D23-A97B-9BFE03DF532D}"/>
    <cellStyle name="Monétaire 4 3 2 2 3" xfId="4015" xr:uid="{FADC9069-7AAB-4AC6-B364-08EE5A33DF03}"/>
    <cellStyle name="Monétaire 4 3 2 2 4" xfId="1349" xr:uid="{F6EAF54D-0EF9-4803-820B-6D050BA1B598}"/>
    <cellStyle name="Monétaire 4 3 2 3" xfId="818" xr:uid="{6757F386-8C00-47FC-8140-2EF99652E7B4}"/>
    <cellStyle name="Monétaire 4 3 2 3 2" xfId="4154" xr:uid="{694DE6C4-B300-4885-A409-DB7BBC0A9BD4}"/>
    <cellStyle name="Monétaire 4 3 2 3 3" xfId="3565" xr:uid="{7D355646-84DA-40E9-8C98-997DF1BCDBC3}"/>
    <cellStyle name="Monétaire 4 3 2 4" xfId="3879" xr:uid="{3331C2B4-43EB-44D8-8925-2A706F5D505F}"/>
    <cellStyle name="Monétaire 4 3 2 5" xfId="1159" xr:uid="{B3D7132D-6B9D-4DF5-98D5-6FF2BF7549C0}"/>
    <cellStyle name="Monétaire 4 3 3" xfId="434" xr:uid="{39827360-14F3-4402-80DD-25FBE19018F0}"/>
    <cellStyle name="Monétaire 4 3 3 2" xfId="870" xr:uid="{B764F7A3-1515-438B-B87A-55997D008D18}"/>
    <cellStyle name="Monétaire 4 3 3 2 2" xfId="4206" xr:uid="{C0216EEA-DBD7-43DA-AC22-0B0341E0AE99}"/>
    <cellStyle name="Monétaire 4 3 3 2 3" xfId="3617" xr:uid="{D92D7664-4DE4-4169-A4AD-BDDE4C71BFD8}"/>
    <cellStyle name="Monétaire 4 3 3 3" xfId="3931" xr:uid="{D0D882D0-58CF-426D-9212-70B54B89E0F3}"/>
    <cellStyle name="Monétaire 4 3 3 4" xfId="1229" xr:uid="{163DFE5F-8FA7-45FE-B262-C1712BAB8B0B}"/>
    <cellStyle name="Monétaire 4 3 4" xfId="753" xr:uid="{ADCAA970-10AA-4F14-8D89-9472485EDF00}"/>
    <cellStyle name="Monétaire 4 3 4 2" xfId="4089" xr:uid="{40A5B5FD-7B10-4A96-9915-95F2E87AEFFC}"/>
    <cellStyle name="Monétaire 4 3 4 3" xfId="3500" xr:uid="{1438D7B3-F475-46E6-B5A9-90053702210D}"/>
    <cellStyle name="Monétaire 4 3 5" xfId="3814" xr:uid="{489B7112-BE90-41E8-BA36-A22B0918A0D9}"/>
    <cellStyle name="Monétaire 4 3 6" xfId="1065" xr:uid="{32EA4BCB-E1D9-4C29-94C8-ED076573515C}"/>
    <cellStyle name="Monétaire 4 4" xfId="200" xr:uid="{E24407EE-C824-4115-9935-7E53C65A3540}"/>
    <cellStyle name="Monétaire 4 4 2" xfId="523" xr:uid="{3CDB4D81-893A-4930-813C-02AFA2714AE2}"/>
    <cellStyle name="Monétaire 4 4 2 2" xfId="907" xr:uid="{D20CDBC5-EA6D-446C-9B2A-6ED086301F40}"/>
    <cellStyle name="Monétaire 4 4 2 2 2" xfId="4243" xr:uid="{810248EF-272D-48B1-A210-42DB5839B2A2}"/>
    <cellStyle name="Monétaire 4 4 2 2 3" xfId="3654" xr:uid="{7047668F-AA14-4A6D-9DEA-CEC56F7ABC14}"/>
    <cellStyle name="Monétaire 4 4 2 3" xfId="3968" xr:uid="{0E69FA7E-4BC7-4BDB-8874-15A8BE23B3EE}"/>
    <cellStyle name="Monétaire 4 4 2 4" xfId="1284" xr:uid="{9284B2A9-DFF1-4BBE-BBD7-B8B1E1CB60D1}"/>
    <cellStyle name="Monétaire 4 4 3" xfId="768" xr:uid="{8EA825C8-6D5D-4CC7-BF81-3FF3B214BAB1}"/>
    <cellStyle name="Monétaire 4 4 3 2" xfId="4104" xr:uid="{C1211B8D-5F34-4D0B-9714-32FC33A045E0}"/>
    <cellStyle name="Monétaire 4 4 3 3" xfId="3515" xr:uid="{E93882E6-EC01-4F6A-A29D-49545F859519}"/>
    <cellStyle name="Monétaire 4 4 4" xfId="3829" xr:uid="{665FB2C4-3F9F-4544-81B3-B9D99367B1D3}"/>
    <cellStyle name="Monétaire 4 4 5" xfId="1087" xr:uid="{3A3E88EB-09C5-4486-8D19-53221BDECC62}"/>
    <cellStyle name="Monétaire 4 5" xfId="275" xr:uid="{2F7A64D1-DB84-483B-8191-11F951F0A8F9}"/>
    <cellStyle name="Monétaire 4 5 2" xfId="584" xr:uid="{69758DCA-DB37-41DE-B5DD-6B3FC9F7C836}"/>
    <cellStyle name="Monétaire 4 5 2 2" xfId="935" xr:uid="{F9E585E5-E62C-4BFB-83ED-A240FD616753}"/>
    <cellStyle name="Monétaire 4 5 2 2 2" xfId="4271" xr:uid="{5B1CDD1C-1598-433A-BA97-505E1C673ACB}"/>
    <cellStyle name="Monétaire 4 5 2 2 3" xfId="3682" xr:uid="{4DD06986-D1D8-48E6-B6A7-81A3A5AB499F}"/>
    <cellStyle name="Monétaire 4 5 2 3" xfId="3996" xr:uid="{9FE80116-0D3E-4D6F-B624-604C3A473B67}"/>
    <cellStyle name="Monétaire 4 5 2 4" xfId="1323" xr:uid="{4D9DCB3B-154E-49EB-9287-8C39D78834AD}"/>
    <cellStyle name="Monétaire 4 5 3" xfId="799" xr:uid="{F12D2157-49CF-4E3C-9BC4-705FC80B9B0C}"/>
    <cellStyle name="Monétaire 4 5 3 2" xfId="4135" xr:uid="{70D61CF3-3CB2-472E-9A01-1134174DB09B}"/>
    <cellStyle name="Monétaire 4 5 3 3" xfId="3546" xr:uid="{A0671AC0-E38C-4F81-B65E-5F9C4444654C}"/>
    <cellStyle name="Monétaire 4 5 4" xfId="3860" xr:uid="{CBEA0010-C366-4FA1-9DE3-D91223B602AD}"/>
    <cellStyle name="Monétaire 4 5 5" xfId="1133" xr:uid="{4EA9AE60-A423-4F85-A9DE-EE6EC32E3E22}"/>
    <cellStyle name="Monétaire 4 6" xfId="393" xr:uid="{7850DA52-F5E2-4EA1-AEBF-06591A48809A}"/>
    <cellStyle name="Monétaire 4 6 2" xfId="851" xr:uid="{CE75E331-E4AC-460D-9C65-4A0CD3F760AE}"/>
    <cellStyle name="Monétaire 4 6 2 2" xfId="4187" xr:uid="{FC8FDDB7-1451-4817-8FA6-C6810055F5AC}"/>
    <cellStyle name="Monétaire 4 6 2 3" xfId="3598" xr:uid="{11BA23C1-52D5-4993-939E-1446CF6D63F4}"/>
    <cellStyle name="Monétaire 4 6 3" xfId="3912" xr:uid="{FF3F1693-E56A-4EDE-8934-DEEF374FC985}"/>
    <cellStyle name="Monétaire 4 6 4" xfId="1203" xr:uid="{3E26D8AE-8D39-4428-B877-76626808C093}"/>
    <cellStyle name="Monétaire 4 7" xfId="724" xr:uid="{09753F9D-5A0D-403E-85CD-EB3DC76DB2B1}"/>
    <cellStyle name="Monétaire 4 7 2" xfId="4060" xr:uid="{579B67F6-5111-49D4-B4A0-9CF8F9F9C758}"/>
    <cellStyle name="Monétaire 4 7 3" xfId="3471" xr:uid="{0537BB4A-7B0B-4589-96CA-796C698615E3}"/>
    <cellStyle name="Monétaire 4 8" xfId="3785" xr:uid="{86F946DE-CDAA-4B1B-A4A0-28C3AB54E8DC}"/>
    <cellStyle name="Monétaire 4 9" xfId="1025" xr:uid="{0B3DDF91-A112-4474-950C-80F9BC1DCF1F}"/>
    <cellStyle name="Monétaire 5" xfId="246" xr:uid="{43AB28F7-0BEB-4758-A1D2-F7ECBA27CC02}"/>
    <cellStyle name="Monétaire 5 2" xfId="359" xr:uid="{943CDD52-F4BF-4454-AECD-CA710392106A}"/>
    <cellStyle name="Monétaire 5 2 2" xfId="474" xr:uid="{40BD0B69-6F9A-440D-8B4D-E21D12176FF9}"/>
    <cellStyle name="Monétaire 5 2 2 2" xfId="888" xr:uid="{10D7C1B1-DF50-4085-BAA2-B8F9CC4AD74B}"/>
    <cellStyle name="Monétaire 5 2 2 2 2" xfId="4224" xr:uid="{77681A93-6C0F-4F4B-84D6-618A35CB72A4}"/>
    <cellStyle name="Monétaire 5 2 2 2 3" xfId="3635" xr:uid="{2A73AA06-73E1-479A-AA2C-19469B101579}"/>
    <cellStyle name="Monétaire 5 2 2 3" xfId="3949" xr:uid="{990F2A0B-6F18-4C4C-8086-4558604F4FA7}"/>
    <cellStyle name="Monétaire 5 2 2 4" xfId="1254" xr:uid="{C9AE2BD7-51AD-41C6-8D99-11CA5B083CC6}"/>
    <cellStyle name="Monétaire 5 2 3" xfId="837" xr:uid="{9E36CF21-F2B7-46D2-B372-6695D32E88B0}"/>
    <cellStyle name="Monétaire 5 2 3 2" xfId="4173" xr:uid="{40BF65CB-2332-4D39-9055-94092EB84500}"/>
    <cellStyle name="Monétaire 5 2 3 3" xfId="3584" xr:uid="{28B4B5BD-5650-4DC4-AB33-C516F3226797}"/>
    <cellStyle name="Monétaire 5 2 4" xfId="3898" xr:uid="{C825B866-C1F3-4B5F-BD47-6E9C04285142}"/>
    <cellStyle name="Monétaire 5 2 5" xfId="1185" xr:uid="{956A96B0-261F-4C38-A679-71F00777D97E}"/>
    <cellStyle name="Monétaire 5 3" xfId="286" xr:uid="{C6B4DDE6-C95E-4250-AB07-12E79029DBA1}"/>
    <cellStyle name="Monétaire 5 3 2" xfId="595" xr:uid="{500D9DCB-BE27-4EAE-9B09-D2F7F4D321A4}"/>
    <cellStyle name="Monétaire 5 3 2 2" xfId="940" xr:uid="{F91E8067-73B5-46F2-BC36-94BBC5430F8A}"/>
    <cellStyle name="Monétaire 5 3 2 2 2" xfId="4276" xr:uid="{4AB41088-3093-4BCA-A979-B391E5DC1761}"/>
    <cellStyle name="Monétaire 5 3 2 2 3" xfId="3687" xr:uid="{00D7B515-9F07-42A9-8DC4-73A74A7455AE}"/>
    <cellStyle name="Monétaire 5 3 2 3" xfId="4001" xr:uid="{B31F8C4B-54F2-4671-9874-39FB1559FCDE}"/>
    <cellStyle name="Monétaire 5 3 2 4" xfId="1330" xr:uid="{EEF2CDF6-DF78-4A3F-83D7-41C089A89558}"/>
    <cellStyle name="Monétaire 5 3 3" xfId="804" xr:uid="{F4A3316C-1D59-47B3-81B4-0A31F2FDB99F}"/>
    <cellStyle name="Monétaire 5 3 3 2" xfId="4140" xr:uid="{2BAE079C-13CF-4169-BE76-C25FB339FC9D}"/>
    <cellStyle name="Monétaire 5 3 3 3" xfId="3551" xr:uid="{E151DDB0-F876-4602-ACF0-A9A034EB74EA}"/>
    <cellStyle name="Monétaire 5 3 4" xfId="3865" xr:uid="{7466F032-FEA0-4657-9281-32BFD62BD55D}"/>
    <cellStyle name="Monétaire 5 3 5" xfId="1140" xr:uid="{6345D463-25AD-4F01-A935-69D242AC7E68}"/>
    <cellStyle name="Monétaire 5 4" xfId="404" xr:uid="{1E6C52B4-DD3B-43CA-BB52-992D99DF2CBA}"/>
    <cellStyle name="Monétaire 5 4 2" xfId="856" xr:uid="{6B6A558A-71B1-42A4-8FBA-278577DE332F}"/>
    <cellStyle name="Monétaire 5 4 2 2" xfId="4192" xr:uid="{8DB1B6C7-00CF-40C1-95AB-DCA0131CAEB3}"/>
    <cellStyle name="Monétaire 5 4 2 3" xfId="3603" xr:uid="{547572D1-7FCF-4B1A-A4DB-5BF804F67564}"/>
    <cellStyle name="Monétaire 5 4 3" xfId="3917" xr:uid="{D6017FEF-7AB8-4025-ADF9-A1253E2DF5BD}"/>
    <cellStyle name="Monétaire 5 4 4" xfId="1210" xr:uid="{8719688E-5478-47B8-9758-0EBE7B96020D}"/>
    <cellStyle name="Monétaire 5 5" xfId="787" xr:uid="{D5D0C6C2-55D8-4B5E-AB69-E509051E8356}"/>
    <cellStyle name="Monétaire 5 5 2" xfId="4123" xr:uid="{D1C2E6E9-BD97-48BF-BFFC-96A4A99DA0F9}"/>
    <cellStyle name="Monétaire 5 5 3" xfId="3534" xr:uid="{DD2C40CC-6206-4280-9FF4-8B970ABC1364}"/>
    <cellStyle name="Monétaire 5 6" xfId="3848" xr:uid="{F2D8B2BF-74C0-4464-A33D-0AD8FDF3E1E8}"/>
    <cellStyle name="Monétaire 5 7" xfId="1117" xr:uid="{42E843F0-18B6-4E0D-BAA3-9E17D58C2D97}"/>
    <cellStyle name="Monétaire 6" xfId="368" xr:uid="{A31C300F-6816-4ADF-BCC6-C841D852293D}"/>
    <cellStyle name="Monétaire 6 2" xfId="840" xr:uid="{6EE1CC83-29B8-4ACD-9043-129C5E887144}"/>
    <cellStyle name="Monétaire 6 2 2" xfId="4176" xr:uid="{7B0D535D-95EF-4D41-AA53-0FD8DBBC69FA}"/>
    <cellStyle name="Monétaire 6 2 3" xfId="3587" xr:uid="{2351D9E5-06A6-4800-8F08-38E20C0AF302}"/>
    <cellStyle name="Monétaire 6 3" xfId="3901" xr:uid="{29B9F3C2-2189-4B22-AC70-A216DF3B52E7}"/>
    <cellStyle name="Monétaire 6 4" xfId="1190" xr:uid="{FDAE405A-ADB0-4BE0-8031-2CBB6FADA4BE}"/>
    <cellStyle name="Monétaire 7" xfId="675" xr:uid="{376E584C-49C1-49E0-9D63-1299F90E7707}"/>
    <cellStyle name="Monétaire 7 2" xfId="975" xr:uid="{79ECCA02-1DEF-4513-83B6-F6A5B6917784}"/>
    <cellStyle name="Monétaire 7 2 2" xfId="4311" xr:uid="{F8AF8CE4-27F5-4700-B1F3-3D2C1FCAC795}"/>
    <cellStyle name="Monétaire 7 2 3" xfId="3722" xr:uid="{C2DD2C2D-85F3-4511-92C3-BA60E962E373}"/>
    <cellStyle name="Monétaire 7 3" xfId="4036" xr:uid="{1D4452FF-CD7A-4CE0-9BE9-B360416F92E2}"/>
    <cellStyle name="Monétaire 7 4" xfId="1378" xr:uid="{850FB590-B5E2-4DF1-AA54-73EB9DDADD84}"/>
    <cellStyle name="Monétaire0" xfId="1775" xr:uid="{8F07323F-B250-4807-A533-8EBEB4EFFA6E}"/>
    <cellStyle name="Monétaire0 2" xfId="1776" xr:uid="{1CCFD194-E26B-43AC-B454-147EF7FDB6BD}"/>
    <cellStyle name="Monétaire0 2 2" xfId="2767" xr:uid="{A17DEB25-C4F9-4C11-A9AC-12A259CD28F4}"/>
    <cellStyle name="Monétaire0 2 3" xfId="4549" xr:uid="{462E6083-A8E6-4046-8618-0BAB3D5689D6}"/>
    <cellStyle name="Monétaire0 3" xfId="2766" xr:uid="{0C5C2C05-9227-4B92-86E2-C19EFAA225A8}"/>
    <cellStyle name="Monétaire0 4" xfId="4548" xr:uid="{CADDD92F-675B-48B7-B9B9-97276C5735C9}"/>
    <cellStyle name="Motif" xfId="4374" xr:uid="{BE2DA7E7-3359-400D-87F9-448FA8F890A0}"/>
    <cellStyle name="N?rmal_la?oux_larou?" xfId="1778" xr:uid="{3F22506E-0B40-4669-9A2A-5C6359806432}"/>
    <cellStyle name="Neutral" xfId="3459" xr:uid="{4CFD59F4-5A70-4ADE-AAB0-77F64689668A}"/>
    <cellStyle name="Neutral 2" xfId="2768" xr:uid="{598001C6-16BF-4C93-AE6A-45DDCA296890}"/>
    <cellStyle name="Neutral 3" xfId="3421" xr:uid="{4A7540FF-D7F0-4A86-8DE8-FB2D1194ACDC}"/>
    <cellStyle name="Neutrale" xfId="1779" xr:uid="{DCB46164-2146-4D9A-9233-ADA7A8546FD0}"/>
    <cellStyle name="Neutrale 2" xfId="2769" xr:uid="{5041867D-42B6-46A1-86CB-5DEE8E5DA9B7}"/>
    <cellStyle name="Neutre" xfId="4332" builtinId="28" customBuiltin="1"/>
    <cellStyle name="Neutre 2" xfId="166" xr:uid="{F4CB24D6-93A4-4D80-BBF2-2AA51AA5C823}"/>
    <cellStyle name="Neutre 2 2" xfId="2770" xr:uid="{335D19C5-BC12-4883-AC68-F72F13DC78A5}"/>
    <cellStyle name="Neutre 2 2 2" xfId="4550" xr:uid="{E2E142F9-AACF-4F59-BBA8-65AEE74A6341}"/>
    <cellStyle name="Neutre 2 3" xfId="1780" xr:uid="{811517F2-357C-4F8B-87C4-DE4BFC175CB1}"/>
    <cellStyle name="Neutre 2 4" xfId="4375" xr:uid="{71EE4895-279C-4007-B6FB-0E184914BDAB}"/>
    <cellStyle name="Norma?_On Hol?" xfId="1781" xr:uid="{FC45E5A8-406B-4F0E-AF60-59207D37B02A}"/>
    <cellStyle name="Normaᷬ_On Holᷤ" xfId="1782" xr:uid="{56614D1C-BB3A-4063-A8D8-E45FCBE8E669}"/>
    <cellStyle name="Normal" xfId="0" builtinId="0"/>
    <cellStyle name="Normal - Style1" xfId="1783" xr:uid="{19208CE9-6540-4FB8-A35B-098F03AEDC26}"/>
    <cellStyle name="Normal - Style1 2" xfId="2771" xr:uid="{E6D448FD-3960-4481-8070-8B373EDB4AEF}"/>
    <cellStyle name="Normal 10" xfId="1784" xr:uid="{C86B6F1A-54E6-4013-AE73-C7F9AEF888A5}"/>
    <cellStyle name="Normal 10 2" xfId="2772" xr:uid="{A432F82B-1A70-478F-A173-6FAF6B9C618D}"/>
    <cellStyle name="Normal 11" xfId="1785" xr:uid="{2FC06A76-5290-41AB-A8AE-586ED07173C4}"/>
    <cellStyle name="Normal 11 2" xfId="2773" xr:uid="{6A42CE60-0117-4F4A-91A1-6E1EE9EEB99D}"/>
    <cellStyle name="Normal 12" xfId="1786" xr:uid="{8908E8E1-759B-4AAC-9FA8-2C3A7CC52F5C}"/>
    <cellStyle name="Normal 12 2" xfId="1787" xr:uid="{98612116-319E-4334-BB20-850A1C638808}"/>
    <cellStyle name="Normal 12 2 2" xfId="2775" xr:uid="{B73A434E-9DBD-4CC2-A3C7-77797B14F4E8}"/>
    <cellStyle name="Normal 12 3" xfId="1788" xr:uid="{9A33188F-A889-4A0D-A6EA-F757E7793662}"/>
    <cellStyle name="Normal 12 3 2" xfId="2776" xr:uid="{8E0F9E81-D566-4DC1-B331-E6E888938CAD}"/>
    <cellStyle name="Normal 12 4" xfId="2774" xr:uid="{EED5578B-5F87-4101-B3AA-EA2EEDFDAAE7}"/>
    <cellStyle name="Normal 12 5" xfId="3432" xr:uid="{CF6C0AA3-A907-4F1A-893F-D397DE986516}"/>
    <cellStyle name="Normal 13" xfId="1789" xr:uid="{FEE4256F-FEF3-49C6-834A-CF109044EA91}"/>
    <cellStyle name="Normal 13 2" xfId="2777" xr:uid="{52ACE03F-2054-43B2-9140-67D8D5254975}"/>
    <cellStyle name="Normal 14" xfId="1790" xr:uid="{74338D5A-28CB-4C64-9DA7-FFD0339A92F8}"/>
    <cellStyle name="Normal 14 2" xfId="2778" xr:uid="{F089F9C7-97DA-4865-8EF5-5D11724A4B4E}"/>
    <cellStyle name="Normal 15" xfId="1791" xr:uid="{7124256C-AC78-4A4B-BB54-856856A07EAF}"/>
    <cellStyle name="Normal 15 2" xfId="2779" xr:uid="{BFAC1882-F823-4315-80FE-3CC261132881}"/>
    <cellStyle name="Normal 16" xfId="1792" xr:uid="{B3D690DB-662A-4E49-AFCD-0CE9184E756C}"/>
    <cellStyle name="Normal 16 2" xfId="2780" xr:uid="{E03CAD13-D82E-41DF-B54F-FE7E1A7EB7F5}"/>
    <cellStyle name="Normal 17" xfId="1793" xr:uid="{5CA67E43-E8C0-460A-A90F-CFE57EB96E32}"/>
    <cellStyle name="Normal 17 2" xfId="2781" xr:uid="{A356A40F-D1D2-4F74-B9AC-9E7F6017C463}"/>
    <cellStyle name="Normal 18" xfId="1794" xr:uid="{20B4BDA1-84BE-43D4-8598-595FCC894C07}"/>
    <cellStyle name="Normal 18 2" xfId="2782" xr:uid="{512A163B-BB5E-4CF2-8B79-586D7FF4B186}"/>
    <cellStyle name="Normal 19" xfId="1795" xr:uid="{73D4A074-B88A-450E-8BB7-DB9A991B5CF6}"/>
    <cellStyle name="Normal 19 2" xfId="2783" xr:uid="{8BD658C9-5C4A-4904-B7F0-3E5361DDA443}"/>
    <cellStyle name="Normal 2" xfId="6" xr:uid="{AE524FB5-9AFD-442D-B54D-2073C4241201}"/>
    <cellStyle name="Normal 2 10" xfId="1796" xr:uid="{5B8D31ED-8C8E-468A-8398-87C0C4F66B74}"/>
    <cellStyle name="Normal 2 2" xfId="64" xr:uid="{381CA2A2-20A0-4FF3-9B96-F781344537BB}"/>
    <cellStyle name="Normal 2 2 2" xfId="71" xr:uid="{DA32744D-7827-4D5D-AE15-FA1C4BB96D19}"/>
    <cellStyle name="Normal 2 2 2 2" xfId="2785" xr:uid="{188FB153-2953-4EB4-9BA8-9FCB91A736E3}"/>
    <cellStyle name="Normal 2 2 3" xfId="484" xr:uid="{9A62F339-9CAF-45D7-9C65-1C6089333F9D}"/>
    <cellStyle name="Normal 2 2 4" xfId="1797" xr:uid="{ECC47C46-375C-476D-B3F2-EC01FD5E3D00}"/>
    <cellStyle name="Normal 2 2 5" xfId="4328" xr:uid="{8B4D29DB-EFCE-47A2-9357-9EB7A0229002}"/>
    <cellStyle name="Normal 2 2 6" xfId="4866" xr:uid="{25336872-224C-46F3-B260-E2444B0BF1BD}"/>
    <cellStyle name="Normal 2 3" xfId="66" xr:uid="{EAC5A016-50FF-4D85-9137-3033978D1835}"/>
    <cellStyle name="Normal 2 3 17" xfId="3377" xr:uid="{2F401055-FD3D-4FAD-9B5A-BED2EBEEBD03}"/>
    <cellStyle name="Normal 2 3 2" xfId="1799" xr:uid="{B9504425-7B1E-41F7-B156-7EA6B4C16423}"/>
    <cellStyle name="Normal 2 3 2 2" xfId="2787" xr:uid="{0869AECA-9444-4DDC-A877-165A188D21BA}"/>
    <cellStyle name="Normal 2 3 3" xfId="2786" xr:uid="{62AC8C2C-EDD6-4D14-A7EF-1A67FAFF5C54}"/>
    <cellStyle name="Normal 2 3 4" xfId="1798" xr:uid="{45B53AD9-9D91-4E1D-8256-50927A2BDB11}"/>
    <cellStyle name="Normal 2 4" xfId="129" xr:uid="{0937153D-015B-4593-8D5E-F25861BBD485}"/>
    <cellStyle name="Normal 2 4 2" xfId="2788" xr:uid="{64805BF0-1499-489D-8B15-7D9C24D66C78}"/>
    <cellStyle name="Normal 2 4 3" xfId="1800" xr:uid="{1D2DED2D-45DB-49AA-97F4-B6F353FD3930}"/>
    <cellStyle name="Normal 2 5" xfId="210" xr:uid="{09071944-C956-4AE4-9003-E44AC784874E}"/>
    <cellStyle name="Normal 2 5 2" xfId="2789" xr:uid="{6F3CD36C-19AF-4F38-80B0-FD8F8457EC5E}"/>
    <cellStyle name="Normal 2 5 3" xfId="1801" xr:uid="{DF8B840D-E724-4387-9849-59A486343F0D}"/>
    <cellStyle name="Normal 2 5 4" xfId="1092" xr:uid="{F3AD9823-2B4C-4577-AA5F-C32697620F0A}"/>
    <cellStyle name="Normal 2 6" xfId="52" xr:uid="{D65EEC45-BF94-4B4C-B114-4CDCC5EF200B}"/>
    <cellStyle name="Normal 2 6 2" xfId="2784" xr:uid="{98B2BB7A-9499-4124-AE9F-F2B1F5267BE5}"/>
    <cellStyle name="Normal 2 7" xfId="701" xr:uid="{ED6987A1-C3CB-49B7-A75A-D1B747CBDB1A}"/>
    <cellStyle name="Normal 2 7 2" xfId="3422" xr:uid="{732FDAB9-8345-4961-9B7A-AD3C4C973056}"/>
    <cellStyle name="Normal 2 8" xfId="40" xr:uid="{87907840-0BE4-453C-B002-839942C7CF39}"/>
    <cellStyle name="Normal 2 8 2" xfId="3430" xr:uid="{42830523-1C07-46B8-86F8-E20163216529}"/>
    <cellStyle name="Normal 2 9" xfId="3437" xr:uid="{10D572F1-A6E2-4BE6-9CC7-6CEF0785DC94}"/>
    <cellStyle name="Normal 2_ANNÉE 2015" xfId="1802" xr:uid="{0B6B1213-5616-43FE-9295-78C1F7019D9A}"/>
    <cellStyle name="Normal 20" xfId="1803" xr:uid="{5580E89E-7E70-42BF-B414-8E37099B84EB}"/>
    <cellStyle name="Normal 20 2" xfId="2790" xr:uid="{21C2EC00-CCE4-4B64-9ABA-8B4FD9725F1A}"/>
    <cellStyle name="Normal 21" xfId="1804" xr:uid="{3885EE7A-F082-4ACD-A454-8D6C4F22FF90}"/>
    <cellStyle name="Normal 21 2" xfId="2791" xr:uid="{B56D2EBE-344B-477D-9834-D0E7F493E041}"/>
    <cellStyle name="Normal 22" xfId="1805" xr:uid="{172FF376-E94C-47CD-A422-786048566656}"/>
    <cellStyle name="Normal 22 2" xfId="2792" xr:uid="{DF52A53D-3083-4FA1-8BB8-7ED560CCC1B8}"/>
    <cellStyle name="Normal 23" xfId="1806" xr:uid="{46C677FD-14E9-4C03-9958-C3E32DFBFAD5}"/>
    <cellStyle name="Normal 23 2" xfId="2793" xr:uid="{55E2C93A-4C46-4592-934A-94FE6A8DB4A9}"/>
    <cellStyle name="Normal 24" xfId="1807" xr:uid="{0CA20423-2D61-4BB6-B307-9FCA24E0E5A7}"/>
    <cellStyle name="Normal 24 2" xfId="2794" xr:uid="{FB4DDEC3-FF59-4587-95E3-191D81420E92}"/>
    <cellStyle name="Normal 25" xfId="1808" xr:uid="{8ED8AD48-D26A-416C-A793-ADAD91A2A714}"/>
    <cellStyle name="Normal 25 2" xfId="2795" xr:uid="{02240BAB-6A97-4353-A651-9C4405CD064C}"/>
    <cellStyle name="Normal 26" xfId="1809" xr:uid="{CFDEC862-B685-4D8D-9C9D-535A60D04487}"/>
    <cellStyle name="Normal 26 2" xfId="2796" xr:uid="{0C0668B6-FBCC-40B8-86CC-DDB4B0753BAC}"/>
    <cellStyle name="Normal 27" xfId="1810" xr:uid="{16E18AF9-2603-4C02-9EB4-D8AC039A36FF}"/>
    <cellStyle name="Normal 27 2" xfId="2797" xr:uid="{C7682BC7-34F0-49EA-8ABA-DCA68D60D4DF}"/>
    <cellStyle name="Normal 28" xfId="1811" xr:uid="{90F01FE5-9A2F-48CD-A842-7D2DD5727DBC}"/>
    <cellStyle name="Normal 28 2" xfId="2798" xr:uid="{B725C0EA-9F4C-4C7D-82C4-F4B103667222}"/>
    <cellStyle name="Normal 29" xfId="1812" xr:uid="{A0C2CBDB-057C-4924-BE83-2071D4B77690}"/>
    <cellStyle name="Normal 3" xfId="41" xr:uid="{51BFCDAE-CD8D-4B45-8F30-FF3567DD4594}"/>
    <cellStyle name="Normal 3 10" xfId="4388" xr:uid="{476CE87A-B52D-40C1-B5BA-1866B4D78C46}"/>
    <cellStyle name="Normal 3 2" xfId="69" xr:uid="{D4737BF7-080A-4D20-8402-017CBAF24C71}"/>
    <cellStyle name="Normal 3 2 2" xfId="168" xr:uid="{FBABC5FB-6D22-4E92-847D-AE34CEAC2FEB}"/>
    <cellStyle name="Normal 3 2 2 2" xfId="2800" xr:uid="{86732FD6-74FA-4E0F-95B1-AC2A15D5008E}"/>
    <cellStyle name="Normal 3 2 2 3" xfId="4868" xr:uid="{30F667E1-EB0C-4B72-80F8-11CB08657EE6}"/>
    <cellStyle name="Normal 3 2 3" xfId="1814" xr:uid="{4CEA0E0F-19C1-4858-ACE2-32C217EC74E3}"/>
    <cellStyle name="Normal 3 3" xfId="167" xr:uid="{6AAA471D-E4DF-407D-98D0-1581D5AE4B5D}"/>
    <cellStyle name="Normal 3 3 2" xfId="2801" xr:uid="{D0D1A132-589B-43DE-9A66-B1A93D36CE67}"/>
    <cellStyle name="Normal 3 3 3" xfId="1815" xr:uid="{5121603F-365B-41EE-B18F-1769B9BCD498}"/>
    <cellStyle name="Normal 3 3 4" xfId="4867" xr:uid="{D2FDC28B-7B1B-4321-8E78-54071265A67F}"/>
    <cellStyle name="Normal 3 4" xfId="483" xr:uid="{EA0A582A-FADA-4124-B481-1F9D5CDB852B}"/>
    <cellStyle name="Normal 3 4 2" xfId="2802" xr:uid="{A33DB0A5-2391-4289-BD83-E6854C151636}"/>
    <cellStyle name="Normal 3 4 3" xfId="1816" xr:uid="{98A34F18-602D-4755-9026-0BDF7BB9560E}"/>
    <cellStyle name="Normal 3 4 4" xfId="4872" xr:uid="{AC6F33AF-AFE8-4A17-9704-36AB12993618}"/>
    <cellStyle name="Normal 3 5" xfId="58" xr:uid="{A2B201D9-3661-4F48-BF4C-25C47BFFDDDC}"/>
    <cellStyle name="Normal 3 5 2" xfId="2803" xr:uid="{5C4B7E0B-B748-4400-84AE-9AB86F709522}"/>
    <cellStyle name="Normal 3 5 3" xfId="1817" xr:uid="{5119AB70-C384-42C1-8590-9CABC9537F56}"/>
    <cellStyle name="Normal 3 6" xfId="1392" xr:uid="{DCEDDAB0-575F-44A2-A4F8-FD34BDC0938B}"/>
    <cellStyle name="Normal 3 6 2" xfId="2799" xr:uid="{910C0F8C-C200-43FF-B53D-6556B2ABA693}"/>
    <cellStyle name="Normal 3 7" xfId="3433" xr:uid="{ECA00D73-354E-4903-9E4B-889A4CB0E1E1}"/>
    <cellStyle name="Normal 3 8" xfId="3438" xr:uid="{3121945A-AC23-47BA-8000-7ECD3A3C4A3C}"/>
    <cellStyle name="Normal 3 9" xfId="1813" xr:uid="{2F2D6E85-4036-4EDA-8A1C-9D85D5C4B705}"/>
    <cellStyle name="Normal 3_ANNÉE 2015" xfId="1818" xr:uid="{CBA22BA1-2846-49BE-A4B3-7504D7EAF5D0}"/>
    <cellStyle name="Normal 30" xfId="3428" xr:uid="{C155A706-89C3-4354-9261-F9CACD99E3E1}"/>
    <cellStyle name="Normal 30 2" xfId="3452" xr:uid="{236ACA67-FBB7-4E6F-A915-BDAC7CC7BF46}"/>
    <cellStyle name="Normal 31" xfId="3405" xr:uid="{9216ACE7-F96A-46F5-9A3E-DC91705E7587}"/>
    <cellStyle name="Normal 32" xfId="3435" xr:uid="{962C4445-5FD1-4825-8BAA-9A4014B31D1B}"/>
    <cellStyle name="Normal 32 2" xfId="3453" xr:uid="{8D318B96-F2CB-486A-BF4E-B6FAB2C702D1}"/>
    <cellStyle name="Normal 33" xfId="3436" xr:uid="{4CA41C61-0DDB-4BA8-8279-ACD1E3549EEB}"/>
    <cellStyle name="Normal 33 2" xfId="3454" xr:uid="{9C757E19-03C6-4041-98A9-01A6B93FEE05}"/>
    <cellStyle name="Normal 34" xfId="3449" xr:uid="{7D010F9B-30DE-4769-928C-0650E2273055}"/>
    <cellStyle name="Normal 35" xfId="1399" xr:uid="{BFE73C6C-7C15-4E72-A4E8-BDD35C79BD97}"/>
    <cellStyle name="Normal 36" xfId="3456" xr:uid="{FFF47895-E9AB-4371-AED4-F2BA8CA11C9B}"/>
    <cellStyle name="Normal 37" xfId="3735" xr:uid="{E4667DE0-FBEA-4D97-8FF0-744E0F97A4CC}"/>
    <cellStyle name="Normal 38" xfId="993" xr:uid="{433E54C2-F9C2-4E9C-9CE9-BFC3CCA764AD}"/>
    <cellStyle name="Normal 39" xfId="3736" xr:uid="{9A72C99C-1ED8-43EF-B6BB-C5D94E885E2D}"/>
    <cellStyle name="Normal 4" xfId="42" xr:uid="{C6962ECD-C7DD-4605-806C-A2F2E118E5AA}"/>
    <cellStyle name="Normal 4 2" xfId="170" xr:uid="{E20C9044-3DD1-47DA-9AE1-1B0F496761A1}"/>
    <cellStyle name="Normal 4 2 2" xfId="63" xr:uid="{D7D021C9-5655-4C2C-908B-627B76465212}"/>
    <cellStyle name="Normal 4 2 2 2" xfId="2805" xr:uid="{6051A923-5D12-460A-885C-FB228D6054FA}"/>
    <cellStyle name="Normal 4 2 2 3" xfId="1012" xr:uid="{3F616E98-7D88-4186-9238-2742E237B572}"/>
    <cellStyle name="Normal 4 2 3" xfId="383" xr:uid="{6D1A5665-1EB5-4712-BD06-C97BB587C85A}"/>
    <cellStyle name="Normal 4 2 4" xfId="504" xr:uid="{E332B572-7C6B-44A5-BDA6-FA7A59D32300}"/>
    <cellStyle name="Normal 4 2 5" xfId="1820" xr:uid="{80F4BAE3-6B59-48DA-8DE9-21609C9C37BE}"/>
    <cellStyle name="Normal 4 2 6" xfId="4870" xr:uid="{93405F9B-1A3E-4EF0-A1AA-9E1698069E61}"/>
    <cellStyle name="Normal 4 3" xfId="169" xr:uid="{8419A239-9CB8-42ED-A75C-6C22151A0645}"/>
    <cellStyle name="Normal 4 3 2" xfId="2806" xr:uid="{D815BE37-091D-435B-BC6C-A8AB40E62D57}"/>
    <cellStyle name="Normal 4 3 3" xfId="1821" xr:uid="{48DEB150-8C61-4857-A25C-3C88A1825631}"/>
    <cellStyle name="Normal 4 4" xfId="1822" xr:uid="{ED18F834-3106-4735-927F-DC0D55D5938C}"/>
    <cellStyle name="Normal 4 4 2" xfId="2807" xr:uid="{B1C61931-2566-4E18-A249-A78D272F29F1}"/>
    <cellStyle name="Normal 4 5" xfId="1823" xr:uid="{B40C814E-C4EC-411B-9302-87EA799560DB}"/>
    <cellStyle name="Normal 4 5 2" xfId="2808" xr:uid="{7AC97410-67C7-4337-BD5F-73EE26DC7936}"/>
    <cellStyle name="Normal 4 6" xfId="2804" xr:uid="{B9E18B0A-1AFD-47D2-90DB-CCCFE576266B}"/>
    <cellStyle name="Normal 4 7" xfId="3439" xr:uid="{DD584B79-5585-4DAB-9838-6964C46044ED}"/>
    <cellStyle name="Normal 4 8" xfId="1819" xr:uid="{E967F187-9C0B-4EE2-A9C7-091FAB4E91F7}"/>
    <cellStyle name="Normal 4 9" xfId="4552" xr:uid="{46F59AF1-9FCD-4E50-A023-69BED1F469E2}"/>
    <cellStyle name="Normal 4_ANNÉE 2015" xfId="1824" xr:uid="{ECC8C3F8-CA3F-4B52-A25A-BEAE869437DB}"/>
    <cellStyle name="Normal 40" xfId="3737" xr:uid="{7534367A-1E02-4DDE-A608-96E6C32943ED}"/>
    <cellStyle name="Normal 41" xfId="3738" xr:uid="{9233F735-8785-4F06-9046-C5A19CFF802C}"/>
    <cellStyle name="Normal 42" xfId="3739" xr:uid="{EB93D187-1145-4D25-A7D4-446793F4F980}"/>
    <cellStyle name="Normal 43" xfId="3740" xr:uid="{914322A9-D5C7-4BF3-93FD-823E4195240F}"/>
    <cellStyle name="Normal 44" xfId="3741" xr:uid="{F685F97D-F557-4CEE-AB93-2BD9A9D6B9B1}"/>
    <cellStyle name="Normal 45" xfId="3742" xr:uid="{03071BB8-81C5-4616-9739-62A1AB57C924}"/>
    <cellStyle name="Normal 46" xfId="3743" xr:uid="{F216809C-29BF-425F-AFBB-C63C8CBF8C3C}"/>
    <cellStyle name="Normal 47" xfId="3744" xr:uid="{97DF3407-05DF-4DF4-9C3C-920B0E3FE818}"/>
    <cellStyle name="Normal 48" xfId="3745" xr:uid="{BAF8DC89-CA58-4EDE-AB18-8E10DED12EA0}"/>
    <cellStyle name="Normal 49" xfId="3746" xr:uid="{0BD0E3B7-8224-4713-8829-2D2F8A713D8C}"/>
    <cellStyle name="Normal 5" xfId="171" xr:uid="{49BFF89C-605B-45DD-B6FA-6348B0806084}"/>
    <cellStyle name="Normal 5 2" xfId="249" xr:uid="{81C236B2-6754-4200-92A2-4C504B5F2BBE}"/>
    <cellStyle name="Normal 5 2 2" xfId="2810" xr:uid="{1BEC8196-CA9A-44E6-95B5-0CC35A70C332}"/>
    <cellStyle name="Normal 5 2 3" xfId="1826" xr:uid="{28ADD6A3-FF4F-4C5A-ADFF-2D3AFFF3A233}"/>
    <cellStyle name="Normal 5 3" xfId="325" xr:uid="{869ECAB7-C157-42A6-B022-80E5C53BBC7C}"/>
    <cellStyle name="Normal 5 3 2" xfId="2811" xr:uid="{EC93962B-15C8-4CC0-A846-CD1862235997}"/>
    <cellStyle name="Normal 5 3 3" xfId="1827" xr:uid="{2D9885CE-2FFB-44B1-A96C-42D042AB4F48}"/>
    <cellStyle name="Normal 5 4" xfId="373" xr:uid="{1B9E3B97-D83F-4BF4-99A7-71B8795CA207}"/>
    <cellStyle name="Normal 5 4 2" xfId="670" xr:uid="{E68E4586-95E9-4585-930A-8FE809BBDE86}"/>
    <cellStyle name="Normal 5 4 2 2" xfId="2812" xr:uid="{09246AF3-5F2E-4377-9692-B41516D0F1CF}"/>
    <cellStyle name="Normal 5 4 3" xfId="1828" xr:uid="{14244C11-DD74-4E6D-923C-887941764085}"/>
    <cellStyle name="Normal 5 5" xfId="680" xr:uid="{66528960-66F4-41C4-89C9-DD55A2E55618}"/>
    <cellStyle name="Normal 5 5 2" xfId="2809" xr:uid="{9A370697-306A-46EA-8030-FA803D1FE38A}"/>
    <cellStyle name="Normal 5 6" xfId="3431" xr:uid="{4EA01528-326F-49C1-98F2-62B5C830641D}"/>
    <cellStyle name="Normal 5 7" xfId="3445" xr:uid="{E6D26AB5-2FE3-412D-BEA3-7ABC8CEE6C96}"/>
    <cellStyle name="Normal 5 8" xfId="1825" xr:uid="{A1B9FA2F-F474-4630-BAC1-9779BC46812B}"/>
    <cellStyle name="Normal 5 9" xfId="4819" xr:uid="{C6752C29-53CA-4688-9246-6A411E67C798}"/>
    <cellStyle name="Normal 5_ANNÉE 2015" xfId="1829" xr:uid="{14BEA811-8064-4731-B8A3-2D88D87F377B}"/>
    <cellStyle name="Normal 50" xfId="3747" xr:uid="{4085D3AE-2356-40F0-B429-54E57B5614ED}"/>
    <cellStyle name="Normal 51" xfId="3748" xr:uid="{F7492EC5-02B2-403F-82F4-1DA80F8DA7AD}"/>
    <cellStyle name="Normal 52" xfId="3749" xr:uid="{82FA11E8-0895-4CD2-AA04-29353629C863}"/>
    <cellStyle name="Normal 53" xfId="3750" xr:uid="{82E6BB18-BF80-474F-B347-C64586892EBB}"/>
    <cellStyle name="Normal 54" xfId="3751" xr:uid="{ADAE8466-62F8-4C79-B62C-43A1F0867DE7}"/>
    <cellStyle name="Normal 55" xfId="3752" xr:uid="{D2F487EA-51D7-43EC-B8A6-D1EA83FE3398}"/>
    <cellStyle name="Normal 56" xfId="3753" xr:uid="{EBCB54E1-CCF0-44F6-AB6C-EA7493DA1BEE}"/>
    <cellStyle name="Normal 57" xfId="3754" xr:uid="{53B56B60-B10C-454E-A858-F95E5C05FC19}"/>
    <cellStyle name="Normal 58" xfId="3755" xr:uid="{F1C2A7AD-B60F-4858-AFF9-9E2971988A08}"/>
    <cellStyle name="Normal 59" xfId="3756" xr:uid="{E493FA2B-BD75-4F0F-8D17-3E8CA47872DB}"/>
    <cellStyle name="Normal 6" xfId="62" xr:uid="{0D6F6274-637E-49F6-8288-1EB0ABD6826C}"/>
    <cellStyle name="Normal 6 2" xfId="172" xr:uid="{A67597EE-7420-4926-80CD-303D4E4098F1}"/>
    <cellStyle name="Normal 6 2 2" xfId="2814" xr:uid="{CC8E8223-3DF4-47FF-B594-E4AC2BA7DE22}"/>
    <cellStyle name="Normal 6 2 3" xfId="1831" xr:uid="{5D68A4AE-10B9-41DA-BEA0-2DF027C95003}"/>
    <cellStyle name="Normal 6 3" xfId="1832" xr:uid="{8E89BAF7-EA6E-4694-AEB5-20F8D96480B5}"/>
    <cellStyle name="Normal 6 3 2" xfId="2815" xr:uid="{1D9D16EE-4932-4319-9C7D-456CD4974400}"/>
    <cellStyle name="Normal 6 4" xfId="1833" xr:uid="{58D8EBF9-92B3-42B6-9AA2-332706ACFCE4}"/>
    <cellStyle name="Normal 6 4 2" xfId="2816" xr:uid="{7A716EA4-10FC-4B5A-95D1-0827226E6933}"/>
    <cellStyle name="Normal 6 5" xfId="2813" xr:uid="{1A05FE35-5003-4885-9143-6454C153D2B4}"/>
    <cellStyle name="Normal 6 6" xfId="3440" xr:uid="{A8B4B11E-F7A4-4855-9AB3-5565865D5A3B}"/>
    <cellStyle name="Normal 6 7" xfId="1830" xr:uid="{272452B7-922F-4F15-9847-9CA147891493}"/>
    <cellStyle name="Normal 6 8" xfId="1011" xr:uid="{021B5A4A-38ED-4588-A622-EA30A2CB805D}"/>
    <cellStyle name="Normal 6 9" xfId="4871" xr:uid="{021103A4-5011-46E8-B7C8-C28D1B2F2274}"/>
    <cellStyle name="Normal 6_ANNÉE 2015" xfId="1834" xr:uid="{1B10E6FF-7D97-49A4-BB51-D8882831F096}"/>
    <cellStyle name="Normal 60" xfId="3757" xr:uid="{6DC8675A-5B7B-4C25-B629-5A7CE83C6890}"/>
    <cellStyle name="Normal 61" xfId="3758" xr:uid="{0AA7B16B-EF6D-4DEE-BEA8-A82E89880EB3}"/>
    <cellStyle name="Normal 62" xfId="3759" xr:uid="{B20F74DD-0CD5-480C-99EE-8010682FAAD0}"/>
    <cellStyle name="Normal 63" xfId="3760" xr:uid="{5716F01E-FD18-42FB-880B-097EBDB9AD15}"/>
    <cellStyle name="Normal 64" xfId="3761" xr:uid="{6F3946B1-03F6-4B2D-A1C5-B2F6046C3AA2}"/>
    <cellStyle name="Normal 65" xfId="3762" xr:uid="{8B863240-EC3D-4990-AB2A-6B8B48F6D2CA}"/>
    <cellStyle name="Normal 66" xfId="3763" xr:uid="{DB7B2899-971E-4832-8DDA-2E4F01EF9951}"/>
    <cellStyle name="Normal 67" xfId="3764" xr:uid="{E006B3CA-7828-4445-866D-A2D0365EB9D1}"/>
    <cellStyle name="Normal 68" xfId="3765" xr:uid="{02AC69A3-90CA-4EB4-AA62-F3EA55E4C91E}"/>
    <cellStyle name="Normal 69" xfId="3766" xr:uid="{7F7A131D-9EAE-4227-A127-1472D2AB09BE}"/>
    <cellStyle name="Normal 7" xfId="173" xr:uid="{E8DD472E-6110-48F5-BB6D-16172F3A2014}"/>
    <cellStyle name="Normal 7 2" xfId="2817" xr:uid="{DE211762-8627-4DC3-9810-F9473244EB19}"/>
    <cellStyle name="Normal 7 3" xfId="3441" xr:uid="{3F64B818-1A1E-46D7-A561-4AFCA0C3FFD7}"/>
    <cellStyle name="Normal 7 4" xfId="1835" xr:uid="{1CA3076C-742A-4F63-8768-5D0DDBD51319}"/>
    <cellStyle name="Normal 70" xfId="3767" xr:uid="{68071403-C203-43AF-BCA0-CDF8756CAA17}"/>
    <cellStyle name="Normal 71" xfId="3768" xr:uid="{A4E85CA0-3862-4F28-ADA3-D7E7F31B99C5}"/>
    <cellStyle name="Normal 72" xfId="3769" xr:uid="{53FF8B76-FED0-4645-8262-27691F1AB496}"/>
    <cellStyle name="Normal 73" xfId="3770" xr:uid="{8966D8D6-E324-4E8C-8995-C47ECE29CCEF}"/>
    <cellStyle name="Normal 74" xfId="3771" xr:uid="{CD60B314-85BD-4426-9673-217727862EC2}"/>
    <cellStyle name="Normal 75" xfId="4324" xr:uid="{2DFDEAD2-F7C3-4CDF-8277-DCFE4A36EB98}"/>
    <cellStyle name="Normal 76" xfId="4325" xr:uid="{FE04B73C-D3C8-4857-BBA5-71E8B75A9571}"/>
    <cellStyle name="Normal 77" xfId="4326" xr:uid="{D7A0DB0C-96B7-42C8-961B-D3D6E0342DF8}"/>
    <cellStyle name="Normal 8" xfId="697" xr:uid="{69C1F38E-2C12-4776-9170-E45253AD5EE5}"/>
    <cellStyle name="Normal 8 2" xfId="2818" xr:uid="{A3360414-04B2-4F41-AF39-5E144B6E41B3}"/>
    <cellStyle name="Normal 8 3" xfId="3442" xr:uid="{71496DA6-6AD2-4DA0-A9EC-01702328F664}"/>
    <cellStyle name="Normal 8 4" xfId="1836" xr:uid="{3BCB625D-1371-41D3-830C-CC2040148AED}"/>
    <cellStyle name="Normal 9" xfId="699" xr:uid="{96A5BE2D-5376-4D24-B2F7-D449B188045E}"/>
    <cellStyle name="Normal 9 2" xfId="2819" xr:uid="{80FE5CDA-4FCB-4607-917F-AFB129C968B7}"/>
    <cellStyle name="Normal 9 3" xfId="3443" xr:uid="{DF92BB35-2B37-4ED3-820A-C720584D7C1C}"/>
    <cellStyle name="Normal 9 4" xfId="1837" xr:uid="{DFC4C820-8930-4513-B01E-B4B0B749BAB9}"/>
    <cellStyle name="Normal GHG Numbers (0.00)" xfId="1838" xr:uid="{5DC1A2DD-C738-49B3-85E4-C1BAAC4FD796}"/>
    <cellStyle name="Normal GHG Numbers (0.00) 2" xfId="2820" xr:uid="{EA72B266-62F8-4245-B93A-A7668DEE4D0D}"/>
    <cellStyle name="Normale" xfId="1839" xr:uid="{5D595867-E56E-4F4F-B7C5-26478DD46C04}"/>
    <cellStyle name="Normale 2" xfId="2821" xr:uid="{631AFF0A-DD31-4EA5-8925-6A4197C52197}"/>
    <cellStyle name="Nota" xfId="1840" xr:uid="{830352DA-3586-4B22-A139-8990F735D233}"/>
    <cellStyle name="Nota 2" xfId="2822" xr:uid="{F1923972-4558-4A2C-8D2E-CF25220A4615}"/>
    <cellStyle name="Notas" xfId="1841" xr:uid="{BC940791-E73C-43B9-8528-1DD518FF8E84}"/>
    <cellStyle name="Notas 2" xfId="2823" xr:uid="{3C3F10B6-42F1-4B33-9497-6B4D24AE51F6}"/>
    <cellStyle name="Note" xfId="996" builtinId="10" customBuiltin="1"/>
    <cellStyle name="note 1" xfId="1842" xr:uid="{BD764AEB-2483-481A-819E-0FE903AC47F3}"/>
    <cellStyle name="note 1 2" xfId="2824" xr:uid="{26B21596-8B4C-43F6-A715-B32A134D757A}"/>
    <cellStyle name="Note 2" xfId="1843" xr:uid="{C2E2787A-10FF-4B3E-A59C-E5243BE8C296}"/>
    <cellStyle name="Note 2 2" xfId="2825" xr:uid="{B6E2F414-CCB7-4AA6-B1CB-9881B90A30EF}"/>
    <cellStyle name="note 3" xfId="1844" xr:uid="{F290EA3D-9865-48BB-9031-7914DAC3BE03}"/>
    <cellStyle name="note 3 2" xfId="2826" xr:uid="{2F25E4C1-BFE5-4D4C-86A8-AE93456CCD98}"/>
    <cellStyle name="Note 4" xfId="3406" xr:uid="{F0FD7941-DF5A-4049-B556-D3C181879409}"/>
    <cellStyle name="num_note" xfId="1845" xr:uid="{B87954A4-36BD-4FC8-8E9F-71C1CFE0781F}"/>
    <cellStyle name="N䃯rmal_la䇲oux_larou᷸" xfId="1777" xr:uid="{A23C0022-B0DA-4322-99FB-7B804C7C5CA0}"/>
    <cellStyle name="Output" xfId="1004" xr:uid="{5959398C-71B4-4A45-A342-F992FE84A6A6}"/>
    <cellStyle name="Output 2" xfId="2827" xr:uid="{075CD833-BFDA-496A-AE5D-4EEC0C0D2106}"/>
    <cellStyle name="Pourcentage" xfId="1" builtinId="5"/>
    <cellStyle name="Pourcentage 10" xfId="1846" xr:uid="{18275196-E41D-46D6-B287-501321DDFBD4}"/>
    <cellStyle name="Pourcentage 10 2" xfId="2828" xr:uid="{FD788BE5-0239-49E8-A3B7-C3BAC343E73C}"/>
    <cellStyle name="Pourcentage 11" xfId="3429" xr:uid="{92C8C42F-6532-4ECF-BE14-7CA604D066B0}"/>
    <cellStyle name="Pourcentage 11 2" xfId="3450" xr:uid="{649009F5-78E3-4E13-9993-D26786CF3155}"/>
    <cellStyle name="Pourcentage 12" xfId="3444" xr:uid="{4CDA9DB5-FC3E-485A-B81D-A916E3FFE5EA}"/>
    <cellStyle name="Pourcentage 12 2" xfId="3451" xr:uid="{2886012C-A65B-4C9B-B8E5-A5C6DF474DDB}"/>
    <cellStyle name="Pourcentage 13" xfId="1401" xr:uid="{4F46B0B3-3E0B-45BD-8094-5CB185A5177A}"/>
    <cellStyle name="Pourcentage 2" xfId="61" xr:uid="{9976C50A-597D-483E-A40B-0DBAF11FC96C}"/>
    <cellStyle name="Pourcentage 2 2" xfId="218" xr:uid="{09DBF73D-8D03-4E3F-A0B6-007B1F6DBABF}"/>
    <cellStyle name="Pourcentage 2 2 2" xfId="2830" xr:uid="{A77053C2-F9E0-4107-AFA2-F0F1DAAD67F2}"/>
    <cellStyle name="Pourcentage 2 2 3" xfId="1848" xr:uid="{0BCAF88F-7191-4792-AA5C-5ECF4E851386}"/>
    <cellStyle name="Pourcentage 2 2 4" xfId="1099" xr:uid="{7899B0A0-D08D-480A-AC65-4E76DB20FEA9}"/>
    <cellStyle name="Pourcentage 2 3" xfId="703" xr:uid="{BF27506E-E12C-4E55-9F78-570EBDC9F112}"/>
    <cellStyle name="Pourcentage 2 3 2" xfId="2829" xr:uid="{F0858CFA-6C43-4351-8AC4-AAE553E0965D}"/>
    <cellStyle name="Pourcentage 2 4" xfId="1395" xr:uid="{097C9A62-8558-4BB6-98D2-6064782E9021}"/>
    <cellStyle name="Pourcentage 2 4 2" xfId="3448" xr:uid="{E7C35C16-C114-4163-894F-DE64EF3D89FE}"/>
    <cellStyle name="Pourcentage 2 5" xfId="1847" xr:uid="{F18F5AAB-379A-4FC6-8FD3-E49BE4B47D77}"/>
    <cellStyle name="Pourcentage 2 6" xfId="3378" xr:uid="{0F6AE51D-7314-4D71-9096-16E136EE2F88}"/>
    <cellStyle name="Pourcentage 3" xfId="60" xr:uid="{2E3E8068-5C1C-4F30-91B0-134550521220}"/>
    <cellStyle name="Pourcentage 3 2" xfId="2831" xr:uid="{B6D19FBC-EC44-4198-84B9-84E0281268C6}"/>
    <cellStyle name="Pourcentage 3 3" xfId="1849" xr:uid="{BBAE5E66-69C1-46F8-947D-EC04849AED8C}"/>
    <cellStyle name="Pourcentage 3 4" xfId="4329" xr:uid="{5105CDB5-034D-495C-801F-3A0A2F82B06A}"/>
    <cellStyle name="Pourcentage 3 5" xfId="4330" xr:uid="{CD1D2205-C5D7-4275-9D46-24776087B6EB}"/>
    <cellStyle name="Pourcentage 3 6" xfId="4389" xr:uid="{57BE6B8D-77F2-4437-A0D0-D2B1B2A0C467}"/>
    <cellStyle name="Pourcentage 4" xfId="45" xr:uid="{60C1B95F-9006-4C1D-9C81-A65E5298173F}"/>
    <cellStyle name="Pourcentage 4 2" xfId="59" xr:uid="{19BD2921-B9A9-4AE2-8647-3707B24BBEB6}"/>
    <cellStyle name="Pourcentage 4 2 2" xfId="2833" xr:uid="{A51C6F23-E0D9-4F26-9C17-A80E1E87D77A}"/>
    <cellStyle name="Pourcentage 4 2 3" xfId="1851" xr:uid="{903E0AF1-79DA-4A5B-8BA1-F5DA89053EFE}"/>
    <cellStyle name="Pourcentage 4 3" xfId="2832" xr:uid="{0538066F-22A7-4799-82C8-B0CF5D40CEA9}"/>
    <cellStyle name="Pourcentage 4 4" xfId="1850" xr:uid="{C6DE4A4C-56FB-4370-8F78-F13CF9AADEFE}"/>
    <cellStyle name="Pourcentage 5" xfId="209" xr:uid="{E435B670-C60E-4A7C-98B6-FF8439EB21B4}"/>
    <cellStyle name="Pourcentage 5 2" xfId="2834" xr:uid="{747EB953-7B1D-470D-9CC6-0764D96185F3}"/>
    <cellStyle name="Pourcentage 5 3" xfId="1852" xr:uid="{DD979EB9-8069-4564-997E-42BA10DBE7E3}"/>
    <cellStyle name="Pourcentage 6" xfId="994" xr:uid="{6844BCF2-B970-4589-95EF-D921C1675191}"/>
    <cellStyle name="Pourcentage 6 2" xfId="2835" xr:uid="{D855CC19-D4D4-4614-AF38-B91E6C2E7A1D}"/>
    <cellStyle name="Pourcentage 6 3" xfId="1853" xr:uid="{86F1A263-3B30-4B41-A519-71EEF89E2112}"/>
    <cellStyle name="Pourcentage 7" xfId="1854" xr:uid="{93D136B5-8132-4A11-B991-66E0CB1746C3}"/>
    <cellStyle name="Pourcentage 7 2" xfId="2836" xr:uid="{64C88157-AE9F-4BEC-B949-BFFB803EE3FB}"/>
    <cellStyle name="Pourcentage 8" xfId="1855" xr:uid="{7C0AF45F-3F43-418D-8F02-6F52F0FE9C96}"/>
    <cellStyle name="Pourcentage 8 2" xfId="2837" xr:uid="{E75B6E02-AC5C-420C-A8EC-9866667CE4E8}"/>
    <cellStyle name="Pourcentage 9" xfId="1856" xr:uid="{645CCE64-5D89-4F3E-A9BD-7E47CE7F0974}"/>
    <cellStyle name="Pourcentage 9 2" xfId="2838" xr:uid="{F5FDF15C-ADC3-44FC-9B29-D14AE2559E6C}"/>
    <cellStyle name="RATP tableau" xfId="55" xr:uid="{93116491-6727-47B1-99A3-137C2F031C5D}"/>
    <cellStyle name="RATP tableau intitule 2" xfId="56" xr:uid="{EB7FD2A7-1240-48C9-8446-97BEAB3415DE}"/>
    <cellStyle name="RATP tableau intitule 2 2" xfId="251" xr:uid="{A7DE2C45-F035-4176-AA0E-920A8B17D247}"/>
    <cellStyle name="RATP tableau titre" xfId="57" xr:uid="{6CC200FA-57CC-4D81-A046-D97121DF5B39}"/>
    <cellStyle name="RATP tableau titre 2" xfId="252" xr:uid="{F0EE5F3E-2298-4B7E-BA54-19C6AD5FA999}"/>
    <cellStyle name="Remarque" xfId="1857" xr:uid="{594BA456-1483-4DD2-B97B-2007F1D0A9DB}"/>
    <cellStyle name="Remarque 2" xfId="1858" xr:uid="{31A8D53F-326A-4D15-89CD-705B3749FBEC}"/>
    <cellStyle name="Remarque 2 2" xfId="2840" xr:uid="{52D57B68-B017-453E-A3D6-66749BD59C8B}"/>
    <cellStyle name="Remarque 3" xfId="2839" xr:uid="{82D9EEBD-259A-4B3D-8AC4-15E7332CF7FC}"/>
    <cellStyle name="Result" xfId="1859" xr:uid="{07CBB3A4-8EC3-4F65-9183-E14B6FD8068A}"/>
    <cellStyle name="Result (user)" xfId="1860" xr:uid="{489CF06A-3439-4866-B111-EBE17D00DE81}"/>
    <cellStyle name="Result (user) 2" xfId="2842" xr:uid="{0EC928E0-CABB-46B5-88B3-D8BA4D42DA7F}"/>
    <cellStyle name="Result 2" xfId="2841" xr:uid="{1D2FAB1D-2A2A-4A08-89A6-13A89BEBA43E}"/>
    <cellStyle name="Result 3" xfId="3375" xr:uid="{05603A3A-E972-4A8E-808C-94ACE9590587}"/>
    <cellStyle name="Result 4" xfId="3423" xr:uid="{F558E239-130A-499F-8D14-329E1E6DA2DE}"/>
    <cellStyle name="Result2" xfId="1861" xr:uid="{2B69F80C-77FE-4635-B3BF-212A0EE6E702}"/>
    <cellStyle name="Result2 (user)" xfId="1862" xr:uid="{801C1109-3256-4EFA-8D96-1D9380DD95DB}"/>
    <cellStyle name="Result2 (user) 2" xfId="2844" xr:uid="{B039B4AE-9C2D-4278-A391-F91B8D71E951}"/>
    <cellStyle name="Result2 2" xfId="2843" xr:uid="{807F77D5-E61B-4236-8363-F87AA165EF1A}"/>
    <cellStyle name="Result2 3" xfId="3376" xr:uid="{3FA67D0E-0F21-499D-9B30-53C717A50CE3}"/>
    <cellStyle name="Result2 4" xfId="3424" xr:uid="{31D59482-4927-47B5-AE83-95E843F8D1E5}"/>
    <cellStyle name="Salida" xfId="1863" xr:uid="{C1C61212-12F0-490C-84AD-284F6F9E2E79}"/>
    <cellStyle name="Salida 2" xfId="2845" xr:uid="{F54312AB-2581-454D-84FE-6704DD69E120}"/>
    <cellStyle name="Satisfaisant" xfId="12" builtinId="26" customBuiltin="1"/>
    <cellStyle name="Satisfaisant 2" xfId="1864" xr:uid="{E5887F23-D147-417A-9B74-2AB187A8675A}"/>
    <cellStyle name="Satisfaisant 2 2" xfId="2846" xr:uid="{684ADD40-6FE5-4D0C-A8DF-26E84E808176}"/>
    <cellStyle name="Satisfaisant 2 2 2" xfId="4553" xr:uid="{6C56785C-BDE4-4786-95E2-9E7A96F86BF0}"/>
    <cellStyle name="Satisfaisant 2 3" xfId="4376" xr:uid="{A0D3DD67-65A8-47CC-8AC6-2DDA4C94C1B5}"/>
    <cellStyle name="Sortie" xfId="15" builtinId="21" customBuiltin="1"/>
    <cellStyle name="Sortie 2" xfId="1865" xr:uid="{1020D66F-415A-4966-85D9-5339A83858BC}"/>
    <cellStyle name="Sortie 2 10" xfId="6829" xr:uid="{32BED3C7-E832-4700-819F-4B12ECAAFF18}"/>
    <cellStyle name="Sortie 2 11" xfId="6405" xr:uid="{8C0F90FD-53D9-4F5C-A355-70B1FE5B99F5}"/>
    <cellStyle name="Sortie 2 12" xfId="7342" xr:uid="{9931F566-6325-43A2-90D6-CD0B56BEA6A4}"/>
    <cellStyle name="Sortie 2 13" xfId="7397" xr:uid="{FA5875E4-6F52-4580-B95C-391FDECEF06B}"/>
    <cellStyle name="Sortie 2 14" xfId="7590" xr:uid="{3CEC5EB2-4064-480B-91B1-ECDC5EF204E5}"/>
    <cellStyle name="Sortie 2 15" xfId="7834" xr:uid="{E592DA0F-B788-4150-9014-D193D8FC7DD1}"/>
    <cellStyle name="Sortie 2 16" xfId="8135" xr:uid="{1920C93E-46CA-4273-91E7-7ABC7F6B3175}"/>
    <cellStyle name="Sortie 2 2" xfId="2847" xr:uid="{C63436A0-86C6-42AE-A12A-EEF283B7796F}"/>
    <cellStyle name="Sortie 2 2 10" xfId="6639" xr:uid="{32AAA326-3E28-4373-B30A-A9092845C611}"/>
    <cellStyle name="Sortie 2 2 11" xfId="7171" xr:uid="{9B7536D6-F36A-4995-93C9-3FC190C7E582}"/>
    <cellStyle name="Sortie 2 2 12" xfId="6882" xr:uid="{69D13E50-3DEF-4E82-86DF-F8631CF7238E}"/>
    <cellStyle name="Sortie 2 2 13" xfId="7649" xr:uid="{6049C370-A905-44BD-B060-F8E8EF3812CB}"/>
    <cellStyle name="Sortie 2 2 14" xfId="7865" xr:uid="{1554D0D1-7D76-4855-BABE-22AC4D5BB6F4}"/>
    <cellStyle name="Sortie 2 2 15" xfId="7857" xr:uid="{274DD46F-5016-4E1B-8019-F6C63B60455D}"/>
    <cellStyle name="Sortie 2 2 2" xfId="4554" xr:uid="{CF0B9E22-C749-42D7-A3DE-D306711F5AAC}"/>
    <cellStyle name="Sortie 2 2 3" xfId="5047" xr:uid="{C2CF823D-AFB9-46DA-94EF-606A69DFFE38}"/>
    <cellStyle name="Sortie 2 2 4" xfId="5348" xr:uid="{66CF13DE-3F6D-48BE-80D3-98D500048687}"/>
    <cellStyle name="Sortie 2 2 5" xfId="5320" xr:uid="{50A6486C-C26A-4F9E-89EC-BF807BF2493E}"/>
    <cellStyle name="Sortie 2 2 6" xfId="5887" xr:uid="{E64E99E7-4BE9-4CE6-BAB2-0871DF0ADD14}"/>
    <cellStyle name="Sortie 2 2 7" xfId="4860" xr:uid="{3578197D-EE3D-40AD-9C10-059C0578001D}"/>
    <cellStyle name="Sortie 2 2 8" xfId="6398" xr:uid="{31782963-ED7F-4798-B195-F6AAB479CF32}"/>
    <cellStyle name="Sortie 2 2 9" xfId="6555" xr:uid="{29CFC16B-4CBC-4243-83D3-17E53E909E75}"/>
    <cellStyle name="Sortie 2 3" xfId="4377" xr:uid="{A8E2E8C3-CFD8-4D7B-BD12-9ED21FC2775E}"/>
    <cellStyle name="Sortie 2 4" xfId="4848" xr:uid="{351EDD87-AB46-483E-B761-2D86D72D6FE2}"/>
    <cellStyle name="Sortie 2 5" xfId="5285" xr:uid="{70694932-D23F-4B93-AC10-09836DBF60EB}"/>
    <cellStyle name="Sortie 2 6" xfId="5541" xr:uid="{68E5360C-5F64-41F4-BD66-23C5547EC295}"/>
    <cellStyle name="Sortie 2 7" xfId="6064" xr:uid="{8FE098D4-C006-4B6A-83E8-D58810F1A96F}"/>
    <cellStyle name="Sortie 2 8" xfId="6120" xr:uid="{1EFC4B01-3BB8-4BC3-803F-8B780DB2997F}"/>
    <cellStyle name="Sortie 2 9" xfId="6576" xr:uid="{BECA8854-6025-479D-BE19-4DFCDA5A1CF5}"/>
    <cellStyle name="source" xfId="1866" xr:uid="{B2162C62-74A7-4B76-BDB0-D3A1B885B7DF}"/>
    <cellStyle name="source 2" xfId="2848" xr:uid="{715EA1B8-9564-4EF8-8AE6-D0CA0544633A}"/>
    <cellStyle name="source 3" xfId="4555" xr:uid="{0D96DD14-BE05-4B66-B9EE-81E913D93A30}"/>
    <cellStyle name="Status" xfId="3425" xr:uid="{C05F0462-7097-4BE0-8858-EF1038A77828}"/>
    <cellStyle name="Table du pilote - Catégorie" xfId="1871" xr:uid="{288FD7A4-1DDC-4F3C-9746-F505CC1C9C42}"/>
    <cellStyle name="Table du pilote - Catégorie 2" xfId="2849" xr:uid="{CD8C1195-3574-4B76-8E67-E05679686C97}"/>
    <cellStyle name="Table du pilote - Champ" xfId="1872" xr:uid="{8A4385A0-688C-471C-9276-0DB06D088E8E}"/>
    <cellStyle name="Table du pilote - Champ 2" xfId="2850" xr:uid="{8B2CC51B-8349-4BE6-9040-AA58263F5360}"/>
    <cellStyle name="Table du pilote - Coin" xfId="1873" xr:uid="{E6CDFA13-3B57-4FBC-98F6-D94ADBF5B201}"/>
    <cellStyle name="Table du pilote - Coin 2" xfId="2851" xr:uid="{691CFD95-B3A1-45F6-B0D8-8EF35085F398}"/>
    <cellStyle name="Table du pilote - Résultat" xfId="1874" xr:uid="{35BF476B-B16E-40B5-88BB-8FFD0E7C158F}"/>
    <cellStyle name="Table du pilote - Résultat 2" xfId="2852" xr:uid="{96C08403-2710-4228-8D0D-33CCFC2DCF1A}"/>
    <cellStyle name="Table du pilote - Titre" xfId="1875" xr:uid="{6C1F5C27-462A-4ECA-B79A-AE91CE16242A}"/>
    <cellStyle name="Table du pilote - Titre 2" xfId="2853" xr:uid="{D4557B8B-BABD-4877-AFC6-4B4BBA5C8274}"/>
    <cellStyle name="Table du pilote - Valeur" xfId="1876" xr:uid="{0C835C75-EE32-46E0-A995-4E37D221D40F}"/>
    <cellStyle name="Table du pilote - Valeur 2" xfId="2854" xr:uid="{F57678B0-CF9B-4870-BA92-52C73F06A152}"/>
    <cellStyle name="tableau | cellule | (normal) | decimal 1" xfId="1877" xr:uid="{F3738666-46C1-4E1A-A6DF-5A8D1264F92A}"/>
    <cellStyle name="tableau | cellule | (normal) | decimal 1 10" xfId="5596" xr:uid="{EF129126-652F-4A82-AF7D-10CF1738E2EB}"/>
    <cellStyle name="tableau | cellule | (normal) | decimal 1 11" xfId="5262" xr:uid="{7ACF117A-0C48-4B4C-BF4F-D6B35701D727}"/>
    <cellStyle name="tableau | cellule | (normal) | decimal 1 12" xfId="6073" xr:uid="{E57F28C6-5F06-465C-9B38-0584C30780C9}"/>
    <cellStyle name="tableau | cellule | (normal) | decimal 1 13" xfId="6396" xr:uid="{4BF0AEBB-0E82-4526-949E-7617E9FB7C2C}"/>
    <cellStyle name="tableau | cellule | (normal) | decimal 1 14" xfId="6553" xr:uid="{919D2DB6-62EB-4B2F-9F05-67ABDB59D43B}"/>
    <cellStyle name="tableau | cellule | (normal) | decimal 1 15" xfId="6840" xr:uid="{B0A9B43C-B17A-40D0-873C-0C35590E18A4}"/>
    <cellStyle name="tableau | cellule | (normal) | decimal 1 16" xfId="7169" xr:uid="{05600397-5F82-41B5-B98D-B9CA9F982E87}"/>
    <cellStyle name="tableau | cellule | (normal) | decimal 1 17" xfId="7351" xr:uid="{E7ECDCFB-B63D-47FC-9BC4-B68D336A437D}"/>
    <cellStyle name="tableau | cellule | (normal) | decimal 1 18" xfId="7095" xr:uid="{D80A1117-2488-4C2C-992D-5CC4BA5060E2}"/>
    <cellStyle name="tableau | cellule | (normal) | decimal 1 19" xfId="7597" xr:uid="{CCC3CDCE-2DB2-4855-B59C-02CD8AAAC10E}"/>
    <cellStyle name="tableau | cellule | (normal) | decimal 1 2" xfId="1878" xr:uid="{2DED99B7-8B62-40CB-B941-032520AFED79}"/>
    <cellStyle name="tableau | cellule | (normal) | decimal 1 2 10" xfId="6395" xr:uid="{6E486547-7E98-469F-869D-CF1B8C20F272}"/>
    <cellStyle name="tableau | cellule | (normal) | decimal 1 2 11" xfId="6552" xr:uid="{87271FB4-77C2-4629-820F-CF9C94EBB03C}"/>
    <cellStyle name="tableau | cellule | (normal) | decimal 1 2 12" xfId="6562" xr:uid="{7834ECEB-6B25-4EF7-A273-16687E9CE0A5}"/>
    <cellStyle name="tableau | cellule | (normal) | decimal 1 2 13" xfId="7168" xr:uid="{4EF02054-253A-4A71-B058-0AE71407A1A7}"/>
    <cellStyle name="tableau | cellule | (normal) | decimal 1 2 14" xfId="7382" xr:uid="{5E608DB2-E9E3-44F0-91F3-15774B149506}"/>
    <cellStyle name="tableau | cellule | (normal) | decimal 1 2 15" xfId="7645" xr:uid="{FD0DB515-9112-4A7F-AD0B-D7AA2B5688EA}"/>
    <cellStyle name="tableau | cellule | (normal) | decimal 1 2 16" xfId="7884" xr:uid="{DABCBE76-4705-46CB-9B45-5757E3AD3A36}"/>
    <cellStyle name="tableau | cellule | (normal) | decimal 1 2 17" xfId="7845" xr:uid="{BDDE295A-E065-4D24-A244-CC836B7E1FAE}"/>
    <cellStyle name="tableau | cellule | (normal) | decimal 1 2 2" xfId="1879" xr:uid="{AEABA025-4530-477E-BD30-BDCF47FB4F6A}"/>
    <cellStyle name="tableau | cellule | (normal) | decimal 1 2 2 2" xfId="2857" xr:uid="{6180DB86-04AA-4940-A100-A1A5DA5D0BFB}"/>
    <cellStyle name="tableau | cellule | (normal) | decimal 1 2 3" xfId="2856" xr:uid="{7F4A1821-E469-4C6A-B3C6-C630A43BDDDC}"/>
    <cellStyle name="tableau | cellule | (normal) | decimal 1 2 4" xfId="4557" xr:uid="{74C3068A-076F-459D-B1DA-D923EFF538FD}"/>
    <cellStyle name="tableau | cellule | (normal) | decimal 1 2 5" xfId="5050" xr:uid="{93A82E17-2FC7-465E-92F9-BA3D239935CB}"/>
    <cellStyle name="tableau | cellule | (normal) | decimal 1 2 6" xfId="5344" xr:uid="{54D07EA5-884F-4DD3-99BD-E76694FEFC74}"/>
    <cellStyle name="tableau | cellule | (normal) | decimal 1 2 7" xfId="4856" xr:uid="{C248BC1B-E49B-49C4-9827-C2124C54B4F3}"/>
    <cellStyle name="tableau | cellule | (normal) | decimal 1 2 8" xfId="5328" xr:uid="{F94C81AB-161E-4C29-81A2-D5B58932C7BF}"/>
    <cellStyle name="tableau | cellule | (normal) | decimal 1 2 9" xfId="6105" xr:uid="{DE98509F-7BB7-41CF-913A-6F8BDB70CB85}"/>
    <cellStyle name="tableau | cellule | (normal) | decimal 1 20" xfId="8091" xr:uid="{B23B87CB-34B0-4A83-86DC-B7680ADB55FE}"/>
    <cellStyle name="tableau | cellule | (normal) | decimal 1 3" xfId="1880" xr:uid="{913A78B0-7CEB-405B-9094-C94FDAD23540}"/>
    <cellStyle name="tableau | cellule | (normal) | decimal 1 3 10" xfId="6551" xr:uid="{DB525525-2454-461E-AD4E-E29E70CAE2E8}"/>
    <cellStyle name="tableau | cellule | (normal) | decimal 1 3 11" xfId="6784" xr:uid="{40A72EF5-C760-434E-BE13-B4C870CCC162}"/>
    <cellStyle name="tableau | cellule | (normal) | decimal 1 3 12" xfId="7167" xr:uid="{CEBDFB98-3F78-435E-ABCA-6CE050B2F335}"/>
    <cellStyle name="tableau | cellule | (normal) | decimal 1 3 13" xfId="7298" xr:uid="{95FFEC9A-402B-4E2C-95E8-71BA325A526A}"/>
    <cellStyle name="tableau | cellule | (normal) | decimal 1 3 14" xfId="7156" xr:uid="{79ACFCC4-95E6-4602-9893-B5066239555B}"/>
    <cellStyle name="tableau | cellule | (normal) | decimal 1 3 15" xfId="7103" xr:uid="{6FE13C93-2BAA-45DF-B1E4-58C5FEC299DC}"/>
    <cellStyle name="tableau | cellule | (normal) | decimal 1 3 16" xfId="7891" xr:uid="{A7A3BDD9-81D1-4B80-882A-75D9888A28E9}"/>
    <cellStyle name="tableau | cellule | (normal) | decimal 1 3 2" xfId="2858" xr:uid="{16670D62-F42C-42C8-9135-A95989DBA58F}"/>
    <cellStyle name="tableau | cellule | (normal) | decimal 1 3 3" xfId="4558" xr:uid="{00501FF7-D2F2-44A7-8DD0-7D2419C644A8}"/>
    <cellStyle name="tableau | cellule | (normal) | decimal 1 3 4" xfId="5051" xr:uid="{A3834C43-F67E-4BBC-99C9-7603EBFD3447}"/>
    <cellStyle name="tableau | cellule | (normal) | decimal 1 3 5" xfId="4914" xr:uid="{A5ECDACE-F84A-4AB9-A7DC-620B0C8FEEAE}"/>
    <cellStyle name="tableau | cellule | (normal) | decimal 1 3 6" xfId="5300" xr:uid="{272555F2-C030-4E4D-A116-9BE3ED0B3F1E}"/>
    <cellStyle name="tableau | cellule | (normal) | decimal 1 3 7" xfId="4916" xr:uid="{96112DC4-65C4-4C97-8BC7-FED6BFAE3EAE}"/>
    <cellStyle name="tableau | cellule | (normal) | decimal 1 3 8" xfId="6018" xr:uid="{C3D50DB7-B918-4780-8906-690560883EB5}"/>
    <cellStyle name="tableau | cellule | (normal) | decimal 1 3 9" xfId="6394" xr:uid="{CD57F9A2-C391-4DB5-9833-44FE7B9A727B}"/>
    <cellStyle name="tableau | cellule | (normal) | decimal 1 4" xfId="1881" xr:uid="{BC3AB4DE-9AB1-4F5B-8B6C-451AC1881E83}"/>
    <cellStyle name="tableau | cellule | (normal) | decimal 1 4 2" xfId="2859" xr:uid="{DC011130-C5F9-42CB-B6E1-50A005142902}"/>
    <cellStyle name="tableau | cellule | (normal) | decimal 1 5" xfId="1882" xr:uid="{61166F51-7D01-4E84-A5EC-9A0935B49526}"/>
    <cellStyle name="tableau | cellule | (normal) | decimal 1 5 2" xfId="2860" xr:uid="{4AD08499-5414-486D-8327-69CC9D5F0F9F}"/>
    <cellStyle name="tableau | cellule | (normal) | decimal 1 6" xfId="2855" xr:uid="{37E7A942-35A7-471F-A7C4-3431CAF923B3}"/>
    <cellStyle name="tableau | cellule | (normal) | decimal 1 7" xfId="4556" xr:uid="{F0C15B3F-D5BB-41C1-A30F-F753013C8DD0}"/>
    <cellStyle name="tableau | cellule | (normal) | decimal 1 8" xfId="5049" xr:uid="{9817F54E-0EF2-4930-B49F-1DAD9CC96099}"/>
    <cellStyle name="tableau | cellule | (normal) | decimal 1 9" xfId="4342" xr:uid="{755DF292-3A1B-431A-BEFB-51C6E8311315}"/>
    <cellStyle name="tableau | cellule | (normal) | decimal 2" xfId="1883" xr:uid="{50768F66-37DA-4FB6-91FB-DD66D4D9FD5C}"/>
    <cellStyle name="tableau | cellule | (normal) | decimal 2 10" xfId="5592" xr:uid="{B5956CA6-9024-4572-A612-C179C9408480}"/>
    <cellStyle name="tableau | cellule | (normal) | decimal 2 11" xfId="5617" xr:uid="{871E60F7-C8D9-4A16-9C7B-B1AEC1B1BA51}"/>
    <cellStyle name="tableau | cellule | (normal) | decimal 2 12" xfId="6087" xr:uid="{E13E2C2B-335B-4005-AF5E-9AD3CAC866D6}"/>
    <cellStyle name="tableau | cellule | (normal) | decimal 2 13" xfId="6393" xr:uid="{D186E8F4-BBEE-4425-8174-1D7E9C60DF6F}"/>
    <cellStyle name="tableau | cellule | (normal) | decimal 2 14" xfId="6561" xr:uid="{BF6CD551-E6E6-4A2F-9D8C-10363819F361}"/>
    <cellStyle name="tableau | cellule | (normal) | decimal 2 15" xfId="6841" xr:uid="{05FC01B9-A765-43EB-82C6-F1F8919A9FFF}"/>
    <cellStyle name="tableau | cellule | (normal) | decimal 2 16" xfId="7166" xr:uid="{011CD30E-16B8-4F9A-9D28-2921F5EFA885}"/>
    <cellStyle name="tableau | cellule | (normal) | decimal 2 17" xfId="7364" xr:uid="{47DA303A-6E84-41AD-9770-617B14D791E6}"/>
    <cellStyle name="tableau | cellule | (normal) | decimal 2 18" xfId="5883" xr:uid="{BC7BC14F-F769-4770-9B20-64B083A7B7CD}"/>
    <cellStyle name="tableau | cellule | (normal) | decimal 2 19" xfId="7608" xr:uid="{0331777E-2923-481B-9120-72C778FDE238}"/>
    <cellStyle name="tableau | cellule | (normal) | decimal 2 2" xfId="1884" xr:uid="{C6EC3CD7-0101-4AB1-8EBE-6A6FF2631C86}"/>
    <cellStyle name="tableau | cellule | (normal) | decimal 2 2 10" xfId="6392" xr:uid="{696DBD95-451F-4AF4-BFE2-F4CB20918174}"/>
    <cellStyle name="tableau | cellule | (normal) | decimal 2 2 11" xfId="6550" xr:uid="{AA7B529C-8E8C-4A46-B246-66F1C6F7DB13}"/>
    <cellStyle name="tableau | cellule | (normal) | decimal 2 2 12" xfId="6873" xr:uid="{71FBA172-295F-4B1E-8D58-253D9F839B6C}"/>
    <cellStyle name="tableau | cellule | (normal) | decimal 2 2 13" xfId="7165" xr:uid="{D70D8F8D-CE5B-4F84-8709-E69690EEEA89}"/>
    <cellStyle name="tableau | cellule | (normal) | decimal 2 2 14" xfId="7105" xr:uid="{92C5594D-80E6-4450-B360-05903CA215EC}"/>
    <cellStyle name="tableau | cellule | (normal) | decimal 2 2 15" xfId="7641" xr:uid="{69A717A4-FA4F-4218-9B95-B96680057EA4}"/>
    <cellStyle name="tableau | cellule | (normal) | decimal 2 2 16" xfId="7880" xr:uid="{847F231E-EFB1-4118-B294-B5065BA9BC67}"/>
    <cellStyle name="tableau | cellule | (normal) | decimal 2 2 17" xfId="7587" xr:uid="{B8705975-B70B-42AD-9A49-F9377F972D71}"/>
    <cellStyle name="tableau | cellule | (normal) | decimal 2 2 2" xfId="1885" xr:uid="{68EEA68E-5EE1-462D-B6EE-BF3CA06706E5}"/>
    <cellStyle name="tableau | cellule | (normal) | decimal 2 2 2 2" xfId="2863" xr:uid="{6062BA0B-09EA-4DC5-A77C-00CB36990F84}"/>
    <cellStyle name="tableau | cellule | (normal) | decimal 2 2 3" xfId="2862" xr:uid="{A64E0212-09F4-48A6-AC4E-1D9F61CA879B}"/>
    <cellStyle name="tableau | cellule | (normal) | decimal 2 2 4" xfId="4560" xr:uid="{770DB0D6-9650-4E20-AE37-B9712133C3D3}"/>
    <cellStyle name="tableau | cellule | (normal) | decimal 2 2 5" xfId="5053" xr:uid="{3A9B90CA-6483-4F73-A17B-983498151875}"/>
    <cellStyle name="tableau | cellule | (normal) | decimal 2 2 6" xfId="5340" xr:uid="{04790ECE-CDE8-4BEA-B17E-13572D79177B}"/>
    <cellStyle name="tableau | cellule | (normal) | decimal 2 2 7" xfId="5042" xr:uid="{656BF9DE-D0D5-4108-A831-70B97B4B4AD4}"/>
    <cellStyle name="tableau | cellule | (normal) | decimal 2 2 8" xfId="5615" xr:uid="{B79468A3-4138-4942-B856-B7B8FA1087A3}"/>
    <cellStyle name="tableau | cellule | (normal) | decimal 2 2 9" xfId="5826" xr:uid="{C6F61A4F-548F-41D5-B7F2-7A1945D570FA}"/>
    <cellStyle name="tableau | cellule | (normal) | decimal 2 20" xfId="8094" xr:uid="{0C08AC47-3542-450D-88CA-497A09FB18FA}"/>
    <cellStyle name="tableau | cellule | (normal) | decimal 2 3" xfId="1886" xr:uid="{21EB746B-5380-4203-9B3E-C5A46855933D}"/>
    <cellStyle name="tableau | cellule | (normal) | decimal 2 3 10" xfId="6549" xr:uid="{5FDB7C17-C149-439B-9AA8-4DAAC9E9E6A9}"/>
    <cellStyle name="tableau | cellule | (normal) | decimal 2 3 11" xfId="6786" xr:uid="{58CAD6C9-E0E7-4F86-8022-7E72A608B1F5}"/>
    <cellStyle name="tableau | cellule | (normal) | decimal 2 3 12" xfId="7164" xr:uid="{0B8704F0-6DEC-43A2-8F8C-63B0A91A6715}"/>
    <cellStyle name="tableau | cellule | (normal) | decimal 2 3 13" xfId="7299" xr:uid="{DFB49AE6-A70C-40EA-AF74-B1B4EB1025DC}"/>
    <cellStyle name="tableau | cellule | (normal) | decimal 2 3 14" xfId="7333" xr:uid="{865350AE-AB08-44A6-94D5-36B0B065A50B}"/>
    <cellStyle name="tableau | cellule | (normal) | decimal 2 3 15" xfId="7296" xr:uid="{297E52D0-BF9D-41A4-98A0-024165A3FCFF}"/>
    <cellStyle name="tableau | cellule | (normal) | decimal 2 3 16" xfId="7890" xr:uid="{CC5C5F03-AC57-41E8-AAA3-F3380BDE7843}"/>
    <cellStyle name="tableau | cellule | (normal) | decimal 2 3 2" xfId="2864" xr:uid="{913FBED5-31E2-4E31-9E37-3EC91FD88678}"/>
    <cellStyle name="tableau | cellule | (normal) | decimal 2 3 3" xfId="4561" xr:uid="{A2658540-D4AD-4750-AC94-5F1CE9D90621}"/>
    <cellStyle name="tableau | cellule | (normal) | decimal 2 3 4" xfId="5054" xr:uid="{C345E797-B237-4967-A2F2-BE988B8309A9}"/>
    <cellStyle name="tableau | cellule | (normal) | decimal 2 3 5" xfId="4913" xr:uid="{D06D3FB5-9C8B-4C51-B552-4E4A83170A81}"/>
    <cellStyle name="tableau | cellule | (normal) | decimal 2 3 6" xfId="5310" xr:uid="{F480F184-BCD9-4980-A3B8-DB22F2201E9F}"/>
    <cellStyle name="tableau | cellule | (normal) | decimal 2 3 7" xfId="5579" xr:uid="{A83A399E-EA8D-4B50-9210-5391A579C8AA}"/>
    <cellStyle name="tableau | cellule | (normal) | decimal 2 3 8" xfId="6019" xr:uid="{06626960-D073-4185-B12D-83527575F724}"/>
    <cellStyle name="tableau | cellule | (normal) | decimal 2 3 9" xfId="6391" xr:uid="{32F013DF-D565-49CF-B292-C3B5ACFFE72B}"/>
    <cellStyle name="tableau | cellule | (normal) | decimal 2 4" xfId="1887" xr:uid="{CE52B42F-D2B6-4FE0-9C25-305261F9FBD4}"/>
    <cellStyle name="tableau | cellule | (normal) | decimal 2 4 2" xfId="2865" xr:uid="{CBE9E066-9B29-4FF3-9F09-57FA735CF744}"/>
    <cellStyle name="tableau | cellule | (normal) | decimal 2 5" xfId="1888" xr:uid="{37AE8340-0730-44D7-B0EC-9B6A4E377A8A}"/>
    <cellStyle name="tableau | cellule | (normal) | decimal 2 5 2" xfId="2866" xr:uid="{2585C7B6-BD70-4E13-B4E7-97E7291E5725}"/>
    <cellStyle name="tableau | cellule | (normal) | decimal 2 6" xfId="2861" xr:uid="{23FE3D2A-420D-4B99-A8B9-DE5132D953C0}"/>
    <cellStyle name="tableau | cellule | (normal) | decimal 2 7" xfId="4559" xr:uid="{74AE9C35-6ADC-40AA-AB8E-4B1E1E4442CF}"/>
    <cellStyle name="tableau | cellule | (normal) | decimal 2 8" xfId="5052" xr:uid="{CF588A58-34F2-46BC-BD00-1594DC11A091}"/>
    <cellStyle name="tableau | cellule | (normal) | decimal 2 9" xfId="4832" xr:uid="{E02CBC4A-69CD-4EC0-BDF1-CD2E8B4441FF}"/>
    <cellStyle name="tableau | cellule | (normal) | decimal 3" xfId="1889" xr:uid="{C869936F-4025-4A73-B2F2-A6098B779DB6}"/>
    <cellStyle name="tableau | cellule | (normal) | decimal 3 10" xfId="5588" xr:uid="{43E13EEB-97E7-40AE-AC8D-766090BBA65B}"/>
    <cellStyle name="tableau | cellule | (normal) | decimal 3 11" xfId="5565" xr:uid="{4D1168C4-7CF0-4D06-9D6D-E76EBBCC8F98}"/>
    <cellStyle name="tableau | cellule | (normal) | decimal 3 12" xfId="6089" xr:uid="{5E7B7624-8D7B-4E48-B06C-E44CDC016901}"/>
    <cellStyle name="tableau | cellule | (normal) | decimal 3 13" xfId="6390" xr:uid="{68F88D9A-9F96-47C8-9089-5129D51899D4}"/>
    <cellStyle name="tableau | cellule | (normal) | decimal 3 14" xfId="6548" xr:uid="{72DFD55C-77B4-418E-900D-FF610BA214B9}"/>
    <cellStyle name="tableau | cellule | (normal) | decimal 3 15" xfId="6852" xr:uid="{C9965ECE-1E92-491C-8235-E8F9F1A7685C}"/>
    <cellStyle name="tableau | cellule | (normal) | decimal 3 16" xfId="7163" xr:uid="{ACA2FA10-BCC6-4255-96A4-60F0F93C2723}"/>
    <cellStyle name="tableau | cellule | (normal) | decimal 3 17" xfId="7366" xr:uid="{99FC2F2B-FD7A-4180-B1DB-C1A331F77C24}"/>
    <cellStyle name="tableau | cellule | (normal) | decimal 3 18" xfId="7388" xr:uid="{CDB79195-8F09-4998-A398-E642DC9EC75E}"/>
    <cellStyle name="tableau | cellule | (normal) | decimal 3 19" xfId="7598" xr:uid="{8094F842-42B4-4F70-BCD4-4DDE404EA4D6}"/>
    <cellStyle name="tableau | cellule | (normal) | decimal 3 2" xfId="1890" xr:uid="{C97890EA-88EA-44DB-A9B2-C7ED22AF6F7A}"/>
    <cellStyle name="tableau | cellule | (normal) | decimal 3 2 10" xfId="6389" xr:uid="{600E7947-7BBC-4C1A-9734-F79ACD7F0E27}"/>
    <cellStyle name="tableau | cellule | (normal) | decimal 3 2 11" xfId="6547" xr:uid="{442A04F5-0393-4E1C-84FF-2D73AB83005B}"/>
    <cellStyle name="tableau | cellule | (normal) | decimal 3 2 12" xfId="6570" xr:uid="{3834E508-7CAE-4747-AFE5-3318EF069601}"/>
    <cellStyle name="tableau | cellule | (normal) | decimal 3 2 13" xfId="7162" xr:uid="{2D5B6430-B116-40E6-889C-12CCF0D39E88}"/>
    <cellStyle name="tableau | cellule | (normal) | decimal 3 2 14" xfId="7153" xr:uid="{1D763F2B-24B4-472D-B825-72E3A4537E99}"/>
    <cellStyle name="tableau | cellule | (normal) | decimal 3 2 15" xfId="7637" xr:uid="{2672E98E-AD2D-4AC0-9A2E-8B7F12117460}"/>
    <cellStyle name="tableau | cellule | (normal) | decimal 3 2 16" xfId="7877" xr:uid="{3242C558-AFF7-4213-AACC-FA9DC5B89860}"/>
    <cellStyle name="tableau | cellule | (normal) | decimal 3 2 17" xfId="7856" xr:uid="{2DEA93E0-B3EF-4B9D-B729-76B13134D298}"/>
    <cellStyle name="tableau | cellule | (normal) | decimal 3 2 2" xfId="1891" xr:uid="{5CF6A36E-FA8C-4CA6-8ABE-86F623D6F55E}"/>
    <cellStyle name="tableau | cellule | (normal) | decimal 3 2 2 2" xfId="2869" xr:uid="{BA760DA5-4207-4661-A3AB-E4F0832F76C8}"/>
    <cellStyle name="tableau | cellule | (normal) | decimal 3 2 3" xfId="2868" xr:uid="{06047F65-471D-45F1-90FA-370AC37EF828}"/>
    <cellStyle name="tableau | cellule | (normal) | decimal 3 2 4" xfId="4563" xr:uid="{F5C586A2-0593-401E-B2C8-2C5A9F29358C}"/>
    <cellStyle name="tableau | cellule | (normal) | decimal 3 2 5" xfId="5056" xr:uid="{7BC5D2E3-C1C7-441A-9936-18B84CC9702E}"/>
    <cellStyle name="tableau | cellule | (normal) | decimal 3 2 6" xfId="5336" xr:uid="{6D3429E8-FC7F-46A2-982C-FABB404D5084}"/>
    <cellStyle name="tableau | cellule | (normal) | decimal 3 2 7" xfId="4840" xr:uid="{15192395-2D4C-47C3-ADCC-BFAC3696E473}"/>
    <cellStyle name="tableau | cellule | (normal) | decimal 3 2 8" xfId="5614" xr:uid="{D5063987-C847-40EE-8105-4C1E0609A4EC}"/>
    <cellStyle name="tableau | cellule | (normal) | decimal 3 2 9" xfId="5298" xr:uid="{BC16ABBF-CF4C-43FB-A211-854E55C4E766}"/>
    <cellStyle name="tableau | cellule | (normal) | decimal 3 20" xfId="8097" xr:uid="{E046EA2D-74AF-49F5-8645-0DF1CAB65D8E}"/>
    <cellStyle name="tableau | cellule | (normal) | decimal 3 3" xfId="1892" xr:uid="{06CE7359-66A5-42D3-A723-729E0A3B2061}"/>
    <cellStyle name="tableau | cellule | (normal) | decimal 3 3 10" xfId="6343" xr:uid="{931BB1A0-5E7B-4C22-AB85-FDE8C0225AF6}"/>
    <cellStyle name="tableau | cellule | (normal) | decimal 3 3 11" xfId="6787" xr:uid="{BF3CF34E-E62A-4BA3-94FB-8185B6970211}"/>
    <cellStyle name="tableau | cellule | (normal) | decimal 3 3 12" xfId="6428" xr:uid="{3DE08B97-49A2-41B2-8005-BAF3A576DAFB}"/>
    <cellStyle name="tableau | cellule | (normal) | decimal 3 3 13" xfId="7300" xr:uid="{8F5B6B84-7E28-480A-AD9F-376E569D219D}"/>
    <cellStyle name="tableau | cellule | (normal) | decimal 3 3 14" xfId="7175" xr:uid="{2217F0F3-E693-4201-9C06-4DAF8DA421AA}"/>
    <cellStyle name="tableau | cellule | (normal) | decimal 3 3 15" xfId="7155" xr:uid="{29BE737B-32E5-4513-9559-C0534A93F5D6}"/>
    <cellStyle name="tableau | cellule | (normal) | decimal 3 3 16" xfId="7887" xr:uid="{6F22A058-6915-407A-A863-92430082FFEC}"/>
    <cellStyle name="tableau | cellule | (normal) | decimal 3 3 2" xfId="2870" xr:uid="{A8EA599F-203F-44BE-BACA-E2F858F01207}"/>
    <cellStyle name="tableau | cellule | (normal) | decimal 3 3 3" xfId="4564" xr:uid="{687C7BD9-6A1A-4B30-946D-80C2A86A8829}"/>
    <cellStyle name="tableau | cellule | (normal) | decimal 3 3 4" xfId="5057" xr:uid="{63D4DB28-8158-4EE4-8883-3B667339C1E8}"/>
    <cellStyle name="tableau | cellule | (normal) | decimal 3 3 5" xfId="4912" xr:uid="{00F9EDB1-63B3-431C-A446-4A22E6722208}"/>
    <cellStyle name="tableau | cellule | (normal) | decimal 3 3 6" xfId="5301" xr:uid="{7416F989-7BDF-4A47-AED1-13EDFE4505C4}"/>
    <cellStyle name="tableau | cellule | (normal) | decimal 3 3 7" xfId="5352" xr:uid="{6C5EC22A-58F3-4F9B-82A5-136453D26434}"/>
    <cellStyle name="tableau | cellule | (normal) | decimal 3 3 8" xfId="6020" xr:uid="{72F3C461-6C36-4EF6-B6F6-F14688658A6B}"/>
    <cellStyle name="tableau | cellule | (normal) | decimal 3 3 9" xfId="6388" xr:uid="{F5BA241B-8D97-401F-8CF8-A221162C1DA6}"/>
    <cellStyle name="tableau | cellule | (normal) | decimal 3 4" xfId="1893" xr:uid="{49F1F611-F2E6-4F20-8F46-69E9082D2D1A}"/>
    <cellStyle name="tableau | cellule | (normal) | decimal 3 4 2" xfId="2871" xr:uid="{25D21BEC-CB35-4BDF-9C4A-CAB28D4D7B2E}"/>
    <cellStyle name="tableau | cellule | (normal) | decimal 3 5" xfId="1894" xr:uid="{AECDE4A8-61AB-4EA8-9D4D-2CC50D4EB385}"/>
    <cellStyle name="tableau | cellule | (normal) | decimal 3 5 2" xfId="2872" xr:uid="{69E948BD-56F5-4A07-BB86-232B82A88839}"/>
    <cellStyle name="tableau | cellule | (normal) | decimal 3 6" xfId="2867" xr:uid="{79187D10-9D01-4F9A-B021-08A6AB900452}"/>
    <cellStyle name="tableau | cellule | (normal) | decimal 3 7" xfId="4562" xr:uid="{DD16BD4B-4D06-4B78-B621-059B5400BFF3}"/>
    <cellStyle name="tableau | cellule | (normal) | decimal 3 8" xfId="5055" xr:uid="{F2003ADC-ED77-4914-A307-BB990414F4BD}"/>
    <cellStyle name="tableau | cellule | (normal) | decimal 3 9" xfId="4339" xr:uid="{978DE27A-0575-43AE-907C-C3D47C97FAFE}"/>
    <cellStyle name="tableau | cellule | (normal) | decimal 4" xfId="1895" xr:uid="{04D4CABF-B5AD-4E6C-B789-DF3B10A21E49}"/>
    <cellStyle name="tableau | cellule | (normal) | decimal 4 10" xfId="5607" xr:uid="{F3FAF23F-2748-4499-B47A-366C4F281FEE}"/>
    <cellStyle name="tableau | cellule | (normal) | decimal 4 11" xfId="5618" xr:uid="{A55F401C-3F39-4E54-8114-C0C1B00E1FF5}"/>
    <cellStyle name="tableau | cellule | (normal) | decimal 4 12" xfId="5807" xr:uid="{BAE37E05-EB00-4F65-AD52-5AF68C8E9232}"/>
    <cellStyle name="tableau | cellule | (normal) | decimal 4 13" xfId="6387" xr:uid="{0AD11DF2-B77A-43FA-8633-8D9396B1E9D3}"/>
    <cellStyle name="tableau | cellule | (normal) | decimal 4 14" xfId="6271" xr:uid="{BDB546A3-3F00-4469-914A-0A72204DEC4D}"/>
    <cellStyle name="tableau | cellule | (normal) | decimal 4 15" xfId="6842" xr:uid="{B8A936B5-FAFD-46A9-A3B3-1F5A00630821}"/>
    <cellStyle name="tableau | cellule | (normal) | decimal 4 16" xfId="6429" xr:uid="{8010A7EE-72BA-4752-BC4C-EAC59347DDBC}"/>
    <cellStyle name="tableau | cellule | (normal) | decimal 4 17" xfId="7081" xr:uid="{6F143F49-5699-4F58-A373-86530558B687}"/>
    <cellStyle name="tableau | cellule | (normal) | decimal 4 18" xfId="7340" xr:uid="{32435F27-8A01-4497-A0CD-3B0E726FF98D}"/>
    <cellStyle name="tableau | cellule | (normal) | decimal 4 19" xfId="7599" xr:uid="{78D6C25B-5BDE-459E-9D00-04FB556AD312}"/>
    <cellStyle name="tableau | cellule | (normal) | decimal 4 2" xfId="1896" xr:uid="{3D99A96A-D423-4A4C-ADEF-E57A8286A51E}"/>
    <cellStyle name="tableau | cellule | (normal) | decimal 4 2 10" xfId="6386" xr:uid="{4D5B42AB-3F1D-45FC-80DA-62198F439276}"/>
    <cellStyle name="tableau | cellule | (normal) | decimal 4 2 11" xfId="6546" xr:uid="{9992240A-CF54-4159-ABD8-5F79EE6F930A}"/>
    <cellStyle name="tableau | cellule | (normal) | decimal 4 2 12" xfId="6333" xr:uid="{666DF64B-D94C-4EAD-AE9E-02412760C4BB}"/>
    <cellStyle name="tableau | cellule | (normal) | decimal 4 2 13" xfId="6430" xr:uid="{2ECF8C18-A030-403F-8209-51AB1E8A3974}"/>
    <cellStyle name="tableau | cellule | (normal) | decimal 4 2 14" xfId="7398" xr:uid="{6DE49986-3680-4732-B691-DFB3D2B78662}"/>
    <cellStyle name="tableau | cellule | (normal) | decimal 4 2 15" xfId="7633" xr:uid="{A1370577-90B3-4F95-8076-6CA9BECAC736}"/>
    <cellStyle name="tableau | cellule | (normal) | decimal 4 2 16" xfId="7874" xr:uid="{0A460086-74D0-4F82-8931-800E22E87BD8}"/>
    <cellStyle name="tableau | cellule | (normal) | decimal 4 2 17" xfId="7844" xr:uid="{93CD3248-0A4B-43AC-8BF3-63CCA23CD7B8}"/>
    <cellStyle name="tableau | cellule | (normal) | decimal 4 2 2" xfId="1897" xr:uid="{CD048DD1-7D4B-4595-9361-E90B010D9C83}"/>
    <cellStyle name="tableau | cellule | (normal) | decimal 4 2 2 2" xfId="2875" xr:uid="{31CEB5DC-CB0C-4D44-9C6A-B076FB858967}"/>
    <cellStyle name="tableau | cellule | (normal) | decimal 4 2 3" xfId="2874" xr:uid="{D9ADC1BA-9B90-43B2-B45A-EC521D47B5A7}"/>
    <cellStyle name="tableau | cellule | (normal) | decimal 4 2 4" xfId="4566" xr:uid="{61F22666-7928-46F3-BC68-8F91F0854E4C}"/>
    <cellStyle name="tableau | cellule | (normal) | decimal 4 2 5" xfId="5059" xr:uid="{8C1EF013-1BB5-4F43-99AA-C3E6D99166C0}"/>
    <cellStyle name="tableau | cellule | (normal) | decimal 4 2 6" xfId="5332" xr:uid="{3B29BBCC-3B0A-49EA-85D6-5249F6771D26}"/>
    <cellStyle name="tableau | cellule | (normal) | decimal 4 2 7" xfId="4826" xr:uid="{F959F4BD-6F67-4CFE-9CD0-26EA7F55349C}"/>
    <cellStyle name="tableau | cellule | (normal) | decimal 4 2 8" xfId="5854" xr:uid="{8A535CAC-B26B-4B61-B5C7-5DD00013D0B6}"/>
    <cellStyle name="tableau | cellule | (normal) | decimal 4 2 9" xfId="6121" xr:uid="{B016ED73-D03A-487E-9530-00C4288D5119}"/>
    <cellStyle name="tableau | cellule | (normal) | decimal 4 20" xfId="8082" xr:uid="{B87956CB-8200-482B-A0B2-A7BD9DD8F8D4}"/>
    <cellStyle name="tableau | cellule | (normal) | decimal 4 3" xfId="1898" xr:uid="{378CEB72-6F28-4B95-A47C-0CA62C9BC9ED}"/>
    <cellStyle name="tableau | cellule | (normal) | decimal 4 3 10" xfId="6335" xr:uid="{701F7D4D-A271-4B8A-B90B-F7A2BF6A3AF5}"/>
    <cellStyle name="tableau | cellule | (normal) | decimal 4 3 11" xfId="6785" xr:uid="{0D65A394-0DF9-4CE6-BF5F-7332444F16A9}"/>
    <cellStyle name="tableau | cellule | (normal) | decimal 4 3 12" xfId="6554" xr:uid="{A256FF9C-1191-4B50-9657-18E535853C84}"/>
    <cellStyle name="tableau | cellule | (normal) | decimal 4 3 13" xfId="7301" xr:uid="{AC65B694-D7E9-483C-B1B9-A83479E0A64E}"/>
    <cellStyle name="tableau | cellule | (normal) | decimal 4 3 14" xfId="7157" xr:uid="{8542AB4C-B92B-4A90-9318-455EB2EE46D4}"/>
    <cellStyle name="tableau | cellule | (normal) | decimal 4 3 15" xfId="7102" xr:uid="{D857CB1B-E568-4331-8CFC-C373C156248D}"/>
    <cellStyle name="tableau | cellule | (normal) | decimal 4 3 16" xfId="7888" xr:uid="{7414DB42-4A51-440B-B92C-0E992FF6CC74}"/>
    <cellStyle name="tableau | cellule | (normal) | decimal 4 3 2" xfId="2876" xr:uid="{C15450E6-3EE4-473A-9D00-3E70285B8E38}"/>
    <cellStyle name="tableau | cellule | (normal) | decimal 4 3 3" xfId="4567" xr:uid="{06A9A6EC-A683-4E8F-97F1-979FB771AB9D}"/>
    <cellStyle name="tableau | cellule | (normal) | decimal 4 3 4" xfId="5060" xr:uid="{F109850C-2D4B-4A24-8FEA-7E686B1EAC25}"/>
    <cellStyle name="tableau | cellule | (normal) | decimal 4 3 5" xfId="4911" xr:uid="{EF7E7753-7D25-4005-9527-CF60BF7B99DB}"/>
    <cellStyle name="tableau | cellule | (normal) | decimal 4 3 6" xfId="5302" xr:uid="{B862AB83-8209-453B-B2CA-CE55BCF7364B}"/>
    <cellStyle name="tableau | cellule | (normal) | decimal 4 3 7" xfId="5563" xr:uid="{49D32AA8-B24E-411A-B119-C807F8BF9E06}"/>
    <cellStyle name="tableau | cellule | (normal) | decimal 4 3 8" xfId="6021" xr:uid="{7B01A353-BFFF-448B-A7A4-50832EC1044C}"/>
    <cellStyle name="tableau | cellule | (normal) | decimal 4 3 9" xfId="5292" xr:uid="{E51E49E3-A666-4AB8-808B-846E580F2700}"/>
    <cellStyle name="tableau | cellule | (normal) | decimal 4 4" xfId="1899" xr:uid="{9386C4EA-67C7-4F57-AA2B-BAE6A2091F68}"/>
    <cellStyle name="tableau | cellule | (normal) | decimal 4 4 2" xfId="2877" xr:uid="{6B181FDA-E466-478D-9C12-A5BA85B00131}"/>
    <cellStyle name="tableau | cellule | (normal) | decimal 4 5" xfId="1900" xr:uid="{EBC69591-3111-4C8F-9548-3AFEFD18787A}"/>
    <cellStyle name="tableau | cellule | (normal) | decimal 4 5 2" xfId="2878" xr:uid="{01689043-4C78-436A-A2CF-5358575B50C1}"/>
    <cellStyle name="tableau | cellule | (normal) | decimal 4 6" xfId="2873" xr:uid="{2DEE106D-A255-4DBA-91AA-F5473ED922F5}"/>
    <cellStyle name="tableau | cellule | (normal) | decimal 4 7" xfId="4565" xr:uid="{0936C3A6-0B33-49E2-8C8B-8FDC9CE2B128}"/>
    <cellStyle name="tableau | cellule | (normal) | decimal 4 8" xfId="5058" xr:uid="{9E0AEA14-8E73-484D-8F16-433073EB09F4}"/>
    <cellStyle name="tableau | cellule | (normal) | decimal 4 9" xfId="4343" xr:uid="{C57AD472-AE90-4EBA-A02F-C33F6C1BF3C0}"/>
    <cellStyle name="tableau | cellule | (normal) | entier" xfId="1901" xr:uid="{6A07E02F-9B30-4285-A6D3-3532D7FFE83C}"/>
    <cellStyle name="tableau | cellule | (normal) | entier 10" xfId="5603" xr:uid="{36C60088-F892-4488-9C1A-7807680A3F2A}"/>
    <cellStyle name="tableau | cellule | (normal) | entier 11" xfId="5616" xr:uid="{78F2AF10-9402-41D0-B14A-F2CF0FF96C0E}"/>
    <cellStyle name="tableau | cellule | (normal) | entier 12" xfId="6074" xr:uid="{1086C48A-0E80-47A8-A833-A305206D0981}"/>
    <cellStyle name="tableau | cellule | (normal) | entier 13" xfId="5030" xr:uid="{542652E5-A7AF-4BB5-8776-1C88EAC0E415}"/>
    <cellStyle name="tableau | cellule | (normal) | entier 14" xfId="6616" xr:uid="{061A7D56-8C62-4897-8C18-CF4296E1E144}"/>
    <cellStyle name="tableau | cellule | (normal) | entier 15" xfId="6843" xr:uid="{24C9BEE3-8E1D-4D13-8C08-34B3D32B1C08}"/>
    <cellStyle name="tableau | cellule | (normal) | entier 16" xfId="6886" xr:uid="{358AB1A4-CAFE-426E-BF8A-B2624EF2B496}"/>
    <cellStyle name="tableau | cellule | (normal) | entier 17" xfId="7352" xr:uid="{01C56C81-78B3-4053-82FE-7B7900DFC5DA}"/>
    <cellStyle name="tableau | cellule | (normal) | entier 18" xfId="7381" xr:uid="{8C968512-A917-43BF-94DE-3C007A77F9DC}"/>
    <cellStyle name="tableau | cellule | (normal) | entier 19" xfId="7610" xr:uid="{6313C848-BD54-4101-A316-902F25D4785F}"/>
    <cellStyle name="tableau | cellule | (normal) | entier 2" xfId="1902" xr:uid="{3139C7CB-4D03-45BC-823F-0528022C08D6}"/>
    <cellStyle name="tableau | cellule | (normal) | entier 2 10" xfId="4887" xr:uid="{2B63E2C1-8307-4812-84CE-2C233A9FBE8C}"/>
    <cellStyle name="tableau | cellule | (normal) | entier 2 11" xfId="6545" xr:uid="{303A6F34-B6AB-4C2D-9116-FE86A60CFDDA}"/>
    <cellStyle name="tableau | cellule | (normal) | entier 2 12" xfId="6889" xr:uid="{CFD4F7BA-6498-49E9-B2E8-1036551B1FCF}"/>
    <cellStyle name="tableau | cellule | (normal) | entier 2 13" xfId="6563" xr:uid="{6A671E6A-4B9F-4E82-8818-2FA24A564153}"/>
    <cellStyle name="tableau | cellule | (normal) | entier 2 14" xfId="5824" xr:uid="{C5F0AA52-01CE-4DEC-BC25-77B94DDF975A}"/>
    <cellStyle name="tableau | cellule | (normal) | entier 2 15" xfId="7629" xr:uid="{AD3B4821-319E-422E-A618-D40BF1B501A3}"/>
    <cellStyle name="tableau | cellule | (normal) | entier 2 16" xfId="7871" xr:uid="{E0C8E423-1BFB-41CD-90CD-1302ADBC8FF5}"/>
    <cellStyle name="tableau | cellule | (normal) | entier 2 17" xfId="7588" xr:uid="{8C295541-F3FE-403D-B53E-B9ECAC10A6F9}"/>
    <cellStyle name="tableau | cellule | (normal) | entier 2 2" xfId="1903" xr:uid="{8149A480-E5ED-4895-B072-EC7A2369F2ED}"/>
    <cellStyle name="tableau | cellule | (normal) | entier 2 2 2" xfId="2881" xr:uid="{E5746EC7-6D0E-46B3-AC8C-2A07A4E09269}"/>
    <cellStyle name="tableau | cellule | (normal) | entier 2 3" xfId="2880" xr:uid="{7F7315C3-7C9A-4C02-BB47-25A6CDD3018F}"/>
    <cellStyle name="tableau | cellule | (normal) | entier 2 4" xfId="4569" xr:uid="{565B90BB-63F3-4D5A-AD90-5D2DDED79F7A}"/>
    <cellStyle name="tableau | cellule | (normal) | entier 2 5" xfId="5062" xr:uid="{0D437A1C-80FE-4E23-B51D-C28822B2062F}"/>
    <cellStyle name="tableau | cellule | (normal) | entier 2 6" xfId="5351" xr:uid="{4A5F9B78-C114-4EDF-BE37-4DC2751E1AB3}"/>
    <cellStyle name="tableau | cellule | (normal) | entier 2 7" xfId="5354" xr:uid="{10B5142D-29AF-47F1-BB0B-373A7E86544B}"/>
    <cellStyle name="tableau | cellule | (normal) | entier 2 8" xfId="5858" xr:uid="{13765708-3C30-4014-BB5E-F7D24D9689C0}"/>
    <cellStyle name="tableau | cellule | (normal) | entier 2 9" xfId="5840" xr:uid="{76A9AE76-3662-4406-B6A2-D1485731541E}"/>
    <cellStyle name="tableau | cellule | (normal) | entier 20" xfId="8085" xr:uid="{56A74BB8-397A-4D43-A7E5-7E3E78DE2967}"/>
    <cellStyle name="tableau | cellule | (normal) | entier 3" xfId="1904" xr:uid="{32CAEDE0-45F2-4096-BF17-2E962E16A17E}"/>
    <cellStyle name="tableau | cellule | (normal) | entier 3 10" xfId="6633" xr:uid="{EE41C1DA-1703-4D94-A2E5-A01FECF884B9}"/>
    <cellStyle name="tableau | cellule | (normal) | entier 3 11" xfId="6788" xr:uid="{54211755-E6EE-4CC6-87BA-EF1A2991D83F}"/>
    <cellStyle name="tableau | cellule | (normal) | entier 3 12" xfId="6654" xr:uid="{861CCEB2-75AF-4CA2-A58D-AF0BF92E579C}"/>
    <cellStyle name="tableau | cellule | (normal) | entier 3 13" xfId="7302" xr:uid="{095E4006-63A3-45EF-8796-36C75D102940}"/>
    <cellStyle name="tableau | cellule | (normal) | entier 3 14" xfId="7108" xr:uid="{7AE7189B-7B45-4243-9FC0-C6E865E1D0B4}"/>
    <cellStyle name="tableau | cellule | (normal) | entier 3 15" xfId="7651" xr:uid="{9D7D7125-111E-4203-B4D4-3CF4334AFBCC}"/>
    <cellStyle name="tableau | cellule | (normal) | entier 3 16" xfId="7098" xr:uid="{D6B19A41-5B39-4A4E-BC08-11A6FAC26DED}"/>
    <cellStyle name="tableau | cellule | (normal) | entier 3 2" xfId="2882" xr:uid="{809CD10A-E480-4B98-BF0B-79EC2F817B74}"/>
    <cellStyle name="tableau | cellule | (normal) | entier 3 3" xfId="4570" xr:uid="{160FCB58-64F1-4BD3-A0E6-1B3228B1124D}"/>
    <cellStyle name="tableau | cellule | (normal) | entier 3 4" xfId="5063" xr:uid="{11E684DB-98B4-48FC-9C5C-2B6846AA284A}"/>
    <cellStyle name="tableau | cellule | (normal) | entier 3 5" xfId="4910" xr:uid="{7192E4AB-D08F-4761-8BDC-EF67F06F8DC9}"/>
    <cellStyle name="tableau | cellule | (normal) | entier 3 6" xfId="5312" xr:uid="{A17D1003-68BA-48C4-9181-0F0BDCC6683D}"/>
    <cellStyle name="tableau | cellule | (normal) | entier 3 7" xfId="5281" xr:uid="{F8936DC5-FBC1-4F95-9779-6483D8DA83F6}"/>
    <cellStyle name="tableau | cellule | (normal) | entier 3 8" xfId="6022" xr:uid="{EC7BE463-FFCB-44C2-9A27-B168929A7264}"/>
    <cellStyle name="tableau | cellule | (normal) | entier 3 9" xfId="5886" xr:uid="{2EE90B3A-2B95-4187-ADC7-3FCFA51BE53F}"/>
    <cellStyle name="tableau | cellule | (normal) | entier 4" xfId="1905" xr:uid="{910822DD-E640-4187-975B-E88F5D59E662}"/>
    <cellStyle name="tableau | cellule | (normal) | entier 4 2" xfId="2883" xr:uid="{F6731678-32A6-4380-BB33-02751F22BA24}"/>
    <cellStyle name="tableau | cellule | (normal) | entier 5" xfId="1906" xr:uid="{91F1BDA7-6167-41C8-9265-5A776D9FD52E}"/>
    <cellStyle name="tableau | cellule | (normal) | entier 5 2" xfId="2884" xr:uid="{8B39A493-3C13-407B-BE9E-5F3162D946D3}"/>
    <cellStyle name="tableau | cellule | (normal) | entier 6" xfId="2879" xr:uid="{05965CD3-A367-4D20-8BB5-20952DCF0DF3}"/>
    <cellStyle name="tableau | cellule | (normal) | entier 7" xfId="4568" xr:uid="{03147ABC-705E-48C7-8FBD-AA3F2D110BAA}"/>
    <cellStyle name="tableau | cellule | (normal) | entier 8" xfId="5061" xr:uid="{98554388-236B-451C-803A-A5ED62C332D5}"/>
    <cellStyle name="tableau | cellule | (normal) | entier 9" xfId="4551" xr:uid="{928B547E-1E2D-4072-AE47-8A3CB0ADB770}"/>
    <cellStyle name="tableau | cellule | (normal) | euro | decimal 1" xfId="1907" xr:uid="{FD18EC93-F6F0-44A0-BCF7-F348354E79DC}"/>
    <cellStyle name="tableau | cellule | (normal) | euro | decimal 1 10" xfId="5599" xr:uid="{801F120E-A01C-47AB-8059-AE7181E1EFFB}"/>
    <cellStyle name="tableau | cellule | (normal) | euro | decimal 1 11" xfId="5611" xr:uid="{98142D50-835E-4559-9827-24035C4BA2B3}"/>
    <cellStyle name="tableau | cellule | (normal) | euro | decimal 1 12" xfId="6090" xr:uid="{5CA4A06E-04AF-4F68-84C1-D66ABF1E5A78}"/>
    <cellStyle name="tableau | cellule | (normal) | euro | decimal 1 13" xfId="5523" xr:uid="{B1B89F58-EF85-46BE-AC80-FB260C0F7661}"/>
    <cellStyle name="tableau | cellule | (normal) | euro | decimal 1 14" xfId="6592" xr:uid="{A0472443-7156-49F3-9843-D1BDF513A896}"/>
    <cellStyle name="tableau | cellule | (normal) | euro | decimal 1 15" xfId="6854" xr:uid="{AEB01647-DEC3-4EE0-A35C-E2ED06CFF858}"/>
    <cellStyle name="tableau | cellule | (normal) | euro | decimal 1 16" xfId="6830" xr:uid="{48855621-77AA-418E-AAB7-0E546A8D30FD}"/>
    <cellStyle name="tableau | cellule | (normal) | euro | decimal 1 17" xfId="7367" xr:uid="{497BD668-9F3A-4763-9D03-EE70C7A85C1A}"/>
    <cellStyle name="tableau | cellule | (normal) | euro | decimal 1 18" xfId="6828" xr:uid="{F184B9C9-D36B-465C-ABE9-F8F9C696E393}"/>
    <cellStyle name="tableau | cellule | (normal) | euro | decimal 1 19" xfId="7611" xr:uid="{7F3237C0-5E25-4C9D-9209-1204EFC24F61}"/>
    <cellStyle name="tableau | cellule | (normal) | euro | decimal 1 2" xfId="1908" xr:uid="{BCF5736E-57B8-4049-B01E-30A0056B830B}"/>
    <cellStyle name="tableau | cellule | (normal) | euro | decimal 1 2 10" xfId="5518" xr:uid="{D17862A3-44DF-458C-8971-94270827DF7F}"/>
    <cellStyle name="tableau | cellule | (normal) | euro | decimal 1 2 11" xfId="6544" xr:uid="{721D99A5-2F2F-45BA-81AD-D007A0201FF4}"/>
    <cellStyle name="tableau | cellule | (normal) | euro | decimal 1 2 12" xfId="6375" xr:uid="{32DDF738-5F26-48F0-853F-94377BCA8AC9}"/>
    <cellStyle name="tableau | cellule | (normal) | euro | decimal 1 2 13" xfId="6573" xr:uid="{BECB0296-C782-4C84-BAA8-35C5E8434018}"/>
    <cellStyle name="tableau | cellule | (normal) | euro | decimal 1 2 14" xfId="7152" xr:uid="{70FD47F6-C267-4696-818A-FEE581001B48}"/>
    <cellStyle name="tableau | cellule | (normal) | euro | decimal 1 2 15" xfId="7648" xr:uid="{2AD7ACB1-A834-4AD7-A8BD-D418F296DD8F}"/>
    <cellStyle name="tableau | cellule | (normal) | euro | decimal 1 2 16" xfId="7868" xr:uid="{0E0B3CDA-F72B-466A-A4AE-26175EFCD899}"/>
    <cellStyle name="tableau | cellule | (normal) | euro | decimal 1 2 17" xfId="7855" xr:uid="{6296DB7F-F561-420C-84AC-D577A811839E}"/>
    <cellStyle name="tableau | cellule | (normal) | euro | decimal 1 2 2" xfId="1909" xr:uid="{C9B5DB5E-B74A-4358-B4E3-FC8921AF3CF6}"/>
    <cellStyle name="tableau | cellule | (normal) | euro | decimal 1 2 2 2" xfId="2887" xr:uid="{85876CFD-74F2-4B6C-9364-9EC46432B992}"/>
    <cellStyle name="tableau | cellule | (normal) | euro | decimal 1 2 3" xfId="2886" xr:uid="{78A0EB22-AFD5-4E95-9816-AA3CB8955634}"/>
    <cellStyle name="tableau | cellule | (normal) | euro | decimal 1 2 4" xfId="4572" xr:uid="{587F98CA-87E1-4518-9BE0-8149AEFB7779}"/>
    <cellStyle name="tableau | cellule | (normal) | euro | decimal 1 2 5" xfId="5065" xr:uid="{72F9511F-1102-4F55-B236-1421F4B8B4E5}"/>
    <cellStyle name="tableau | cellule | (normal) | euro | decimal 1 2 6" xfId="5347" xr:uid="{700C4B07-D4F3-490A-ABC3-DA731F370231}"/>
    <cellStyle name="tableau | cellule | (normal) | euro | decimal 1 2 7" xfId="4881" xr:uid="{0A4AF4D7-AAB9-4AD6-9150-925E32391E01}"/>
    <cellStyle name="tableau | cellule | (normal) | euro | decimal 1 2 8" xfId="5862" xr:uid="{7F27011B-BE9D-4000-8DBB-FAD0987054FB}"/>
    <cellStyle name="tableau | cellule | (normal) | euro | decimal 1 2 9" xfId="5880" xr:uid="{01A4FF07-89C5-4942-8A18-9C35E17BB7C0}"/>
    <cellStyle name="tableau | cellule | (normal) | euro | decimal 1 20" xfId="8088" xr:uid="{E3FE9E5C-279C-4FA8-A87B-9C27536A7225}"/>
    <cellStyle name="tableau | cellule | (normal) | euro | decimal 1 3" xfId="1910" xr:uid="{B9DD551E-0A9B-4A65-8813-34A5A25555E7}"/>
    <cellStyle name="tableau | cellule | (normal) | euro | decimal 1 3 10" xfId="5823" xr:uid="{6AFB0632-F76F-428C-BB73-97358CDA2B32}"/>
    <cellStyle name="tableau | cellule | (normal) | euro | decimal 1 3 11" xfId="6789" xr:uid="{875C5E3F-FE3A-43C1-BFA6-02767B9376F6}"/>
    <cellStyle name="tableau | cellule | (normal) | euro | decimal 1 3 12" xfId="6816" xr:uid="{D54B307B-56B0-491C-9F4F-34D9C9ACCF2C}"/>
    <cellStyle name="tableau | cellule | (normal) | euro | decimal 1 3 13" xfId="7303" xr:uid="{1A00BC54-0EC2-4FD7-A191-870F6E283045}"/>
    <cellStyle name="tableau | cellule | (normal) | euro | decimal 1 3 14" xfId="6594" xr:uid="{EC30B4EB-E311-4E9B-B8BD-9917C1FA5BAC}"/>
    <cellStyle name="tableau | cellule | (normal) | euro | decimal 1 3 15" xfId="6270" xr:uid="{5E9BC592-EDAC-4926-BB26-ED8F7EF164C2}"/>
    <cellStyle name="tableau | cellule | (normal) | euro | decimal 1 3 16" xfId="7568" xr:uid="{90A7F3EA-A371-45BB-A98A-CA350B4207B1}"/>
    <cellStyle name="tableau | cellule | (normal) | euro | decimal 1 3 2" xfId="2888" xr:uid="{4B71449C-4A4C-4575-A952-C87DD02F2C07}"/>
    <cellStyle name="tableau | cellule | (normal) | euro | decimal 1 3 3" xfId="4573" xr:uid="{B33C749A-2892-4B0B-B375-934259739B30}"/>
    <cellStyle name="tableau | cellule | (normal) | euro | decimal 1 3 4" xfId="5066" xr:uid="{62DBFCDD-0D8D-4C0E-BDA6-74261C7D2AF2}"/>
    <cellStyle name="tableau | cellule | (normal) | euro | decimal 1 3 5" xfId="4909" xr:uid="{30CC1B87-E3F7-4166-9E69-C3EA955C5599}"/>
    <cellStyle name="tableau | cellule | (normal) | euro | decimal 1 3 6" xfId="5314" xr:uid="{B98FF17B-359C-491E-87F9-9331EDE2D5C5}"/>
    <cellStyle name="tableau | cellule | (normal) | euro | decimal 1 3 7" xfId="5572" xr:uid="{D3C8DE2E-6CCD-449B-9A5D-E014544D5556}"/>
    <cellStyle name="tableau | cellule | (normal) | euro | decimal 1 3 8" xfId="6023" xr:uid="{2773DE8C-CD36-453A-87C6-1DADA4717892}"/>
    <cellStyle name="tableau | cellule | (normal) | euro | decimal 1 3 9" xfId="5888" xr:uid="{9430EF8A-48F7-4EEF-AECD-D266A47B2535}"/>
    <cellStyle name="tableau | cellule | (normal) | euro | decimal 1 4" xfId="1911" xr:uid="{72E98D3C-C926-48B5-AF9F-358CA3E56247}"/>
    <cellStyle name="tableau | cellule | (normal) | euro | decimal 1 4 2" xfId="2889" xr:uid="{22FEF054-0BEA-47A8-A496-B536CC68DC66}"/>
    <cellStyle name="tableau | cellule | (normal) | euro | decimal 1 5" xfId="1912" xr:uid="{909AF0F9-EB27-427B-805D-E95E8EEC9D2B}"/>
    <cellStyle name="tableau | cellule | (normal) | euro | decimal 1 5 2" xfId="2890" xr:uid="{163AC3B4-A143-45AD-934C-23A6DCF768D3}"/>
    <cellStyle name="tableau | cellule | (normal) | euro | decimal 1 6" xfId="2885" xr:uid="{7C37A34B-A719-4511-9C0F-045AEED9567F}"/>
    <cellStyle name="tableau | cellule | (normal) | euro | decimal 1 7" xfId="4571" xr:uid="{74DF003E-6342-4C29-9C3F-954CB8A3FEE6}"/>
    <cellStyle name="tableau | cellule | (normal) | euro | decimal 1 8" xfId="5064" xr:uid="{C66262EA-2505-49F5-9354-2A377A23B7C8}"/>
    <cellStyle name="tableau | cellule | (normal) | euro | decimal 1 9" xfId="4873" xr:uid="{840011D6-A8FE-4762-AF3E-808581F8B925}"/>
    <cellStyle name="tableau | cellule | (normal) | euro | decimal 2" xfId="1913" xr:uid="{BE9CD38A-FE4C-49C7-ADE7-68E2D4518226}"/>
    <cellStyle name="tableau | cellule | (normal) | euro | decimal 2 10" xfId="5595" xr:uid="{F20B94EC-2C99-42E6-B89F-083E398DB34E}"/>
    <cellStyle name="tableau | cellule | (normal) | euro | decimal 2 11" xfId="5612" xr:uid="{149F623B-D493-4E0F-BB4C-91E4768B4C32}"/>
    <cellStyle name="tableau | cellule | (normal) | euro | decimal 2 12" xfId="5806" xr:uid="{45E0E5BC-D6F8-4E7A-88DE-276B635204D1}"/>
    <cellStyle name="tableau | cellule | (normal) | euro | decimal 2 13" xfId="6102" xr:uid="{064F87BA-EC8D-44E8-9E3B-251638CF8595}"/>
    <cellStyle name="tableau | cellule | (normal) | euro | decimal 2 14" xfId="6287" xr:uid="{05CF8ACF-5B80-4F94-91F2-81AAD27558D3}"/>
    <cellStyle name="tableau | cellule | (normal) | euro | decimal 2 15" xfId="6856" xr:uid="{46A15DF3-B5D1-4E8F-A324-7BB433779AC2}"/>
    <cellStyle name="tableau | cellule | (normal) | euro | decimal 2 16" xfId="7128" xr:uid="{D046E9AD-43ED-4623-99AE-CA21C9B92009}"/>
    <cellStyle name="tableau | cellule | (normal) | euro | decimal 2 17" xfId="7066" xr:uid="{90F5AE50-59BE-411C-8165-63D3C2311F39}"/>
    <cellStyle name="tableau | cellule | (normal) | euro | decimal 2 18" xfId="7339" xr:uid="{4ABF5B55-0BD5-4565-996F-6B49F1ECCDC9}"/>
    <cellStyle name="tableau | cellule | (normal) | euro | decimal 2 19" xfId="7401" xr:uid="{A22F4D79-21C9-49FB-B06D-F5C02A6767B1}"/>
    <cellStyle name="tableau | cellule | (normal) | euro | decimal 2 2" xfId="1914" xr:uid="{55AE18A1-A037-4477-84BD-2C3213752255}"/>
    <cellStyle name="tableau | cellule | (normal) | euro | decimal 2 2 10" xfId="5879" xr:uid="{BDB3BF96-BE64-4340-98DB-4C3B30E823A6}"/>
    <cellStyle name="tableau | cellule | (normal) | euro | decimal 2 2 11" xfId="6543" xr:uid="{A4B14AA2-76A5-45C2-8811-A6E83B10C119}"/>
    <cellStyle name="tableau | cellule | (normal) | euro | decimal 2 2 12" xfId="6564" xr:uid="{DDDE8753-67D5-440E-9A11-D8312EBB64F6}"/>
    <cellStyle name="tableau | cellule | (normal) | euro | decimal 2 2 13" xfId="6593" xr:uid="{C96129D1-534C-4C76-B6F9-48EF4C8B3E51}"/>
    <cellStyle name="tableau | cellule | (normal) | euro | decimal 2 2 14" xfId="7116" xr:uid="{B6522D16-E4DA-4AF6-89B8-E1DC27C89BDC}"/>
    <cellStyle name="tableau | cellule | (normal) | euro | decimal 2 2 15" xfId="7644" xr:uid="{2C9FB8D3-241D-400B-9087-3519380E98BD}"/>
    <cellStyle name="tableau | cellule | (normal) | euro | decimal 2 2 16" xfId="7883" xr:uid="{FE3EC8FB-06BA-4A55-A3D6-7E87BFE20A10}"/>
    <cellStyle name="tableau | cellule | (normal) | euro | decimal 2 2 17" xfId="7853" xr:uid="{94D68AF9-0A1E-47BB-AF63-2350DB325D57}"/>
    <cellStyle name="tableau | cellule | (normal) | euro | decimal 2 2 2" xfId="1915" xr:uid="{885C153D-C6CB-482C-AD1C-3E4FEFA6AF18}"/>
    <cellStyle name="tableau | cellule | (normal) | euro | decimal 2 2 2 2" xfId="2893" xr:uid="{25F42634-E0A2-4542-939F-F6D4337844AF}"/>
    <cellStyle name="tableau | cellule | (normal) | euro | decimal 2 2 3" xfId="2892" xr:uid="{A6861A4C-68D5-43CE-A8ED-DFFFDF611157}"/>
    <cellStyle name="tableau | cellule | (normal) | euro | decimal 2 2 4" xfId="4575" xr:uid="{6B2EF877-CD80-4349-AA5D-3294B2F69248}"/>
    <cellStyle name="tableau | cellule | (normal) | euro | decimal 2 2 5" xfId="5068" xr:uid="{A08DF034-2639-4BDD-8A03-61F30B341373}"/>
    <cellStyle name="tableau | cellule | (normal) | euro | decimal 2 2 6" xfId="5343" xr:uid="{C4A97B3F-5041-48D1-A9E3-5C25903C6724}"/>
    <cellStyle name="tableau | cellule | (normal) | euro | decimal 2 2 7" xfId="5043" xr:uid="{1F533294-A295-447D-A98E-10A54A868F22}"/>
    <cellStyle name="tableau | cellule | (normal) | euro | decimal 2 2 8" xfId="5866" xr:uid="{981BECBF-D7FD-4D47-8DA6-EEDCA5999EEE}"/>
    <cellStyle name="tableau | cellule | (normal) | euro | decimal 2 2 9" xfId="5831" xr:uid="{C3D5E007-09F8-405E-8E4B-B34077A36310}"/>
    <cellStyle name="tableau | cellule | (normal) | euro | decimal 2 20" xfId="8092" xr:uid="{AFCD1F4C-1F97-4194-A48F-3C936F14AF21}"/>
    <cellStyle name="tableau | cellule | (normal) | euro | decimal 2 3" xfId="1916" xr:uid="{7FA5CFF5-B1F6-47A2-A7AF-681B888AD2C4}"/>
    <cellStyle name="tableau | cellule | (normal) | euro | decimal 2 3 10" xfId="6338" xr:uid="{9D8E8ED1-7A76-4063-B22C-8CB3CDF5896E}"/>
    <cellStyle name="tableau | cellule | (normal) | euro | decimal 2 3 11" xfId="6790" xr:uid="{85687761-7D70-4F94-BF64-B8992379B9B3}"/>
    <cellStyle name="tableau | cellule | (normal) | euro | decimal 2 3 12" xfId="6818" xr:uid="{FEE720F2-97FC-4051-B3BF-E727CB29A3DC}"/>
    <cellStyle name="tableau | cellule | (normal) | euro | decimal 2 3 13" xfId="7304" xr:uid="{E9E06F51-976F-452D-9AEF-2106F5494A15}"/>
    <cellStyle name="tableau | cellule | (normal) | euro | decimal 2 3 14" xfId="6415" xr:uid="{8E01096B-0547-44F9-A2F8-6FB65896C84D}"/>
    <cellStyle name="tableau | cellule | (normal) | euro | decimal 2 3 15" xfId="7362" xr:uid="{33981776-5CC8-4A15-B0BD-00F41B5ABB21}"/>
    <cellStyle name="tableau | cellule | (normal) | euro | decimal 2 3 16" xfId="7886" xr:uid="{0837B505-2311-451A-AD8E-648A6D42FB02}"/>
    <cellStyle name="tableau | cellule | (normal) | euro | decimal 2 3 2" xfId="2894" xr:uid="{ECB715B4-2EC5-4726-8456-8B8A17F7DDEB}"/>
    <cellStyle name="tableau | cellule | (normal) | euro | decimal 2 3 3" xfId="4576" xr:uid="{57486A4A-6ADC-42C9-982F-5B64D9743366}"/>
    <cellStyle name="tableau | cellule | (normal) | euro | decimal 2 3 4" xfId="5069" xr:uid="{20BCCC65-F8D9-4973-B741-12A0547C5370}"/>
    <cellStyle name="tableau | cellule | (normal) | euro | decimal 2 3 5" xfId="4908" xr:uid="{32DC3D44-2998-4177-BBAE-75755F08A784}"/>
    <cellStyle name="tableau | cellule | (normal) | euro | decimal 2 3 6" xfId="4854" xr:uid="{F15CBF65-2B97-47FE-B84A-6B9CD50714CF}"/>
    <cellStyle name="tableau | cellule | (normal) | euro | decimal 2 3 7" xfId="5562" xr:uid="{826DC1E1-89F7-49EC-904D-8D1D2617BD31}"/>
    <cellStyle name="tableau | cellule | (normal) | euro | decimal 2 3 8" xfId="6024" xr:uid="{B311C052-DD0C-40FA-AB6B-8CBBE354DB2C}"/>
    <cellStyle name="tableau | cellule | (normal) | euro | decimal 2 3 9" xfId="6050" xr:uid="{A9178420-CD22-400D-89A7-D41329C32079}"/>
    <cellStyle name="tableau | cellule | (normal) | euro | decimal 2 4" xfId="1917" xr:uid="{979919CA-96B2-465C-BD37-1AD507928C9D}"/>
    <cellStyle name="tableau | cellule | (normal) | euro | decimal 2 4 2" xfId="2895" xr:uid="{4F7033CC-7C74-4077-9CEB-FD5C98393FF7}"/>
    <cellStyle name="tableau | cellule | (normal) | euro | decimal 2 5" xfId="1918" xr:uid="{73DD9BF9-F34F-429E-847D-A811A91F5108}"/>
    <cellStyle name="tableau | cellule | (normal) | euro | decimal 2 5 2" xfId="2896" xr:uid="{930AF1FF-B0DC-4418-8212-F9302FC2C9E7}"/>
    <cellStyle name="tableau | cellule | (normal) | euro | decimal 2 6" xfId="2891" xr:uid="{0CC33CDA-6D34-43AE-BFA7-FCBD7BA84E76}"/>
    <cellStyle name="tableau | cellule | (normal) | euro | decimal 2 7" xfId="4574" xr:uid="{D45342DC-1687-4200-B21B-144926E37D3A}"/>
    <cellStyle name="tableau | cellule | (normal) | euro | decimal 2 8" xfId="5067" xr:uid="{2FBD8798-0CA4-43EC-B144-DA9A3443E459}"/>
    <cellStyle name="tableau | cellule | (normal) | euro | decimal 2 9" xfId="4340" xr:uid="{51157FDD-E0F8-4A88-819A-FEEFC6A83589}"/>
    <cellStyle name="tableau | cellule | (normal) | euro | entier" xfId="1919" xr:uid="{2A6B4334-9F24-4169-9C10-D3DD6541F698}"/>
    <cellStyle name="tableau | cellule | (normal) | euro | entier 10" xfId="5591" xr:uid="{A75B9C65-FDF4-40ED-AE11-18ED5F001DD1}"/>
    <cellStyle name="tableau | cellule | (normal) | euro | entier 11" xfId="4831" xr:uid="{8CD19528-4294-4572-B16A-4BD554A692D9}"/>
    <cellStyle name="tableau | cellule | (normal) | euro | entier 12" xfId="6075" xr:uid="{F0DC1D8E-3F70-4A3B-9A07-77818A799326}"/>
    <cellStyle name="tableau | cellule | (normal) | euro | entier 13" xfId="6352" xr:uid="{16DD38A0-6C5A-4D0E-B499-9614EBA2D04F}"/>
    <cellStyle name="tableau | cellule | (normal) | euro | entier 14" xfId="6605" xr:uid="{C42BB993-BFA0-46E0-A7E8-973C9128D529}"/>
    <cellStyle name="tableau | cellule | (normal) | euro | entier 15" xfId="6317" xr:uid="{000BD10E-8F39-40BD-96A6-87EC163FEC0E}"/>
    <cellStyle name="tableau | cellule | (normal) | euro | entier 16" xfId="7132" xr:uid="{6CD12362-91AD-4D07-8A63-10C2C2D6F8C7}"/>
    <cellStyle name="tableau | cellule | (normal) | euro | entier 17" xfId="7353" xr:uid="{2215083A-F28B-450B-80D1-1CE774FDD021}"/>
    <cellStyle name="tableau | cellule | (normal) | euro | entier 18" xfId="6780" xr:uid="{7F1394D4-E16D-434B-AE56-F53E8BE9C8F3}"/>
    <cellStyle name="tableau | cellule | (normal) | euro | entier 19" xfId="7600" xr:uid="{6C3C6B07-9B89-4C53-B1A6-C781EA699144}"/>
    <cellStyle name="tableau | cellule | (normal) | euro | entier 2" xfId="1920" xr:uid="{4574B6F5-9467-4E4C-8F36-0FB2D0DD70A5}"/>
    <cellStyle name="tableau | cellule | (normal) | euro | entier 2 10" xfId="6119" xr:uid="{A8C2D26E-6571-4CA8-A91F-DAC49271A4BC}"/>
    <cellStyle name="tableau | cellule | (normal) | euro | entier 2 11" xfId="6542" xr:uid="{D5891034-E571-4310-9246-E6518085A841}"/>
    <cellStyle name="tableau | cellule | (normal) | euro | entier 2 12" xfId="6321" xr:uid="{B973AFC2-D7B8-4D8B-BD4D-4A390DBF6962}"/>
    <cellStyle name="tableau | cellule | (normal) | euro | entier 2 13" xfId="6056" xr:uid="{84589C9E-A44E-4718-858A-24137EAC1FAA}"/>
    <cellStyle name="tableau | cellule | (normal) | euro | entier 2 14" xfId="7158" xr:uid="{5A02749D-5F6F-4FA5-A215-CC635E8443A6}"/>
    <cellStyle name="tableau | cellule | (normal) | euro | entier 2 15" xfId="7640" xr:uid="{1A3BC874-FEB7-4C7B-B226-F44F5DC3552E}"/>
    <cellStyle name="tableau | cellule | (normal) | euro | entier 2 16" xfId="7879" xr:uid="{AE9096F5-2356-46C2-AD6B-B5C5CA2FD0C2}"/>
    <cellStyle name="tableau | cellule | (normal) | euro | entier 2 17" xfId="7843" xr:uid="{A6EA5DC9-B807-4248-9456-36DAC5469B59}"/>
    <cellStyle name="tableau | cellule | (normal) | euro | entier 2 2" xfId="1921" xr:uid="{739586CD-9522-4A91-A38D-4CC760DF5253}"/>
    <cellStyle name="tableau | cellule | (normal) | euro | entier 2 2 2" xfId="2899" xr:uid="{ADB31E90-B7BF-471C-A530-8DE9A9F0AB78}"/>
    <cellStyle name="tableau | cellule | (normal) | euro | entier 2 3" xfId="2898" xr:uid="{2B1CFA2A-5115-4255-862C-6D88CC9D9492}"/>
    <cellStyle name="tableau | cellule | (normal) | euro | entier 2 4" xfId="4578" xr:uid="{E2955DDE-8E69-4B86-8AEA-C2082477FB96}"/>
    <cellStyle name="tableau | cellule | (normal) | euro | entier 2 5" xfId="5071" xr:uid="{7F7B20DA-B6D7-49AF-8273-9BBC9BCC6F84}"/>
    <cellStyle name="tableau | cellule | (normal) | euro | entier 2 6" xfId="5339" xr:uid="{E02C36E0-3B1F-4B95-B425-BFFED7B2B456}"/>
    <cellStyle name="tableau | cellule | (normal) | euro | entier 2 7" xfId="5356" xr:uid="{C37407C6-094A-45AA-9335-ABE677CC1BCA}"/>
    <cellStyle name="tableau | cellule | (normal) | euro | entier 2 8" xfId="5870" xr:uid="{343482F0-139A-4BF4-AD10-ADFD901702C4}"/>
    <cellStyle name="tableau | cellule | (normal) | euro | entier 2 9" xfId="5574" xr:uid="{F376B9F5-39BE-4E57-A5A8-EFED0DE7D2B3}"/>
    <cellStyle name="tableau | cellule | (normal) | euro | entier 20" xfId="8095" xr:uid="{CF7CB847-18AC-41ED-8C6F-E40480EA9550}"/>
    <cellStyle name="tableau | cellule | (normal) | euro | entier 3" xfId="1922" xr:uid="{9C4E104A-F13F-4733-9E9C-DD4CCE7C7A3A}"/>
    <cellStyle name="tableau | cellule | (normal) | euro | entier 3 10" xfId="6618" xr:uid="{86587FF7-E596-40AE-B43B-E1BF1EA2188D}"/>
    <cellStyle name="tableau | cellule | (normal) | euro | entier 3 11" xfId="6791" xr:uid="{79C5F410-628B-49C3-81B6-2BA9E013CEF9}"/>
    <cellStyle name="tableau | cellule | (normal) | euro | entier 3 12" xfId="6820" xr:uid="{AFE63B8D-FFDA-4124-9492-0970C1587C01}"/>
    <cellStyle name="tableau | cellule | (normal) | euro | entier 3 13" xfId="7305" xr:uid="{3B0C2AAB-FDE0-4DCA-B3F9-01B8BEE67E5B}"/>
    <cellStyle name="tableau | cellule | (normal) | euro | entier 3 14" xfId="7174" xr:uid="{E2450823-748B-4633-95B1-FC79735A0C94}"/>
    <cellStyle name="tableau | cellule | (normal) | euro | entier 3 15" xfId="7653" xr:uid="{A6D92CFB-E97B-4CD8-814F-60FAB4EA2760}"/>
    <cellStyle name="tableau | cellule | (normal) | euro | entier 3 16" xfId="7604" xr:uid="{CB873AB7-C598-409C-8B28-3A3A45FCF5B7}"/>
    <cellStyle name="tableau | cellule | (normal) | euro | entier 3 2" xfId="2900" xr:uid="{EA3C70A7-5F72-4408-AA75-3E0CAC7A52B9}"/>
    <cellStyle name="tableau | cellule | (normal) | euro | entier 3 3" xfId="4579" xr:uid="{7611C483-956C-4F59-AA87-A4349B028555}"/>
    <cellStyle name="tableau | cellule | (normal) | euro | entier 3 4" xfId="5072" xr:uid="{3D668493-8863-4805-AF2B-3C6DE6357879}"/>
    <cellStyle name="tableau | cellule | (normal) | euro | entier 3 5" xfId="4907" xr:uid="{F7DEF398-F704-4364-8FCC-EC6F0EE5600A}"/>
    <cellStyle name="tableau | cellule | (normal) | euro | entier 3 6" xfId="5303" xr:uid="{ECF0A083-B7B4-4957-A5FD-5A5748C70CC3}"/>
    <cellStyle name="tableau | cellule | (normal) | euro | entier 3 7" xfId="5282" xr:uid="{A92B8933-AF41-41F1-A7F9-1B7BE1098189}"/>
    <cellStyle name="tableau | cellule | (normal) | euro | entier 3 8" xfId="6025" xr:uid="{D27890BC-8049-455C-BD38-8FBBEE3F2B55}"/>
    <cellStyle name="tableau | cellule | (normal) | euro | entier 3 9" xfId="6052" xr:uid="{9CFD4A33-E89D-4D78-AE18-5E6B44C133DD}"/>
    <cellStyle name="tableau | cellule | (normal) | euro | entier 4" xfId="1923" xr:uid="{6CF71330-BDE6-4411-9643-9A47281BD53F}"/>
    <cellStyle name="tableau | cellule | (normal) | euro | entier 4 2" xfId="2901" xr:uid="{2852CC8B-79DE-4453-895A-FDFC397B2498}"/>
    <cellStyle name="tableau | cellule | (normal) | euro | entier 5" xfId="1924" xr:uid="{FE8A5612-18B3-4E2E-B2B0-3E525EEBAC75}"/>
    <cellStyle name="tableau | cellule | (normal) | euro | entier 5 2" xfId="2902" xr:uid="{7D0DBE66-22CF-4C59-BB75-455694EE6D6E}"/>
    <cellStyle name="tableau | cellule | (normal) | euro | entier 6" xfId="2897" xr:uid="{8D9E5034-15CE-43BE-A62B-B364B47D026B}"/>
    <cellStyle name="tableau | cellule | (normal) | euro | entier 7" xfId="4577" xr:uid="{2E9FCF12-13DA-4A1E-8E1D-4D1143D9D305}"/>
    <cellStyle name="tableau | cellule | (normal) | euro | entier 8" xfId="5070" xr:uid="{1D491B27-409A-493A-B46D-3EAFDABDA627}"/>
    <cellStyle name="tableau | cellule | (normal) | euro | entier 9" xfId="4387" xr:uid="{78D798BC-FBC8-4162-89BB-D4494614E01B}"/>
    <cellStyle name="tableau | cellule | (normal) | franc | decimal 1" xfId="1925" xr:uid="{16F3F9A4-94C8-4DFE-9407-3279DA7B82D1}"/>
    <cellStyle name="tableau | cellule | (normal) | franc | decimal 1 10" xfId="5587" xr:uid="{DF6D0D66-7685-4700-B58C-28296B1986A5}"/>
    <cellStyle name="tableau | cellule | (normal) | franc | decimal 1 11" xfId="5261" xr:uid="{C6F6D3F0-A2E5-4BD4-8871-312E5C5B4D8E}"/>
    <cellStyle name="tableau | cellule | (normal) | franc | decimal 1 12" xfId="6091" xr:uid="{42BC0A24-7C1B-41BE-B019-D2A51FC0C3E7}"/>
    <cellStyle name="tableau | cellule | (normal) | franc | decimal 1 13" xfId="6356" xr:uid="{F8D19133-8E09-435F-8576-0ECCB20D08F1}"/>
    <cellStyle name="tableau | cellule | (normal) | franc | decimal 1 14" xfId="6591" xr:uid="{2A57DDC5-BB34-4617-B3EF-FD0A821B9444}"/>
    <cellStyle name="tableau | cellule | (normal) | franc | decimal 1 15" xfId="6844" xr:uid="{9B1D5423-CB58-44B7-8E40-D6D34A3789C3}"/>
    <cellStyle name="tableau | cellule | (normal) | franc | decimal 1 16" xfId="7136" xr:uid="{8681CBF6-891B-4164-940B-D83332BE8EEB}"/>
    <cellStyle name="tableau | cellule | (normal) | franc | decimal 1 17" xfId="7368" xr:uid="{7202EFD8-7E02-4ADA-B35F-DC470497B779}"/>
    <cellStyle name="tableau | cellule | (normal) | franc | decimal 1 18" xfId="7100" xr:uid="{647A505F-6D7C-434B-BD0E-995A12465861}"/>
    <cellStyle name="tableau | cellule | (normal) | franc | decimal 1 19" xfId="7612" xr:uid="{8A9EBF7E-2591-4729-9C56-E61218B5F456}"/>
    <cellStyle name="tableau | cellule | (normal) | franc | decimal 1 2" xfId="1926" xr:uid="{232CADBF-BBA7-4CEB-8117-D6DA78DC690E}"/>
    <cellStyle name="tableau | cellule | (normal) | franc | decimal 1 2 10" xfId="5265" xr:uid="{3CBA9393-E19F-499D-B2CC-E0070E46316F}"/>
    <cellStyle name="tableau | cellule | (normal) | franc | decimal 1 2 11" xfId="6541" xr:uid="{78BEBC7F-1216-4293-9259-F56293C63870}"/>
    <cellStyle name="tableau | cellule | (normal) | franc | decimal 1 2 12" xfId="6651" xr:uid="{0427F30A-27FD-4B70-8816-C7ED87F15A2A}"/>
    <cellStyle name="tableau | cellule | (normal) | franc | decimal 1 2 13" xfId="6652" xr:uid="{976A0ED8-5556-4776-87E1-ED9C5B808765}"/>
    <cellStyle name="tableau | cellule | (normal) | franc | decimal 1 2 14" xfId="7394" xr:uid="{4A8D76DA-E849-40A1-9C0E-FC8879FB2765}"/>
    <cellStyle name="tableau | cellule | (normal) | franc | decimal 1 2 15" xfId="7636" xr:uid="{721EF12D-DB5E-4F60-B2D0-C0BB2A727F6E}"/>
    <cellStyle name="tableau | cellule | (normal) | franc | decimal 1 2 16" xfId="7876" xr:uid="{1BCA514F-0888-4EF8-9CDE-DEBBFD3C49CA}"/>
    <cellStyle name="tableau | cellule | (normal) | franc | decimal 1 2 17" xfId="7842" xr:uid="{2800CAFA-8F6E-402A-BFAC-A1DA347E1F2E}"/>
    <cellStyle name="tableau | cellule | (normal) | franc | decimal 1 2 2" xfId="1927" xr:uid="{253476C7-B582-4097-90DF-AAC9128CE23C}"/>
    <cellStyle name="tableau | cellule | (normal) | franc | decimal 1 2 2 2" xfId="2905" xr:uid="{63EB4A32-6796-42CB-A679-C6B854281140}"/>
    <cellStyle name="tableau | cellule | (normal) | franc | decimal 1 2 3" xfId="2904" xr:uid="{5B5E2203-F6B7-41F5-A8AE-2EBCDD21B5D1}"/>
    <cellStyle name="tableau | cellule | (normal) | franc | decimal 1 2 4" xfId="4581" xr:uid="{BA16DE43-AE4C-4563-B655-CF379148D64D}"/>
    <cellStyle name="tableau | cellule | (normal) | franc | decimal 1 2 5" xfId="5074" xr:uid="{55709796-D105-490A-9F5E-61FE06EAB2D2}"/>
    <cellStyle name="tableau | cellule | (normal) | franc | decimal 1 2 6" xfId="5335" xr:uid="{A8BA6FA2-8BF0-485D-B6F4-E9DB79A2FF19}"/>
    <cellStyle name="tableau | cellule | (normal) | franc | decimal 1 2 7" xfId="5355" xr:uid="{E39EF5BD-A8B1-4C41-8716-FBDE21F518FD}"/>
    <cellStyle name="tableau | cellule | (normal) | franc | decimal 1 2 8" xfId="5874" xr:uid="{6865BD81-F6E8-4167-BEDA-9C7358203C9D}"/>
    <cellStyle name="tableau | cellule | (normal) | franc | decimal 1 2 9" xfId="6117" xr:uid="{6A7E342E-3865-4EB9-8583-F08C875A1DF8}"/>
    <cellStyle name="tableau | cellule | (normal) | franc | decimal 1 20" xfId="8098" xr:uid="{950E84CF-07BA-4B65-A171-DEE7348088D0}"/>
    <cellStyle name="tableau | cellule | (normal) | franc | decimal 1 3" xfId="1928" xr:uid="{014830FE-1FBC-463E-8AB6-572CD57D3FB5}"/>
    <cellStyle name="tableau | cellule | (normal) | franc | decimal 1 3 10" xfId="6328" xr:uid="{12FB04E7-F31E-4924-9BA7-65A37B71A636}"/>
    <cellStyle name="tableau | cellule | (normal) | franc | decimal 1 3 11" xfId="6792" xr:uid="{0D334922-9C60-43C2-A4DF-7B861052C7F8}"/>
    <cellStyle name="tableau | cellule | (normal) | franc | decimal 1 3 12" xfId="6850" xr:uid="{20CC8271-9365-47A1-9181-BC552BB710E4}"/>
    <cellStyle name="tableau | cellule | (normal) | franc | decimal 1 3 13" xfId="7306" xr:uid="{A722ED27-6629-4AAD-A4B8-16843F7CFF41}"/>
    <cellStyle name="tableau | cellule | (normal) | franc | decimal 1 3 14" xfId="7159" xr:uid="{7408B694-B314-42C3-8050-3970D7704979}"/>
    <cellStyle name="tableau | cellule | (normal) | franc | decimal 1 3 15" xfId="7652" xr:uid="{236357DB-EEEF-44A3-B2FC-C90197033A47}"/>
    <cellStyle name="tableau | cellule | (normal) | franc | decimal 1 3 16" xfId="7605" xr:uid="{D2B65338-097A-454C-B021-12B4656F9A6B}"/>
    <cellStyle name="tableau | cellule | (normal) | franc | decimal 1 3 2" xfId="2906" xr:uid="{CFE27E68-A1BC-4F1B-AC96-913C99B171C9}"/>
    <cellStyle name="tableau | cellule | (normal) | franc | decimal 1 3 3" xfId="4582" xr:uid="{1D70D2AE-41A9-49FC-8A6A-263ECDB40E01}"/>
    <cellStyle name="tableau | cellule | (normal) | franc | decimal 1 3 4" xfId="5075" xr:uid="{B530542E-8C30-4917-B906-89FC55A9936F}"/>
    <cellStyle name="tableau | cellule | (normal) | franc | decimal 1 3 5" xfId="4906" xr:uid="{EF4FC3B4-77F1-4951-A430-A8A40436F23E}"/>
    <cellStyle name="tableau | cellule | (normal) | franc | decimal 1 3 6" xfId="5315" xr:uid="{B5C7566C-0E27-478B-88FD-1982B56681B9}"/>
    <cellStyle name="tableau | cellule | (normal) | franc | decimal 1 3 7" xfId="5571" xr:uid="{BE117325-9BF3-4CA5-B2E5-E39BE7EDDFCF}"/>
    <cellStyle name="tableau | cellule | (normal) | franc | decimal 1 3 8" xfId="6026" xr:uid="{BBE816CF-3595-4759-BEF8-357EA38614A3}"/>
    <cellStyle name="tableau | cellule | (normal) | franc | decimal 1 3 9" xfId="6054" xr:uid="{7528D0F3-5640-4BEB-AD84-A976DB5BB320}"/>
    <cellStyle name="tableau | cellule | (normal) | franc | decimal 1 4" xfId="1929" xr:uid="{9EEDCF4A-7B62-426B-A571-C6C861FB7B0A}"/>
    <cellStyle name="tableau | cellule | (normal) | franc | decimal 1 4 2" xfId="2907" xr:uid="{41AE50F0-9FEB-4EA0-9A19-D03942C94191}"/>
    <cellStyle name="tableau | cellule | (normal) | franc | decimal 1 5" xfId="1930" xr:uid="{466A9655-CB54-451E-B85D-F06984E6E99C}"/>
    <cellStyle name="tableau | cellule | (normal) | franc | decimal 1 5 2" xfId="2908" xr:uid="{4A9525E1-2649-4A98-985B-F26A214BD0D2}"/>
    <cellStyle name="tableau | cellule | (normal) | franc | decimal 1 6" xfId="2903" xr:uid="{9BB4B50D-C8B9-43BD-920B-5F1EEB3AC645}"/>
    <cellStyle name="tableau | cellule | (normal) | franc | decimal 1 7" xfId="4580" xr:uid="{8C62D2F6-77BC-4AAE-97BA-3D4E19A3B21F}"/>
    <cellStyle name="tableau | cellule | (normal) | franc | decimal 1 8" xfId="5073" xr:uid="{0C6B7080-D317-41C7-8AFC-6A20C06EE7AF}"/>
    <cellStyle name="tableau | cellule | (normal) | franc | decimal 1 9" xfId="4391" xr:uid="{0D442F67-5F5F-48B2-8E3A-CAD599DFF578}"/>
    <cellStyle name="tableau | cellule | (normal) | franc | decimal 2" xfId="1931" xr:uid="{762CE3BD-8017-4BB6-8C2E-874604E70110}"/>
    <cellStyle name="tableau | cellule | (normal) | franc | decimal 2 10" xfId="5606" xr:uid="{ACBEBBBD-875F-40F6-8385-80896F71B95E}"/>
    <cellStyle name="tableau | cellule | (normal) | franc | decimal 2 11" xfId="5610" xr:uid="{48AE69F7-C569-41C4-B07F-ACF1100B4F86}"/>
    <cellStyle name="tableau | cellule | (normal) | franc | decimal 2 12" xfId="5805" xr:uid="{5AE93E41-1560-4E76-B90A-E80A8DF22803}"/>
    <cellStyle name="tableau | cellule | (normal) | franc | decimal 2 13" xfId="6360" xr:uid="{11AD7528-03F7-4083-9ADE-7C3E657BAE7F}"/>
    <cellStyle name="tableau | cellule | (normal) | franc | decimal 2 14" xfId="6288" xr:uid="{1419200E-ADEA-4229-86BD-222385EB0151}"/>
    <cellStyle name="tableau | cellule | (normal) | franc | decimal 2 15" xfId="6857" xr:uid="{BA26A1D5-576B-4F64-9050-D5493CAFB4C5}"/>
    <cellStyle name="tableau | cellule | (normal) | franc | decimal 2 16" xfId="7140" xr:uid="{B77159DE-E3EF-4BD7-A968-08CBEEA5195E}"/>
    <cellStyle name="tableau | cellule | (normal) | franc | decimal 2 17" xfId="7065" xr:uid="{8607485B-D49E-449B-9B5E-615AE999FE0B}"/>
    <cellStyle name="tableau | cellule | (normal) | franc | decimal 2 18" xfId="7338" xr:uid="{DD073E92-1209-4DFF-B46B-A988A7DDF151}"/>
    <cellStyle name="tableau | cellule | (normal) | franc | decimal 2 19" xfId="7126" xr:uid="{C614DE60-F217-40A1-918D-DA9AC5389CCF}"/>
    <cellStyle name="tableau | cellule | (normal) | franc | decimal 2 2" xfId="1932" xr:uid="{FD7D2980-5C14-458B-A512-4643386D689B}"/>
    <cellStyle name="tableau | cellule | (normal) | franc | decimal 2 2 10" xfId="6114" xr:uid="{9ED136F6-A9A9-4DC9-8053-076BCE745505}"/>
    <cellStyle name="tableau | cellule | (normal) | franc | decimal 2 2 11" xfId="6540" xr:uid="{85E71080-B210-4C53-A112-8F7C157FF4E5}"/>
    <cellStyle name="tableau | cellule | (normal) | franc | decimal 2 2 12" xfId="6885" xr:uid="{E10D58C7-A3A8-42C0-8C14-30E58890EBA5}"/>
    <cellStyle name="tableau | cellule | (normal) | franc | decimal 2 2 13" xfId="6403" xr:uid="{5EA0EF2B-7DE2-4DF8-9839-B4F7793AB272}"/>
    <cellStyle name="tableau | cellule | (normal) | franc | decimal 2 2 14" xfId="7104" xr:uid="{83C31DCD-B174-4ABF-B048-B3767E123974}"/>
    <cellStyle name="tableau | cellule | (normal) | franc | decimal 2 2 15" xfId="7632" xr:uid="{12836B7D-831D-41CA-BCA8-FC4AA035D7EA}"/>
    <cellStyle name="tableau | cellule | (normal) | franc | decimal 2 2 16" xfId="7873" xr:uid="{FC3E0C08-744B-41C0-818D-B7AA2027CF9A}"/>
    <cellStyle name="tableau | cellule | (normal) | franc | decimal 2 2 17" xfId="8060" xr:uid="{3662A7AE-7F22-4DBE-A180-9FCA221F1942}"/>
    <cellStyle name="tableau | cellule | (normal) | franc | decimal 2 2 2" xfId="1933" xr:uid="{053FF5CB-6D25-491F-AF42-D0C06296FB9C}"/>
    <cellStyle name="tableau | cellule | (normal) | franc | decimal 2 2 2 2" xfId="2911" xr:uid="{CE60940D-50DB-42AF-909E-21E809AB2989}"/>
    <cellStyle name="tableau | cellule | (normal) | franc | decimal 2 2 3" xfId="2910" xr:uid="{ED402A69-0D09-4B16-8ED4-26E62757B2B3}"/>
    <cellStyle name="tableau | cellule | (normal) | franc | decimal 2 2 4" xfId="4584" xr:uid="{4ECF9FFE-B5FF-41C1-A40A-DC0BD2DCE005}"/>
    <cellStyle name="tableau | cellule | (normal) | franc | decimal 2 2 5" xfId="5077" xr:uid="{495F7B5A-9F14-4BD0-BA84-208E81ED2C7A}"/>
    <cellStyle name="tableau | cellule | (normal) | franc | decimal 2 2 6" xfId="5331" xr:uid="{D44E6404-72A1-45D2-9938-E3B944310D4C}"/>
    <cellStyle name="tableau | cellule | (normal) | franc | decimal 2 2 7" xfId="5360" xr:uid="{43F54A1F-9693-4534-A9E6-6B4867F27780}"/>
    <cellStyle name="tableau | cellule | (normal) | franc | decimal 2 2 8" xfId="5855" xr:uid="{7A0D2863-028B-4802-AACD-E5FB72F474F8}"/>
    <cellStyle name="tableau | cellule | (normal) | franc | decimal 2 2 9" xfId="5521" xr:uid="{FFE33668-6B7D-4C93-9383-3EE09136BD56}"/>
    <cellStyle name="tableau | cellule | (normal) | franc | decimal 2 20" xfId="8081" xr:uid="{88FEBD37-2456-4473-AD07-CF8F0B82FD62}"/>
    <cellStyle name="tableau | cellule | (normal) | franc | decimal 2 3" xfId="1934" xr:uid="{0C511EF8-7466-40AC-A4B0-63A39E30D0BD}"/>
    <cellStyle name="tableau | cellule | (normal) | franc | decimal 2 3 10" xfId="6637" xr:uid="{E62448F3-2B04-488E-B6D5-2294388FF8E9}"/>
    <cellStyle name="tableau | cellule | (normal) | franc | decimal 2 3 11" xfId="6793" xr:uid="{F9A0E8C5-E420-40F4-956E-419A0449BAE9}"/>
    <cellStyle name="tableau | cellule | (normal) | franc | decimal 2 3 12" xfId="6655" xr:uid="{75D0AA27-19F3-47DF-A956-8D347FE238B0}"/>
    <cellStyle name="tableau | cellule | (normal) | franc | decimal 2 3 13" xfId="7307" xr:uid="{EC4D442F-6C10-4018-A0C2-A1CCDB3F0506}"/>
    <cellStyle name="tableau | cellule | (normal) | franc | decimal 2 3 14" xfId="7109" xr:uid="{8430D88C-D3EE-476E-823E-DEFBB55540F0}"/>
    <cellStyle name="tableau | cellule | (normal) | franc | decimal 2 3 15" xfId="7656" xr:uid="{8056EBE3-6FFF-40AB-BE65-0FB99291B287}"/>
    <cellStyle name="tableau | cellule | (normal) | franc | decimal 2 3 16" xfId="8147" xr:uid="{ED232503-A58D-4883-835D-C5DF8A177E07}"/>
    <cellStyle name="tableau | cellule | (normal) | franc | decimal 2 3 2" xfId="2912" xr:uid="{8B0176B8-A50F-471D-8447-29F6584EFF84}"/>
    <cellStyle name="tableau | cellule | (normal) | franc | decimal 2 3 3" xfId="4585" xr:uid="{F12ECFDC-79D9-4597-B842-7BCD9BAC79E4}"/>
    <cellStyle name="tableau | cellule | (normal) | franc | decimal 2 3 4" xfId="5078" xr:uid="{D61A2DBA-487B-4CFF-806F-6A062C6C611B}"/>
    <cellStyle name="tableau | cellule | (normal) | franc | decimal 2 3 5" xfId="4905" xr:uid="{74152FF4-F2C0-4D48-B3F1-03CC846901C2}"/>
    <cellStyle name="tableau | cellule | (normal) | franc | decimal 2 3 6" xfId="4875" xr:uid="{83AE201D-5FBC-464D-B25A-A4B776204927}"/>
    <cellStyle name="tableau | cellule | (normal) | franc | decimal 2 3 7" xfId="5569" xr:uid="{4F350B0E-A22B-4C2C-AA07-4B57427676F1}"/>
    <cellStyle name="tableau | cellule | (normal) | franc | decimal 2 3 8" xfId="6027" xr:uid="{3AEEDB34-B764-46F7-9062-F84902FF9A0A}"/>
    <cellStyle name="tableau | cellule | (normal) | franc | decimal 2 3 9" xfId="6080" xr:uid="{EC6FDD8F-2413-4D22-B22A-A810DC4919E1}"/>
    <cellStyle name="tableau | cellule | (normal) | franc | decimal 2 4" xfId="1935" xr:uid="{56BB1E17-A90F-4F23-AAC6-A60C21DAC5E9}"/>
    <cellStyle name="tableau | cellule | (normal) | franc | decimal 2 4 2" xfId="2913" xr:uid="{0322104E-26A8-4C01-B505-C9ABCBEA3900}"/>
    <cellStyle name="tableau | cellule | (normal) | franc | decimal 2 5" xfId="1936" xr:uid="{4F1194EF-3BD7-4FB1-BEFE-0838FC8BB0E6}"/>
    <cellStyle name="tableau | cellule | (normal) | franc | decimal 2 5 2" xfId="2914" xr:uid="{BC95A174-9E07-4EA2-AA9E-CB94C902DCF0}"/>
    <cellStyle name="tableau | cellule | (normal) | franc | decimal 2 6" xfId="2909" xr:uid="{9A2F13BA-1332-4453-8376-97EA85DB2CD2}"/>
    <cellStyle name="tableau | cellule | (normal) | franc | decimal 2 7" xfId="4583" xr:uid="{BFBBD18D-D2DE-4389-A22E-C7D42426C66E}"/>
    <cellStyle name="tableau | cellule | (normal) | franc | decimal 2 8" xfId="5076" xr:uid="{764DFFB8-9EB1-4898-AACA-EB11BC096751}"/>
    <cellStyle name="tableau | cellule | (normal) | franc | decimal 2 9" xfId="4830" xr:uid="{B00F7BD9-BD75-41E3-9DBE-D3ED85F0E8AF}"/>
    <cellStyle name="tableau | cellule | (normal) | franc | entier" xfId="1937" xr:uid="{7A2FC62D-4FE1-4B70-A2A3-68D6FB6F6C9D}"/>
    <cellStyle name="tableau | cellule | (normal) | franc | entier 10" xfId="5602" xr:uid="{21D66F1F-1169-44DD-B3EC-E5DE132910A3}"/>
    <cellStyle name="tableau | cellule | (normal) | franc | entier 11" xfId="5317" xr:uid="{79DAEB75-E162-4EE2-9F90-674738D8685E}"/>
    <cellStyle name="tableau | cellule | (normal) | franc | entier 12" xfId="6076" xr:uid="{C57A5BD1-169F-4F00-85F4-43474F75B3D3}"/>
    <cellStyle name="tableau | cellule | (normal) | franc | entier 13" xfId="6364" xr:uid="{E236D045-510C-4259-A98E-2749ACB7CDD9}"/>
    <cellStyle name="tableau | cellule | (normal) | franc | entier 14" xfId="6604" xr:uid="{33D2C17E-1EC8-4BCD-9B94-230CE8449401}"/>
    <cellStyle name="tableau | cellule | (normal) | franc | entier 15" xfId="6011" xr:uid="{BB807372-E8DB-4AC2-9E86-43E36594A69B}"/>
    <cellStyle name="tableau | cellule | (normal) | franc | entier 16" xfId="7144" xr:uid="{6537E957-D4C5-400E-BEDA-00DD8A9E2A65}"/>
    <cellStyle name="tableau | cellule | (normal) | franc | entier 17" xfId="7354" xr:uid="{4959053C-EC6E-4514-B3BB-41BB40BA409A}"/>
    <cellStyle name="tableau | cellule | (normal) | franc | entier 18" xfId="7096" xr:uid="{E8670D60-CA28-4526-9FDB-11D6D20A5194}"/>
    <cellStyle name="tableau | cellule | (normal) | franc | entier 19" xfId="7601" xr:uid="{F8CE9CE5-C632-4A17-9E1E-517C32D870CD}"/>
    <cellStyle name="tableau | cellule | (normal) | franc | entier 2" xfId="1938" xr:uid="{AAD819CB-D5E9-4D9C-A1D7-916602430239}"/>
    <cellStyle name="tableau | cellule | (normal) | franc | entier 2 10" xfId="6127" xr:uid="{04827662-864E-4D2B-A72C-D3316BFBF223}"/>
    <cellStyle name="tableau | cellule | (normal) | franc | entier 2 11" xfId="6539" xr:uid="{7C5FBF37-238E-4D42-9DA2-8A5BC01A4BC4}"/>
    <cellStyle name="tableau | cellule | (normal) | franc | entier 2 12" xfId="6571" xr:uid="{4DD44560-6BD0-4680-91E9-859A2B3BA683}"/>
    <cellStyle name="tableau | cellule | (normal) | franc | entier 2 13" xfId="6823" xr:uid="{2EA872E7-C9E4-41C3-A5C1-34AAC8F96508}"/>
    <cellStyle name="tableau | cellule | (normal) | franc | entier 2 14" xfId="6574" xr:uid="{6A2D56B3-D7CE-4745-A7A3-DD1B1C0E0973}"/>
    <cellStyle name="tableau | cellule | (normal) | franc | entier 2 15" xfId="7628" xr:uid="{A83BC722-B5AE-497B-8F56-A4CB7149E8A3}"/>
    <cellStyle name="tableau | cellule | (normal) | franc | entier 2 16" xfId="7870" xr:uid="{4FAD33E0-5755-495E-9877-98FBBB6B00D4}"/>
    <cellStyle name="tableau | cellule | (normal) | franc | entier 2 17" xfId="8061" xr:uid="{28F37AA0-38ED-408F-A564-D666CC680B67}"/>
    <cellStyle name="tableau | cellule | (normal) | franc | entier 2 2" xfId="1939" xr:uid="{93694CAA-4223-4FAD-A6F0-B12BB4C7CD3A}"/>
    <cellStyle name="tableau | cellule | (normal) | franc | entier 2 2 2" xfId="2917" xr:uid="{BF84049A-3087-4707-831D-A67E56B80316}"/>
    <cellStyle name="tableau | cellule | (normal) | franc | entier 2 3" xfId="2916" xr:uid="{28CA05FB-BD09-4A23-94BB-AC08E715572D}"/>
    <cellStyle name="tableau | cellule | (normal) | franc | entier 2 4" xfId="4587" xr:uid="{5EB510C0-A0EF-4267-9DDA-736C646D2EF8}"/>
    <cellStyle name="tableau | cellule | (normal) | franc | entier 2 5" xfId="5080" xr:uid="{9E58203F-EA6F-4105-AC38-C0322F8DD82B}"/>
    <cellStyle name="tableau | cellule | (normal) | franc | entier 2 6" xfId="5350" xr:uid="{F3F24DE1-D770-4A89-8AF0-057A7BED83A3}"/>
    <cellStyle name="tableau | cellule | (normal) | franc | entier 2 7" xfId="5362" xr:uid="{4E8C807B-5FD7-4920-ACD0-9C9DD7B10295}"/>
    <cellStyle name="tableau | cellule | (normal) | franc | entier 2 8" xfId="5859" xr:uid="{48C90474-5CFD-4C4F-90E8-88F1AEA6219F}"/>
    <cellStyle name="tableau | cellule | (normal) | franc | entier 2 9" xfId="5830" xr:uid="{31E4BB37-C5D8-4328-AFA1-307A1B2FEFC7}"/>
    <cellStyle name="tableau | cellule | (normal) | franc | entier 20" xfId="7851" xr:uid="{5056B1E7-ACBE-44FF-9DE9-FB04D1AE6F99}"/>
    <cellStyle name="tableau | cellule | (normal) | franc | entier 3" xfId="1940" xr:uid="{72DFB86A-EAFC-4FEE-8369-9B857E9B4039}"/>
    <cellStyle name="tableau | cellule | (normal) | franc | entier 3 10" xfId="5573" xr:uid="{D87291FC-4452-4B05-B9E0-28F3072B5E1E}"/>
    <cellStyle name="tableau | cellule | (normal) | franc | entier 3 11" xfId="6794" xr:uid="{03A42B05-86F3-40BD-B179-70316CDC062C}"/>
    <cellStyle name="tableau | cellule | (normal) | franc | entier 3 12" xfId="6909" xr:uid="{94E0909B-FF18-4513-9F23-026F2702F9D8}"/>
    <cellStyle name="tableau | cellule | (normal) | franc | entier 3 13" xfId="7308" xr:uid="{CBD11BAE-8B41-4412-8638-915B32871F56}"/>
    <cellStyle name="tableau | cellule | (normal) | franc | entier 3 14" xfId="6782" xr:uid="{B38C4901-6135-475A-8015-6CE3D91AC968}"/>
    <cellStyle name="tableau | cellule | (normal) | franc | entier 3 15" xfId="7658" xr:uid="{BDC35F0C-83A4-4F3E-A3AE-342998C90214}"/>
    <cellStyle name="tableau | cellule | (normal) | franc | entier 3 16" xfId="8143" xr:uid="{B0E2819B-E43E-4D70-8F99-1454E2114107}"/>
    <cellStyle name="tableau | cellule | (normal) | franc | entier 3 2" xfId="2918" xr:uid="{C0F76FF6-3B98-453F-BAFD-A25E39FF8702}"/>
    <cellStyle name="tableau | cellule | (normal) | franc | entier 3 3" xfId="4588" xr:uid="{5B6B82A3-42C3-4252-AC36-EAA89E7ADDF4}"/>
    <cellStyle name="tableau | cellule | (normal) | franc | entier 3 4" xfId="5081" xr:uid="{2DB31EB3-37AF-4D00-AA8D-58CCBB019B1A}"/>
    <cellStyle name="tableau | cellule | (normal) | franc | entier 3 5" xfId="4904" xr:uid="{395CB42F-228A-4B3D-A184-C8D61B99AF30}"/>
    <cellStyle name="tableau | cellule | (normal) | franc | entier 3 6" xfId="5304" xr:uid="{B2698E11-9447-4E2A-9B70-42246E3C6147}"/>
    <cellStyle name="tableau | cellule | (normal) | franc | entier 3 7" xfId="5561" xr:uid="{ABB60BF1-FFE7-4E16-BA50-21F05E2C7C7A}"/>
    <cellStyle name="tableau | cellule | (normal) | franc | entier 3 8" xfId="6028" xr:uid="{02CED5A3-0138-42C4-B886-258F5695972C}"/>
    <cellStyle name="tableau | cellule | (normal) | franc | entier 3 9" xfId="5889" xr:uid="{4B2EF827-259A-478C-A0BD-FDCFB669DC5B}"/>
    <cellStyle name="tableau | cellule | (normal) | franc | entier 4" xfId="1941" xr:uid="{A6BE5E48-017D-4E89-A20F-07BBA028F0C1}"/>
    <cellStyle name="tableau | cellule | (normal) | franc | entier 4 2" xfId="2919" xr:uid="{8EA814AF-A352-4F06-8CD1-B1BD173A4333}"/>
    <cellStyle name="tableau | cellule | (normal) | franc | entier 5" xfId="1942" xr:uid="{CC5CE0DB-CC16-4BDE-B735-A29DAC6572C1}"/>
    <cellStyle name="tableau | cellule | (normal) | franc | entier 5 2" xfId="2920" xr:uid="{8879A795-CF79-42DE-95A1-0CA5577E25B6}"/>
    <cellStyle name="tableau | cellule | (normal) | franc | entier 6" xfId="2915" xr:uid="{A5038893-C83F-47F0-9CCF-0A8656AB8338}"/>
    <cellStyle name="tableau | cellule | (normal) | franc | entier 7" xfId="4586" xr:uid="{FCC35C9E-71ED-48F1-8F21-992D92B8124B}"/>
    <cellStyle name="tableau | cellule | (normal) | franc | entier 8" xfId="5079" xr:uid="{FC861655-2FD0-494C-AF02-08173E44C179}"/>
    <cellStyle name="tableau | cellule | (normal) | franc | entier 9" xfId="4834" xr:uid="{9EB40476-01DB-49E4-B0F6-FE9F6DF097D6}"/>
    <cellStyle name="tableau | cellule | (normal) | pourcentage | decimal 1" xfId="1943" xr:uid="{8C71DA4D-91D3-4BE7-8CC0-D21F6F2FA40E}"/>
    <cellStyle name="tableau | cellule | (normal) | pourcentage | decimal 1 10" xfId="5598" xr:uid="{AF9E5A20-BF71-4173-BDEB-835D1079B769}"/>
    <cellStyle name="tableau | cellule | (normal) | pourcentage | decimal 1 11" xfId="5307" xr:uid="{A46112EF-F9DC-4F82-9BD5-A6FDDBDDD5D3}"/>
    <cellStyle name="tableau | cellule | (normal) | pourcentage | decimal 1 12" xfId="6092" xr:uid="{F33673C7-C5FA-42EB-AE5D-C130E8ECB32F}"/>
    <cellStyle name="tableau | cellule | (normal) | pourcentage | decimal 1 13" xfId="6368" xr:uid="{01CAC657-C5EE-419C-B1B2-AEFC854983BB}"/>
    <cellStyle name="tableau | cellule | (normal) | pourcentage | decimal 1 14" xfId="6590" xr:uid="{DE9C20F4-4B09-4F55-9CCE-C78498E58FF4}"/>
    <cellStyle name="tableau | cellule | (normal) | pourcentage | decimal 1 15" xfId="6845" xr:uid="{11761E66-2482-40E5-B9A1-2EBD14DE712C}"/>
    <cellStyle name="tableau | cellule | (normal) | pourcentage | decimal 1 16" xfId="7148" xr:uid="{A9DAC48A-A091-427B-8FE1-37639FB6A491}"/>
    <cellStyle name="tableau | cellule | (normal) | pourcentage | decimal 1 17" xfId="7369" xr:uid="{DEDE018A-B251-4CB0-82CC-5366D20DAD89}"/>
    <cellStyle name="tableau | cellule | (normal) | pourcentage | decimal 1 18" xfId="7384" xr:uid="{A01312D0-1D19-407B-8C9A-F94533F4B943}"/>
    <cellStyle name="tableau | cellule | (normal) | pourcentage | decimal 1 19" xfId="7613" xr:uid="{3DFBDF39-61FD-4C5F-B4DA-BCD0D7E9BD1D}"/>
    <cellStyle name="tableau | cellule | (normal) | pourcentage | decimal 1 2" xfId="1944" xr:uid="{959EC569-D529-4DDF-86FD-D103BA8AD385}"/>
    <cellStyle name="tableau | cellule | (normal) | pourcentage | decimal 1 2 10" xfId="6058" xr:uid="{7067C075-330D-4F93-A8D7-E28021ADA838}"/>
    <cellStyle name="tableau | cellule | (normal) | pourcentage | decimal 1 2 11" xfId="6538" xr:uid="{C8343D85-67EB-47F7-A815-E233FBD9B183}"/>
    <cellStyle name="tableau | cellule | (normal) | pourcentage | decimal 1 2 12" xfId="6401" xr:uid="{AA63F778-2686-40D4-9DF5-CADA9AC1F926}"/>
    <cellStyle name="tableau | cellule | (normal) | pourcentage | decimal 1 2 13" xfId="6402" xr:uid="{9C7AA3CE-484B-4115-9AB3-28E43646C730}"/>
    <cellStyle name="tableau | cellule | (normal) | pourcentage | decimal 1 2 14" xfId="7387" xr:uid="{826D489C-E1F7-46CE-92E6-3FD12EB95060}"/>
    <cellStyle name="tableau | cellule | (normal) | pourcentage | decimal 1 2 15" xfId="7647" xr:uid="{8F51B45D-3098-4A31-928C-D3FA143F8399}"/>
    <cellStyle name="tableau | cellule | (normal) | pourcentage | decimal 1 2 16" xfId="7867" xr:uid="{C9075CEC-8EDD-4EF1-B77A-88A725F4A205}"/>
    <cellStyle name="tableau | cellule | (normal) | pourcentage | decimal 1 2 17" xfId="8042" xr:uid="{53523635-9945-4ECE-8FAC-A7048F4184DD}"/>
    <cellStyle name="tableau | cellule | (normal) | pourcentage | decimal 1 2 2" xfId="1945" xr:uid="{C2F999F4-44EC-4A37-874F-735344AA2EDB}"/>
    <cellStyle name="tableau | cellule | (normal) | pourcentage | decimal 1 2 2 2" xfId="2923" xr:uid="{C62A8482-2A62-4008-AA90-B7BF5E982CDC}"/>
    <cellStyle name="tableau | cellule | (normal) | pourcentage | decimal 1 2 3" xfId="2922" xr:uid="{50F301C3-70DD-44E1-A376-867A68DA9FA1}"/>
    <cellStyle name="tableau | cellule | (normal) | pourcentage | decimal 1 2 4" xfId="4590" xr:uid="{897273C1-000B-47DB-BE39-1F6701CF042E}"/>
    <cellStyle name="tableau | cellule | (normal) | pourcentage | decimal 1 2 5" xfId="5083" xr:uid="{B68F7D57-79F5-4075-A26C-06475F38D2D4}"/>
    <cellStyle name="tableau | cellule | (normal) | pourcentage | decimal 1 2 6" xfId="5346" xr:uid="{9B1BD354-C072-4F67-8008-51E837B2C9BB}"/>
    <cellStyle name="tableau | cellule | (normal) | pourcentage | decimal 1 2 7" xfId="5044" xr:uid="{45FAC607-E10A-4833-A505-21A7B0A2B6B8}"/>
    <cellStyle name="tableau | cellule | (normal) | pourcentage | decimal 1 2 8" xfId="5863" xr:uid="{6F83A617-BCE0-44EB-9A4D-2E73CC5B314F}"/>
    <cellStyle name="tableau | cellule | (normal) | pourcentage | decimal 1 2 9" xfId="6110" xr:uid="{C509D31F-7B51-48EB-B473-E9388A4D6E38}"/>
    <cellStyle name="tableau | cellule | (normal) | pourcentage | decimal 1 20" xfId="8040" xr:uid="{5DD82D00-C3B4-45D2-ABBA-41C5D01B9422}"/>
    <cellStyle name="tableau | cellule | (normal) | pourcentage | decimal 1 3" xfId="1946" xr:uid="{669F1230-1A68-4CE6-82FB-D8301E8A7B59}"/>
    <cellStyle name="tableau | cellule | (normal) | pourcentage | decimal 1 3 10" xfId="6337" xr:uid="{55241343-C5FF-434A-8022-19389BD1FFB4}"/>
    <cellStyle name="tableau | cellule | (normal) | pourcentage | decimal 1 3 11" xfId="6795" xr:uid="{9C9A1393-6650-4767-A160-68C6D1B89E43}"/>
    <cellStyle name="tableau | cellule | (normal) | pourcentage | decimal 1 3 12" xfId="6907" xr:uid="{EF9ADC0E-A208-4D33-8DEE-B2E984496ED4}"/>
    <cellStyle name="tableau | cellule | (normal) | pourcentage | decimal 1 3 13" xfId="7309" xr:uid="{F27928DA-EC83-4E5C-8E98-A3FB828D4E47}"/>
    <cellStyle name="tableau | cellule | (normal) | pourcentage | decimal 1 3 14" xfId="6868" xr:uid="{7BC69EB6-7DCC-4C81-AF8E-DC5EA7EC2F68}"/>
    <cellStyle name="tableau | cellule | (normal) | pourcentage | decimal 1 3 15" xfId="7114" xr:uid="{0DB133F4-F90E-44FA-B4D2-53DF7A35CCB9}"/>
    <cellStyle name="tableau | cellule | (normal) | pourcentage | decimal 1 3 16" xfId="8058" xr:uid="{8D42969C-B4EC-4072-ADBA-BAE00F9DF3A2}"/>
    <cellStyle name="tableau | cellule | (normal) | pourcentage | decimal 1 3 2" xfId="2924" xr:uid="{1BF44EAD-A185-4A70-ACB6-2A50A5005366}"/>
    <cellStyle name="tableau | cellule | (normal) | pourcentage | decimal 1 3 3" xfId="4591" xr:uid="{68540C87-4D47-4EC9-9EE1-ABB571DD6315}"/>
    <cellStyle name="tableau | cellule | (normal) | pourcentage | decimal 1 3 4" xfId="5084" xr:uid="{761BA77B-682C-43A3-A60D-603FA79DA68C}"/>
    <cellStyle name="tableau | cellule | (normal) | pourcentage | decimal 1 3 5" xfId="4903" xr:uid="{FCA7D9FA-B60E-4980-8A51-D5EAB4FCA6E1}"/>
    <cellStyle name="tableau | cellule | (normal) | pourcentage | decimal 1 3 6" xfId="5316" xr:uid="{640B4CEF-85CD-401D-8355-551844660914}"/>
    <cellStyle name="tableau | cellule | (normal) | pourcentage | decimal 1 3 7" xfId="5560" xr:uid="{4AB35530-D668-4BC7-8F24-191DE9383C70}"/>
    <cellStyle name="tableau | cellule | (normal) | pourcentage | decimal 1 3 8" xfId="6029" xr:uid="{0BB8D3CC-D025-4FB0-BBC7-606DE6047EFF}"/>
    <cellStyle name="tableau | cellule | (normal) | pourcentage | decimal 1 3 9" xfId="5759" xr:uid="{0A50242E-9D3A-4C4F-B34C-92A41D5528E9}"/>
    <cellStyle name="tableau | cellule | (normal) | pourcentage | decimal 1 4" xfId="1947" xr:uid="{C9D47CA2-EE59-494C-B12B-481BF039BBF0}"/>
    <cellStyle name="tableau | cellule | (normal) | pourcentage | decimal 1 4 2" xfId="2925" xr:uid="{62C05DEC-AABF-4548-841D-250FC192B0A9}"/>
    <cellStyle name="tableau | cellule | (normal) | pourcentage | decimal 1 5" xfId="1948" xr:uid="{7283BD7D-5B6A-4DD9-A914-72E31F2E5E0A}"/>
    <cellStyle name="tableau | cellule | (normal) | pourcentage | decimal 1 5 2" xfId="2926" xr:uid="{D5CDD827-1CBC-4784-BE33-924B77D5C47B}"/>
    <cellStyle name="tableau | cellule | (normal) | pourcentage | decimal 1 6" xfId="2921" xr:uid="{FF62707C-D66C-455B-B840-546709B3DA81}"/>
    <cellStyle name="tableau | cellule | (normal) | pourcentage | decimal 1 7" xfId="4589" xr:uid="{157B2F28-1040-4401-85F5-3B6A586C9236}"/>
    <cellStyle name="tableau | cellule | (normal) | pourcentage | decimal 1 8" xfId="5082" xr:uid="{E597743D-88AF-485C-9E91-C8B87EF8CB3E}"/>
    <cellStyle name="tableau | cellule | (normal) | pourcentage | decimal 1 9" xfId="4394" xr:uid="{FFD37923-C897-4020-A724-34C279C0829A}"/>
    <cellStyle name="tableau | cellule | (normal) | pourcentage | decimal 2" xfId="1949" xr:uid="{C340818B-23BA-4865-BF5C-6C1D8C1A1AD4}"/>
    <cellStyle name="tableau | cellule | (normal) | pourcentage | decimal 2 10" xfId="5594" xr:uid="{51737EBB-FCE0-4F77-AEAB-E7AD23740880}"/>
    <cellStyle name="tableau | cellule | (normal) | pourcentage | decimal 2 11" xfId="4917" xr:uid="{61C627CC-4519-4BE0-9A3F-E8F87950D9AD}"/>
    <cellStyle name="tableau | cellule | (normal) | pourcentage | decimal 2 12" xfId="5804" xr:uid="{5F2D69A2-8840-4548-9486-5B905E257513}"/>
    <cellStyle name="tableau | cellule | (normal) | pourcentage | decimal 2 13" xfId="6372" xr:uid="{3707B911-FE82-4EE0-AF9D-F6692D5DC860}"/>
    <cellStyle name="tableau | cellule | (normal) | pourcentage | decimal 2 14" xfId="6289" xr:uid="{7CB29288-75E4-474D-8C76-3F6FFCB99F93}"/>
    <cellStyle name="tableau | cellule | (normal) | pourcentage | decimal 2 15" xfId="6858" xr:uid="{0314291B-15A7-46ED-802F-F838A7AA93DE}"/>
    <cellStyle name="tableau | cellule | (normal) | pourcentage | decimal 2 16" xfId="7129" xr:uid="{58F7CFFD-9471-4FBD-8974-FAFD213166B0}"/>
    <cellStyle name="tableau | cellule | (normal) | pourcentage | decimal 2 17" xfId="7064" xr:uid="{ADC76655-6E09-4F97-B5B6-B62724065627}"/>
    <cellStyle name="tableau | cellule | (normal) | pourcentage | decimal 2 18" xfId="7337" xr:uid="{81A2E048-F3FA-4C6B-A93B-FB7B79BE4E2A}"/>
    <cellStyle name="tableau | cellule | (normal) | pourcentage | decimal 2 19" xfId="6836" xr:uid="{A61F85EE-A261-44C9-9879-46F998A44D3F}"/>
    <cellStyle name="tableau | cellule | (normal) | pourcentage | decimal 2 2" xfId="1950" xr:uid="{533CE94A-6937-4661-830E-844584E235F0}"/>
    <cellStyle name="tableau | cellule | (normal) | pourcentage | decimal 2 2 10" xfId="6107" xr:uid="{FF046284-7234-48E4-B53B-C43CBD46136C}"/>
    <cellStyle name="tableau | cellule | (normal) | pourcentage | decimal 2 2 11" xfId="6537" xr:uid="{C9768CFA-D63D-4E71-8232-E44E183B5811}"/>
    <cellStyle name="tableau | cellule | (normal) | pourcentage | decimal 2 2 12" xfId="6566" xr:uid="{91DE015E-FC08-4F0A-802E-6CA6625297D3}"/>
    <cellStyle name="tableau | cellule | (normal) | pourcentage | decimal 2 2 13" xfId="6891" xr:uid="{FA7B3952-672A-493F-BA99-91B9DC0DC864}"/>
    <cellStyle name="tableau | cellule | (normal) | pourcentage | decimal 2 2 14" xfId="7160" xr:uid="{91E520EC-A2ED-42CF-B683-61688B3DC93F}"/>
    <cellStyle name="tableau | cellule | (normal) | pourcentage | decimal 2 2 15" xfId="7643" xr:uid="{D9190DD0-F319-486E-904D-C940846489F5}"/>
    <cellStyle name="tableau | cellule | (normal) | pourcentage | decimal 2 2 16" xfId="7882" xr:uid="{2E2C74BA-CA11-4128-A2AC-9F3A5F2C745A}"/>
    <cellStyle name="tableau | cellule | (normal) | pourcentage | decimal 2 2 17" xfId="7176" xr:uid="{73027F23-EB6D-4DF0-85C7-3188F7FF6726}"/>
    <cellStyle name="tableau | cellule | (normal) | pourcentage | decimal 2 2 2" xfId="1951" xr:uid="{5778BC23-094E-4AF9-829E-C2868CCF1F37}"/>
    <cellStyle name="tableau | cellule | (normal) | pourcentage | decimal 2 2 2 2" xfId="2929" xr:uid="{60C8B593-52D6-4C1E-8120-A175F46853AD}"/>
    <cellStyle name="tableau | cellule | (normal) | pourcentage | decimal 2 2 3" xfId="2928" xr:uid="{E0A27856-5623-45AA-A62E-CF134AEC5A3E}"/>
    <cellStyle name="tableau | cellule | (normal) | pourcentage | decimal 2 2 4" xfId="4593" xr:uid="{ECEA4D06-635A-4861-8D5F-6528AB18D8E2}"/>
    <cellStyle name="tableau | cellule | (normal) | pourcentage | decimal 2 2 5" xfId="5086" xr:uid="{066727E0-0DD7-48B6-882A-4B507455D1E7}"/>
    <cellStyle name="tableau | cellule | (normal) | pourcentage | decimal 2 2 6" xfId="5342" xr:uid="{CD9E845F-2131-4FAC-B398-9DD7C1F42C52}"/>
    <cellStyle name="tableau | cellule | (normal) | pourcentage | decimal 2 2 7" xfId="5358" xr:uid="{325E3559-5A81-44BB-8412-C8D290BDC0B6}"/>
    <cellStyle name="tableau | cellule | (normal) | pourcentage | decimal 2 2 8" xfId="5867" xr:uid="{48761F5F-41D3-49CD-82E6-56E6F6FFFEC1}"/>
    <cellStyle name="tableau | cellule | (normal) | pourcentage | decimal 2 2 9" xfId="5517" xr:uid="{72AEC390-C18B-41F6-9006-3C69A9F5B46E}"/>
    <cellStyle name="tableau | cellule | (normal) | pourcentage | decimal 2 20" xfId="8066" xr:uid="{96ACED3A-497D-4066-BB9F-00789E0864DB}"/>
    <cellStyle name="tableau | cellule | (normal) | pourcentage | decimal 2 3" xfId="1952" xr:uid="{6F8610F7-5E67-492D-B43B-B672703BA2DE}"/>
    <cellStyle name="tableau | cellule | (normal) | pourcentage | decimal 2 3 10" xfId="6622" xr:uid="{CEDF67D1-86A7-4FDE-A314-814BF3F0AEE7}"/>
    <cellStyle name="tableau | cellule | (normal) | pourcentage | decimal 2 3 11" xfId="6796" xr:uid="{832C10F9-D5CB-4E9A-968C-13FEC6B8A627}"/>
    <cellStyle name="tableau | cellule | (normal) | pourcentage | decimal 2 3 12" xfId="6883" xr:uid="{A9EFEF90-367F-483D-9C6F-990D723EB534}"/>
    <cellStyle name="tableau | cellule | (normal) | pourcentage | decimal 2 3 13" xfId="7310" xr:uid="{CD20321A-E77F-44EB-AFB9-CF2E3361FB9F}"/>
    <cellStyle name="tableau | cellule | (normal) | pourcentage | decimal 2 3 14" xfId="7173" xr:uid="{BF4D3414-9471-460A-9DD3-32EEA0CCA8CE}"/>
    <cellStyle name="tableau | cellule | (normal) | pourcentage | decimal 2 3 15" xfId="7654" xr:uid="{5FABF7D8-E144-465A-B57C-CD2E691B3BC0}"/>
    <cellStyle name="tableau | cellule | (normal) | pourcentage | decimal 2 3 16" xfId="8163" xr:uid="{008807D5-DBBB-455E-9C24-CBC155F97CC7}"/>
    <cellStyle name="tableau | cellule | (normal) | pourcentage | decimal 2 3 2" xfId="2930" xr:uid="{677DAA05-3A85-4694-87E6-B8DAEEB0E4A0}"/>
    <cellStyle name="tableau | cellule | (normal) | pourcentage | decimal 2 3 3" xfId="4594" xr:uid="{2FBD16B0-C2E2-4E9F-88C1-570C344B9276}"/>
    <cellStyle name="tableau | cellule | (normal) | pourcentage | decimal 2 3 4" xfId="5087" xr:uid="{A42E1817-D110-41A0-88E6-951D0F41DB60}"/>
    <cellStyle name="tableau | cellule | (normal) | pourcentage | decimal 2 3 5" xfId="4902" xr:uid="{99A39512-C8CA-4BE2-85B6-36529458A5A6}"/>
    <cellStyle name="tableau | cellule | (normal) | pourcentage | decimal 2 3 6" xfId="4876" xr:uid="{06F5275A-D63A-4721-8055-EFDF989902AD}"/>
    <cellStyle name="tableau | cellule | (normal) | pourcentage | decimal 2 3 7" xfId="5567" xr:uid="{0E0480E3-7AE7-412F-8D2E-248030F38161}"/>
    <cellStyle name="tableau | cellule | (normal) | pourcentage | decimal 2 3 8" xfId="6030" xr:uid="{48ED0D48-8C41-4EB9-87C3-AE095EBBF73E}"/>
    <cellStyle name="tableau | cellule | (normal) | pourcentage | decimal 2 3 9" xfId="5845" xr:uid="{44C570C3-680A-43C6-B893-DC629F964A11}"/>
    <cellStyle name="tableau | cellule | (normal) | pourcentage | decimal 2 4" xfId="1953" xr:uid="{BA2C776C-BAAF-4E82-B7B0-7E53781DBE90}"/>
    <cellStyle name="tableau | cellule | (normal) | pourcentage | decimal 2 4 2" xfId="2931" xr:uid="{7A6CF220-2DDD-4E0A-9BD8-99A0FCF67284}"/>
    <cellStyle name="tableau | cellule | (normal) | pourcentage | decimal 2 5" xfId="1954" xr:uid="{408B8477-F54D-4A8C-BEA8-434126915D82}"/>
    <cellStyle name="tableau | cellule | (normal) | pourcentage | decimal 2 5 2" xfId="2932" xr:uid="{AB923017-6C94-4951-99F4-D29653AC7838}"/>
    <cellStyle name="tableau | cellule | (normal) | pourcentage | decimal 2 6" xfId="2927" xr:uid="{E2277749-29A5-4FD4-9B68-3BBC0E235E18}"/>
    <cellStyle name="tableau | cellule | (normal) | pourcentage | decimal 2 7" xfId="4592" xr:uid="{02663BCC-EA2D-487C-B232-F101D12040C3}"/>
    <cellStyle name="tableau | cellule | (normal) | pourcentage | decimal 2 8" xfId="5085" xr:uid="{04400664-4467-4EC9-8C38-C8A6CEE01019}"/>
    <cellStyle name="tableau | cellule | (normal) | pourcentage | decimal 2 9" xfId="4395" xr:uid="{FECBB461-C81A-47B5-B29B-4A7DC87F25CE}"/>
    <cellStyle name="tableau | cellule | (normal) | pourcentage | entier" xfId="1955" xr:uid="{A0738E1C-07AD-485B-9D32-76F43544A4A2}"/>
    <cellStyle name="tableau | cellule | (normal) | pourcentage | entier 10" xfId="5590" xr:uid="{8481E0AC-9D2C-4903-B7DC-8FA0B911224F}"/>
    <cellStyle name="tableau | cellule | (normal) | pourcentage | entier 11" xfId="5287" xr:uid="{D90714A4-9D2E-4159-B67A-DF3E5CF4F417}"/>
    <cellStyle name="tableau | cellule | (normal) | pourcentage | entier 12" xfId="6077" xr:uid="{103E2708-E5B5-4D1C-A910-31AB9CCF75CA}"/>
    <cellStyle name="tableau | cellule | (normal) | pourcentage | entier 13" xfId="6353" xr:uid="{21C32669-BA81-414F-840B-549756813DD0}"/>
    <cellStyle name="tableau | cellule | (normal) | pourcentage | entier 14" xfId="6603" xr:uid="{C5658A15-6CE1-4A05-A1DF-F0CEA5BEDEC6}"/>
    <cellStyle name="tableau | cellule | (normal) | pourcentage | entier 15" xfId="6613" xr:uid="{1F914B66-73BA-4057-9178-74FFEE818A06}"/>
    <cellStyle name="tableau | cellule | (normal) | pourcentage | entier 16" xfId="7133" xr:uid="{CB8C58CD-9DE5-4F15-8650-FDF75B62C6EF}"/>
    <cellStyle name="tableau | cellule | (normal) | pourcentage | entier 17" xfId="7355" xr:uid="{F7568537-83DB-46FC-8F93-2BF0B0F7A860}"/>
    <cellStyle name="tableau | cellule | (normal) | pourcentage | entier 18" xfId="7403" xr:uid="{E78DE8C7-6EEF-4529-95E8-8A31963A6907}"/>
    <cellStyle name="tableau | cellule | (normal) | pourcentage | entier 19" xfId="7602" xr:uid="{528033A4-0CCB-467D-A0B1-97CB69075CF0}"/>
    <cellStyle name="tableau | cellule | (normal) | pourcentage | entier 2" xfId="1956" xr:uid="{200D3BB2-7F2B-41BB-BD02-B522FF3C23D8}"/>
    <cellStyle name="tableau | cellule | (normal) | pourcentage | entier 2 10" xfId="5820" xr:uid="{BFDB25FD-4F83-4B31-999C-D05D3E13D49F}"/>
    <cellStyle name="tableau | cellule | (normal) | pourcentage | entier 2 11" xfId="6536" xr:uid="{437462AC-B123-472B-B879-C8D88E6840E9}"/>
    <cellStyle name="tableau | cellule | (normal) | pourcentage | entier 2 12" xfId="6400" xr:uid="{054F0632-F366-4337-A558-80C66DCEB2B1}"/>
    <cellStyle name="tableau | cellule | (normal) | pourcentage | entier 2 13" xfId="6824" xr:uid="{DFAE8421-2A84-49FF-9868-FF14F65099D7}"/>
    <cellStyle name="tableau | cellule | (normal) | pourcentage | entier 2 14" xfId="7390" xr:uid="{D560C4C8-3E28-448B-863A-10388748D22F}"/>
    <cellStyle name="tableau | cellule | (normal) | pourcentage | entier 2 15" xfId="7639" xr:uid="{AD3DB0ED-F7AD-49E9-BB28-8B09A956FA73}"/>
    <cellStyle name="tableau | cellule | (normal) | pourcentage | entier 2 16" xfId="7878" xr:uid="{01369010-7F4C-4D69-9BC4-DA510194953B}"/>
    <cellStyle name="tableau | cellule | (normal) | pourcentage | entier 2 17" xfId="8141" xr:uid="{5940BECE-E252-4B65-8EBC-7EC10A04AED3}"/>
    <cellStyle name="tableau | cellule | (normal) | pourcentage | entier 2 2" xfId="1957" xr:uid="{67733F89-9D63-4931-9873-8C216A5EE8E5}"/>
    <cellStyle name="tableau | cellule | (normal) | pourcentage | entier 2 2 2" xfId="2935" xr:uid="{B6C1C5AE-08EB-4349-A0DD-0234381B1016}"/>
    <cellStyle name="tableau | cellule | (normal) | pourcentage | entier 2 3" xfId="2934" xr:uid="{A9886E06-FA98-4F3A-9950-65617DD1F331}"/>
    <cellStyle name="tableau | cellule | (normal) | pourcentage | entier 2 4" xfId="4596" xr:uid="{32922ACD-D0B8-4CA9-870F-D1F3E68157D5}"/>
    <cellStyle name="tableau | cellule | (normal) | pourcentage | entier 2 5" xfId="5089" xr:uid="{B0EF56CA-AA4F-482D-9ED5-065520FBF7F7}"/>
    <cellStyle name="tableau | cellule | (normal) | pourcentage | entier 2 6" xfId="5338" xr:uid="{EE651A34-80FA-4948-8FB1-0CB79F6633C2}"/>
    <cellStyle name="tableau | cellule | (normal) | pourcentage | entier 2 7" xfId="5308" xr:uid="{4E3F3FF0-3EC9-404F-AAAF-20E78032A54F}"/>
    <cellStyle name="tableau | cellule | (normal) | pourcentage | entier 2 8" xfId="5871" xr:uid="{3AC3AEA9-8D9B-4673-8467-27655A184055}"/>
    <cellStyle name="tableau | cellule | (normal) | pourcentage | entier 2 9" xfId="6113" xr:uid="{81C9FF3A-77BD-4B72-819F-E0B5802504E5}"/>
    <cellStyle name="tableau | cellule | (normal) | pourcentage | entier 20" xfId="8161" xr:uid="{141C3A44-3374-424B-A583-30CCE2D42BB3}"/>
    <cellStyle name="tableau | cellule | (normal) | pourcentage | entier 3" xfId="1958" xr:uid="{EA780A6E-4C40-4262-9321-20D487B5584B}"/>
    <cellStyle name="tableau | cellule | (normal) | pourcentage | entier 3 10" xfId="6085" xr:uid="{B095D615-0CCB-4335-BDB4-3F1E2E7F7453}"/>
    <cellStyle name="tableau | cellule | (normal) | pourcentage | entier 3 11" xfId="6797" xr:uid="{A85C1108-FBCA-4BF4-A54E-361CAAF57DE9}"/>
    <cellStyle name="tableau | cellule | (normal) | pourcentage | entier 3 12" xfId="6397" xr:uid="{159C376C-8E5E-4835-A7B0-9F7854520B20}"/>
    <cellStyle name="tableau | cellule | (normal) | pourcentage | entier 3 13" xfId="7311" xr:uid="{9372A286-7974-4C91-9D7E-1685BB2F7691}"/>
    <cellStyle name="tableau | cellule | (normal) | pourcentage | entier 3 14" xfId="7358" xr:uid="{F40115A1-4133-4CD5-A18F-69927D260B09}"/>
    <cellStyle name="tableau | cellule | (normal) | pourcentage | entier 3 15" xfId="7606" xr:uid="{4C513670-9B54-4ED7-A16B-F3BB6C1BBE19}"/>
    <cellStyle name="tableau | cellule | (normal) | pourcentage | entier 3 16" xfId="8160" xr:uid="{00B256D0-5C74-4F67-9CB5-592D3CE1C172}"/>
    <cellStyle name="tableau | cellule | (normal) | pourcentage | entier 3 2" xfId="2936" xr:uid="{D3B202AF-CDF2-4623-A439-49233F9E19D7}"/>
    <cellStyle name="tableau | cellule | (normal) | pourcentage | entier 3 3" xfId="4597" xr:uid="{FB217764-6A76-4883-87C8-49BCD97EAE39}"/>
    <cellStyle name="tableau | cellule | (normal) | pourcentage | entier 3 4" xfId="5090" xr:uid="{A820A9C0-8584-49C1-AAB3-12E1BDF6BE42}"/>
    <cellStyle name="tableau | cellule | (normal) | pourcentage | entier 3 5" xfId="4901" xr:uid="{7274E35B-5D8F-42CF-A771-EA5DE82385FA}"/>
    <cellStyle name="tableau | cellule | (normal) | pourcentage | entier 3 6" xfId="5305" xr:uid="{24AE55DD-888B-48B8-B0E4-0E336AD80291}"/>
    <cellStyle name="tableau | cellule | (normal) | pourcentage | entier 3 7" xfId="5559" xr:uid="{45A8D2DD-3BDC-41C4-9FAC-9AB97E6BD0F0}"/>
    <cellStyle name="tableau | cellule | (normal) | pourcentage | entier 3 8" xfId="6031" xr:uid="{3616A9B8-3D30-4975-8998-54C38BCA5347}"/>
    <cellStyle name="tableau | cellule | (normal) | pourcentage | entier 3 9" xfId="5835" xr:uid="{4B426FEB-8298-41F7-895C-DCFCDB140C5A}"/>
    <cellStyle name="tableau | cellule | (normal) | pourcentage | entier 4" xfId="1959" xr:uid="{3ACA558A-69AE-44A8-9681-E9C5471319C4}"/>
    <cellStyle name="tableau | cellule | (normal) | pourcentage | entier 4 2" xfId="2937" xr:uid="{038FB427-84DE-46FC-A4A1-F99FDDCFD708}"/>
    <cellStyle name="tableau | cellule | (normal) | pourcentage | entier 5" xfId="1960" xr:uid="{AF1DBF17-00A6-4236-B4E2-A8F0A19045BD}"/>
    <cellStyle name="tableau | cellule | (normal) | pourcentage | entier 5 2" xfId="2938" xr:uid="{28D69056-5282-407E-AFA6-EAB1B907EBCD}"/>
    <cellStyle name="tableau | cellule | (normal) | pourcentage | entier 6" xfId="2933" xr:uid="{E6C208E4-4C60-47FD-85D1-866CFBCFAE10}"/>
    <cellStyle name="tableau | cellule | (normal) | pourcentage | entier 7" xfId="4595" xr:uid="{1FA2AA25-1EE2-42FB-A33D-4D6AADA0A2F2}"/>
    <cellStyle name="tableau | cellule | (normal) | pourcentage | entier 8" xfId="5088" xr:uid="{4FD11503-C5F3-4A70-9B8F-11BFD665B6A0}"/>
    <cellStyle name="tableau | cellule | (normal) | pourcentage | entier 9" xfId="4396" xr:uid="{5B48782B-ABC0-4806-BCF9-99218D959560}"/>
    <cellStyle name="tableau | cellule | (normal) | standard" xfId="1961" xr:uid="{C3A5D13B-8349-44DC-B5F9-CBBB7D72375C}"/>
    <cellStyle name="tableau | cellule | (normal) | standard 10" xfId="5586" xr:uid="{AC400839-E31F-42E0-8081-03D3085F5B3F}"/>
    <cellStyle name="tableau | cellule | (normal) | standard 11" xfId="5577" xr:uid="{00611448-CE38-4D54-BAC5-A123269BC8AA}"/>
    <cellStyle name="tableau | cellule | (normal) | standard 12" xfId="6103" xr:uid="{ABC3823B-59C5-4054-9912-35606B6517B8}"/>
    <cellStyle name="tableau | cellule | (normal) | standard 13" xfId="6357" xr:uid="{902037CC-0ABB-47EE-A819-6C3F2FF7CE7F}"/>
    <cellStyle name="tableau | cellule | (normal) | standard 14" xfId="6589" xr:uid="{344C7A9B-5C0F-4AEE-9A9D-79E2FEBC21B6}"/>
    <cellStyle name="tableau | cellule | (normal) | standard 15" xfId="6846" xr:uid="{8D367C25-4873-4E46-BE8B-AA3DF186766C}"/>
    <cellStyle name="tableau | cellule | (normal) | standard 16" xfId="7137" xr:uid="{B93FFB76-4373-465A-BCE6-F0A59287A781}"/>
    <cellStyle name="tableau | cellule | (normal) | standard 17" xfId="7380" xr:uid="{E5683F01-38A9-4A10-B38F-DC6AC79D2A8E}"/>
    <cellStyle name="tableau | cellule | (normal) | standard 18" xfId="7391" xr:uid="{7C349375-4389-4DF0-9133-C6DAC38D558C}"/>
    <cellStyle name="tableau | cellule | (normal) | standard 19" xfId="7614" xr:uid="{49456422-3090-47A2-8A6D-0E1BCBC86E7E}"/>
    <cellStyle name="tableau | cellule | (normal) | standard 2" xfId="1962" xr:uid="{964C266B-12F5-4788-B436-BE92F21D66EE}"/>
    <cellStyle name="tableau | cellule | (normal) | standard 2 10" xfId="6059" xr:uid="{8766FF27-5F4E-4CA3-BF63-56F01C8424AB}"/>
    <cellStyle name="tableau | cellule | (normal) | standard 2 11" xfId="6535" xr:uid="{A37304F9-78D8-48A2-BB35-B58F45AAC566}"/>
    <cellStyle name="tableau | cellule | (normal) | standard 2 12" xfId="6881" xr:uid="{B30D926B-F455-4746-B4D8-EF171313E35F}"/>
    <cellStyle name="tableau | cellule | (normal) | standard 2 13" xfId="6894" xr:uid="{EF6FDFF2-FDBE-470A-83A6-00ED74DD57E3}"/>
    <cellStyle name="tableau | cellule | (normal) | standard 2 14" xfId="7115" xr:uid="{18580CF6-2CC6-4ABC-BCE6-ACABAB51D598}"/>
    <cellStyle name="tableau | cellule | (normal) | standard 2 15" xfId="7635" xr:uid="{4B58313F-B637-4676-98E7-599088DCB264}"/>
    <cellStyle name="tableau | cellule | (normal) | standard 2 16" xfId="7875" xr:uid="{3B6A4477-C6A2-4F91-9DEA-9364E635F884}"/>
    <cellStyle name="tableau | cellule | (normal) | standard 2 17" xfId="8164" xr:uid="{9A27A238-2161-4B81-85C8-2DADDD0ACFBC}"/>
    <cellStyle name="tableau | cellule | (normal) | standard 2 2" xfId="1963" xr:uid="{78D8468F-5B5C-4016-8E0F-BB1480DABB82}"/>
    <cellStyle name="tableau | cellule | (normal) | standard 2 2 2" xfId="2941" xr:uid="{0C9205F9-2352-4605-9E51-C81F6596E79A}"/>
    <cellStyle name="tableau | cellule | (normal) | standard 2 3" xfId="2940" xr:uid="{20A8DED0-61CB-4054-832F-8A86BBB678A8}"/>
    <cellStyle name="tableau | cellule | (normal) | standard 2 4" xfId="4599" xr:uid="{CE791FD7-B650-402C-B6E3-AAD37824784C}"/>
    <cellStyle name="tableau | cellule | (normal) | standard 2 5" xfId="5092" xr:uid="{78A4881B-C612-421A-9295-CD17C2EA1010}"/>
    <cellStyle name="tableau | cellule | (normal) | standard 2 6" xfId="5334" xr:uid="{615DBAC5-5EB6-41AA-86CA-201E918DAE62}"/>
    <cellStyle name="tableau | cellule | (normal) | standard 2 7" xfId="5359" xr:uid="{CA7EFFDC-0B11-4F7F-B64B-42DE83C7D40E}"/>
    <cellStyle name="tableau | cellule | (normal) | standard 2 8" xfId="5875" xr:uid="{1EC2E08D-B171-447E-B12F-6AEF1209FF70}"/>
    <cellStyle name="tableau | cellule | (normal) | standard 2 9" xfId="5825" xr:uid="{FE6A393F-E841-481A-A488-5A10C4AC6677}"/>
    <cellStyle name="tableau | cellule | (normal) | standard 20" xfId="8083" xr:uid="{BAC78CF6-94B4-418E-BCFC-0BCCA925116A}"/>
    <cellStyle name="tableau | cellule | (normal) | standard 3" xfId="1964" xr:uid="{95B6A916-5438-4F81-9A90-8C34E941826F}"/>
    <cellStyle name="tableau | cellule | (normal) | standard 3 10" xfId="6619" xr:uid="{155BD3B7-091C-4474-8FCC-F8CB81C6D66D}"/>
    <cellStyle name="tableau | cellule | (normal) | standard 3 11" xfId="6798" xr:uid="{C684C488-D93B-4A15-A4D3-B95EA4CDE8BC}"/>
    <cellStyle name="tableau | cellule | (normal) | standard 3 12" xfId="6656" xr:uid="{C2A8A19B-A7B1-4204-BAC5-060892292356}"/>
    <cellStyle name="tableau | cellule | (normal) | standard 3 13" xfId="7312" xr:uid="{E7316D76-4FE7-4546-ADE0-E20DE0FF81C6}"/>
    <cellStyle name="tableau | cellule | (normal) | standard 3 14" xfId="7334" xr:uid="{E180F724-BC97-4ADC-ABE0-98054B5147EF}"/>
    <cellStyle name="tableau | cellule | (normal) | standard 3 15" xfId="7655" xr:uid="{395F92D8-F318-4DF2-8DCA-068571F0049B}"/>
    <cellStyle name="tableau | cellule | (normal) | standard 3 16" xfId="8162" xr:uid="{C08F5EC6-6C4B-48E1-8C81-DEFBBBC29061}"/>
    <cellStyle name="tableau | cellule | (normal) | standard 3 2" xfId="2942" xr:uid="{32103886-7D27-44ED-8D16-6222905486AE}"/>
    <cellStyle name="tableau | cellule | (normal) | standard 3 3" xfId="4600" xr:uid="{E36519A1-5BFB-454D-B9B8-8AD7C510E335}"/>
    <cellStyle name="tableau | cellule | (normal) | standard 3 4" xfId="5093" xr:uid="{4C1ACD01-9808-47D5-8897-17852D693272}"/>
    <cellStyle name="tableau | cellule | (normal) | standard 3 5" xfId="4900" xr:uid="{F912829E-97E4-46F1-B48F-B6ABB50E80FA}"/>
    <cellStyle name="tableau | cellule | (normal) | standard 3 6" xfId="5361" xr:uid="{6A654A86-705E-4390-B841-BE929B7FCB90}"/>
    <cellStyle name="tableau | cellule | (normal) | standard 3 7" xfId="5558" xr:uid="{B9EAC318-E370-4D35-A09D-F83DEB9540BA}"/>
    <cellStyle name="tableau | cellule | (normal) | standard 3 8" xfId="6032" xr:uid="{51A6E66E-7F4C-4F91-B859-4E38B9CB7247}"/>
    <cellStyle name="tableau | cellule | (normal) | standard 3 9" xfId="5600" xr:uid="{3EE037AA-D11B-4171-B836-787D5A94313D}"/>
    <cellStyle name="tableau | cellule | (normal) | standard 4" xfId="1965" xr:uid="{A894F901-4C03-483A-AC74-A3808D45BE67}"/>
    <cellStyle name="tableau | cellule | (normal) | standard 4 2" xfId="2943" xr:uid="{627BAE5C-937F-4571-90FF-17243A6106A9}"/>
    <cellStyle name="tableau | cellule | (normal) | standard 5" xfId="1966" xr:uid="{84D133D9-474D-458C-8805-7E24C9D2540A}"/>
    <cellStyle name="tableau | cellule | (normal) | standard 5 2" xfId="2944" xr:uid="{2D4CB77C-FAA9-4F5B-A3EA-5F62C43077E9}"/>
    <cellStyle name="tableau | cellule | (normal) | standard 6" xfId="2939" xr:uid="{7588C0C7-D05B-4E1E-8A86-C93E703DCCB0}"/>
    <cellStyle name="tableau | cellule | (normal) | standard 7" xfId="4598" xr:uid="{4DD50A8C-C75F-42C9-8589-55519401A069}"/>
    <cellStyle name="tableau | cellule | (normal) | standard 8" xfId="5091" xr:uid="{B15C09C7-AB63-4DD8-BC42-D64C0EDBF832}"/>
    <cellStyle name="tableau | cellule | (normal) | standard 9" xfId="4839" xr:uid="{5B3FE352-CA0D-4C29-A713-A778343871E8}"/>
    <cellStyle name="tableau | cellule | (normal) | texte" xfId="1967" xr:uid="{CCB8D7A1-29D8-4FAA-B188-3C94DB4CA03A}"/>
    <cellStyle name="tableau | cellule | (normal) | texte 10" xfId="5045" xr:uid="{9ADA193C-8A10-4FAB-9D54-478B61D276B8}"/>
    <cellStyle name="tableau | cellule | (normal) | texte 11" xfId="5288" xr:uid="{84D61553-9D6B-402D-A25E-C7C03438907D}"/>
    <cellStyle name="tableau | cellule | (normal) | texte 12" xfId="5803" xr:uid="{7FDFF291-3CB0-459A-BC2B-6292529A0C44}"/>
    <cellStyle name="tableau | cellule | (normal) | texte 13" xfId="6361" xr:uid="{1DA356C8-4B42-49D5-AEC4-9D08BC7E8E2A}"/>
    <cellStyle name="tableau | cellule | (normal) | texte 14" xfId="6290" xr:uid="{CEC76948-F7C9-4789-8883-1A9283911EC3}"/>
    <cellStyle name="tableau | cellule | (normal) | texte 15" xfId="6859" xr:uid="{56AC542C-5311-46C9-843A-B9FB91FBB4DF}"/>
    <cellStyle name="tableau | cellule | (normal) | texte 16" xfId="7141" xr:uid="{74BD9AC2-DCF6-4943-8188-12DC1C1F9792}"/>
    <cellStyle name="tableau | cellule | (normal) | texte 17" xfId="7063" xr:uid="{BBC1E2AA-5F74-44A9-9105-3D8059BDD249}"/>
    <cellStyle name="tableau | cellule | (normal) | texte 18" xfId="7151" xr:uid="{A4879A04-9E49-44D5-92CA-1D02043A8813}"/>
    <cellStyle name="tableau | cellule | (normal) | texte 19" xfId="7377" xr:uid="{9BCB0919-490F-4E4B-8773-3ED085005581}"/>
    <cellStyle name="tableau | cellule | (normal) | texte 2" xfId="1968" xr:uid="{7E085E57-B3F0-4506-90A0-10E000544D1D}"/>
    <cellStyle name="tableau | cellule | (normal) | texte 2 10" xfId="5822" xr:uid="{9D34982F-E25B-4B3B-9EF7-D083912E4FD2}"/>
    <cellStyle name="tableau | cellule | (normal) | texte 2 11" xfId="6534" xr:uid="{F6DE5C53-59FD-46FB-992D-9FDEEA22E9E1}"/>
    <cellStyle name="tableau | cellule | (normal) | texte 2 12" xfId="6013" xr:uid="{5267A7C7-06B3-42EC-84B5-7332E287776A}"/>
    <cellStyle name="tableau | cellule | (normal) | texte 2 13" xfId="6350" xr:uid="{DE4674DE-8ED1-47BA-9D95-BDA7F5E2BDE7}"/>
    <cellStyle name="tableau | cellule | (normal) | texte 2 14" xfId="6838" xr:uid="{B2A6A927-9531-4C03-A821-ECE479B2AB55}"/>
    <cellStyle name="tableau | cellule | (normal) | texte 2 15" xfId="7631" xr:uid="{2E021E3D-FCFD-428F-AE5B-F473D8E43EF5}"/>
    <cellStyle name="tableau | cellule | (normal) | texte 2 16" xfId="7872" xr:uid="{D9E044DD-2F61-45A7-A268-B2F063F84D3D}"/>
    <cellStyle name="tableau | cellule | (normal) | texte 2 17" xfId="8158" xr:uid="{F1568483-B4D9-4ECB-9102-4139759CB4B2}"/>
    <cellStyle name="tableau | cellule | (normal) | texte 2 2" xfId="1969" xr:uid="{D9B6E17C-D00E-49EF-93EF-07DEE38D9207}"/>
    <cellStyle name="tableau | cellule | (normal) | texte 2 2 2" xfId="2947" xr:uid="{9A5B16C7-C0E3-490B-8550-0C148FB70246}"/>
    <cellStyle name="tableau | cellule | (normal) | texte 2 3" xfId="2946" xr:uid="{D492384F-0323-4E6B-8ABD-795CE483A808}"/>
    <cellStyle name="tableau | cellule | (normal) | texte 2 4" xfId="4602" xr:uid="{00815C28-11FE-4F89-B356-ED4210E2BF61}"/>
    <cellStyle name="tableau | cellule | (normal) | texte 2 5" xfId="5095" xr:uid="{0BF03280-5F0E-4EFC-ADB9-179722B61398}"/>
    <cellStyle name="tableau | cellule | (normal) | texte 2 6" xfId="5330" xr:uid="{C36058EA-1BBB-44E3-AA4A-78567EDC8427}"/>
    <cellStyle name="tableau | cellule | (normal) | texte 2 7" xfId="4829" xr:uid="{57FC25F5-E2B9-43AB-B40C-05E3764E0250}"/>
    <cellStyle name="tableau | cellule | (normal) | texte 2 8" xfId="5856" xr:uid="{4B0A53A9-CE85-4491-9302-12ADECA975E2}"/>
    <cellStyle name="tableau | cellule | (normal) | texte 2 9" xfId="5881" xr:uid="{95F71FED-3812-4CB8-8738-B0211EDB83B9}"/>
    <cellStyle name="tableau | cellule | (normal) | texte 20" xfId="8157" xr:uid="{1D7F24DD-53FC-44C6-A112-5ABE7EC16AB5}"/>
    <cellStyle name="tableau | cellule | (normal) | texte 3" xfId="1970" xr:uid="{3FDE5552-3507-464A-ADE7-854B0AE64186}"/>
    <cellStyle name="tableau | cellule | (normal) | texte 3 10" xfId="6016" xr:uid="{19A0A61F-125C-4E86-8F1E-5E981BDF279E}"/>
    <cellStyle name="tableau | cellule | (normal) | texte 3 11" xfId="6799" xr:uid="{39AF1755-D705-41C2-8F7F-A875E3073A99}"/>
    <cellStyle name="tableau | cellule | (normal) | texte 3 12" xfId="6910" xr:uid="{A269B310-80D7-41B2-876A-8F3729BE44B4}"/>
    <cellStyle name="tableau | cellule | (normal) | texte 3 13" xfId="7313" xr:uid="{C4465979-9E4B-43D9-A258-6823887C8878}"/>
    <cellStyle name="tableau | cellule | (normal) | texte 3 14" xfId="7332" xr:uid="{4C2A43FE-1665-45E8-BFCB-8B45FB86AE04}"/>
    <cellStyle name="tableau | cellule | (normal) | texte 3 15" xfId="7657" xr:uid="{67A1D03D-06D2-4906-8864-F845C9AEC5FE}"/>
    <cellStyle name="tableau | cellule | (normal) | texte 3 16" xfId="7841" xr:uid="{CEB825DC-EC0D-4AC2-88D1-5F627E7F5E92}"/>
    <cellStyle name="tableau | cellule | (normal) | texte 3 2" xfId="2948" xr:uid="{3EE5355D-EC16-4D4E-A41A-870D3B6DAFB3}"/>
    <cellStyle name="tableau | cellule | (normal) | texte 3 3" xfId="4603" xr:uid="{12AFD5E0-D25A-40E0-A547-B4EB8249FEB4}"/>
    <cellStyle name="tableau | cellule | (normal) | texte 3 4" xfId="5096" xr:uid="{656CB31B-05AF-4FD7-9700-E7E7199C7FB8}"/>
    <cellStyle name="tableau | cellule | (normal) | texte 3 5" xfId="4899" xr:uid="{2BA06684-0F83-4EF9-B96A-9E8A912FAB96}"/>
    <cellStyle name="tableau | cellule | (normal) | texte 3 6" xfId="5243" xr:uid="{67B162C9-3212-4C89-BCC3-6943BEEB0329}"/>
    <cellStyle name="tableau | cellule | (normal) | texte 3 7" xfId="5557" xr:uid="{2C756392-253A-4C58-B22F-429B7D00C78D}"/>
    <cellStyle name="tableau | cellule | (normal) | texte 3 8" xfId="6033" xr:uid="{42B2DE33-F814-4753-8703-FA6F318F5F83}"/>
    <cellStyle name="tableau | cellule | (normal) | texte 3 9" xfId="5890" xr:uid="{745CD016-0387-4AE8-93F7-79F2D90008D5}"/>
    <cellStyle name="tableau | cellule | (normal) | texte 4" xfId="1971" xr:uid="{7AE581E1-E79F-43B9-882B-736435F487DD}"/>
    <cellStyle name="tableau | cellule | (normal) | texte 4 2" xfId="2949" xr:uid="{E0C96869-D8C5-4D83-8556-CE81A18C52B4}"/>
    <cellStyle name="tableau | cellule | (normal) | texte 5" xfId="1972" xr:uid="{068BF8AB-5643-4CA6-A8E4-33BF1A7AA033}"/>
    <cellStyle name="tableau | cellule | (normal) | texte 5 2" xfId="2950" xr:uid="{33380D50-8AAC-49E4-BD68-6AF08D12762A}"/>
    <cellStyle name="tableau | cellule | (normal) | texte 6" xfId="2945" xr:uid="{44F26D3D-8CA0-4179-B08D-DC6352C3DEA9}"/>
    <cellStyle name="tableau | cellule | (normal) | texte 7" xfId="4601" xr:uid="{3409FCAF-8119-4674-9C5B-B51F21FC5885}"/>
    <cellStyle name="tableau | cellule | (normal) | texte 8" xfId="5094" xr:uid="{02B8382D-F6EE-4808-9E7C-0444D48C232E}"/>
    <cellStyle name="tableau | cellule | (normal) | texte 9" xfId="4825" xr:uid="{259F13D1-2F5B-43D4-AAD0-068031A7FDAB}"/>
    <cellStyle name="tableau | cellule | (total) | decimal 1" xfId="1973" xr:uid="{986F9A9D-9271-4A17-9E39-A116AF9EEAFA}"/>
    <cellStyle name="tableau | cellule | (total) | decimal 1 10" xfId="4880" xr:uid="{AB5DC1F0-3403-4934-83CB-B874E71A30AC}"/>
    <cellStyle name="tableau | cellule | (total) | decimal 1 11" xfId="5329" xr:uid="{69D39E90-0E61-44A4-A975-83741885C8FF}"/>
    <cellStyle name="tableau | cellule | (total) | decimal 1 12" xfId="6078" xr:uid="{F9D38BC1-A510-45C7-8691-7871C72FA918}"/>
    <cellStyle name="tableau | cellule | (total) | decimal 1 13" xfId="6365" xr:uid="{B20C2F58-C521-48BA-9DF3-F3319C8BDA66}"/>
    <cellStyle name="tableau | cellule | (total) | decimal 1 14" xfId="6602" xr:uid="{F4E58E75-36F6-44EF-92E5-26E9BE46101A}"/>
    <cellStyle name="tableau | cellule | (total) | decimal 1 15" xfId="6316" xr:uid="{0BCFCFD6-31E1-4269-A29F-BEE2313D12FC}"/>
    <cellStyle name="tableau | cellule | (total) | decimal 1 16" xfId="7145" xr:uid="{2B98C170-1B21-4750-9AEC-07965B774501}"/>
    <cellStyle name="tableau | cellule | (total) | decimal 1 17" xfId="7356" xr:uid="{7F79E15E-ECA4-4B8B-8147-79B02B1C1B7D}"/>
    <cellStyle name="tableau | cellule | (total) | decimal 1 18" xfId="7396" xr:uid="{AD9474F2-05E5-4014-ACDC-9D94F62B60F4}"/>
    <cellStyle name="tableau | cellule | (total) | decimal 1 19" xfId="7603" xr:uid="{912DFB54-34DD-4661-90B5-6BCA5635BBCD}"/>
    <cellStyle name="tableau | cellule | (total) | decimal 1 2" xfId="1974" xr:uid="{6B4E0C35-81D7-4815-9403-F4AF6E11106E}"/>
    <cellStyle name="tableau | cellule | (total) | decimal 1 2 10" xfId="6533" xr:uid="{D408C78B-522A-4B26-A19F-2AFE1BAD5A29}"/>
    <cellStyle name="tableau | cellule | (total) | decimal 1 2 11" xfId="6380" xr:uid="{4F4361E6-C556-4AF7-AD48-9EAA3A569268}"/>
    <cellStyle name="tableau | cellule | (total) | decimal 1 2 12" xfId="6825" xr:uid="{681E8E13-E0EB-48C7-813B-FB1804833296}"/>
    <cellStyle name="tableau | cellule | (total) | decimal 1 2 13" xfId="7383" xr:uid="{6AEA04D8-D75B-4D2E-A5CE-02EADDD8E26B}"/>
    <cellStyle name="tableau | cellule | (total) | decimal 1 2 14" xfId="7627" xr:uid="{583B6DEF-855E-4CA9-8946-CDD4880ED6E0}"/>
    <cellStyle name="tableau | cellule | (total) | decimal 1 2 15" xfId="7869" xr:uid="{6E66F112-333D-4955-AB54-8A4B484089A4}"/>
    <cellStyle name="tableau | cellule | (total) | decimal 1 2 16" xfId="8156" xr:uid="{5A4FF075-A4E7-419C-9B6C-8D8B56AA7CDF}"/>
    <cellStyle name="tableau | cellule | (total) | decimal 1 2 2" xfId="2952" xr:uid="{BCEDE97C-B93B-4EA8-AF69-177B6EFBDB83}"/>
    <cellStyle name="tableau | cellule | (total) | decimal 1 2 3" xfId="4605" xr:uid="{2881DECD-552A-4B1A-8EF2-600D573D4659}"/>
    <cellStyle name="tableau | cellule | (total) | decimal 1 2 4" xfId="5098" xr:uid="{990AD58A-EC44-40A3-B5AC-D86E3EF46FBA}"/>
    <cellStyle name="tableau | cellule | (total) | decimal 1 2 5" xfId="4897" xr:uid="{957D5F09-A339-46CB-B673-A4659ED805D4}"/>
    <cellStyle name="tableau | cellule | (total) | decimal 1 2 6" xfId="4882" xr:uid="{FE49223E-B9D4-4BA7-8690-852D752D71F9}"/>
    <cellStyle name="tableau | cellule | (total) | decimal 1 2 7" xfId="5860" xr:uid="{A5F637F3-3273-462C-940C-A7A7215FAA07}"/>
    <cellStyle name="tableau | cellule | (total) | decimal 1 2 8" xfId="6106" xr:uid="{502C15B7-9579-47A7-B67F-82BDF20D058F}"/>
    <cellStyle name="tableau | cellule | (total) | decimal 1 2 9" xfId="5297" xr:uid="{351D55B6-E8FB-47ED-9D52-96827049921E}"/>
    <cellStyle name="tableau | cellule | (total) | decimal 1 20" xfId="8057" xr:uid="{66BD6D9B-4A38-499D-A44B-B6FFF2131826}"/>
    <cellStyle name="tableau | cellule | (total) | decimal 1 3" xfId="1975" xr:uid="{707B1F91-CFB3-45FC-9119-7080E38854E5}"/>
    <cellStyle name="tableau | cellule | (total) | decimal 1 3 10" xfId="6330" xr:uid="{F0AD6F85-A0C9-4595-95EF-0430EF892C69}"/>
    <cellStyle name="tableau | cellule | (total) | decimal 1 3 11" xfId="6800" xr:uid="{41EF1F95-8771-40AD-8D1C-7D7AB91007D2}"/>
    <cellStyle name="tableau | cellule | (total) | decimal 1 3 12" xfId="6908" xr:uid="{36300ECF-A26F-4696-80C6-3619589416A7}"/>
    <cellStyle name="tableau | cellule | (total) | decimal 1 3 13" xfId="7314" xr:uid="{89BBCE43-F6C2-4FBD-A81C-553F47ED187C}"/>
    <cellStyle name="tableau | cellule | (total) | decimal 1 3 14" xfId="7330" xr:uid="{87B69482-1BF1-47F7-A9E0-25CE901728B5}"/>
    <cellStyle name="tableau | cellule | (total) | decimal 1 3 15" xfId="7297" xr:uid="{1B141808-67F3-4B65-BD34-CD42181C3941}"/>
    <cellStyle name="tableau | cellule | (total) | decimal 1 3 16" xfId="8077" xr:uid="{46C30F92-84A9-4D6E-A1E4-8AEFDE915D43}"/>
    <cellStyle name="tableau | cellule | (total) | decimal 1 3 2" xfId="2953" xr:uid="{C2953E02-BC83-4444-BECC-AD7815B8A6B9}"/>
    <cellStyle name="tableau | cellule | (total) | decimal 1 3 3" xfId="4606" xr:uid="{E979BE4B-49C2-4E6F-8E0E-B46E3CA89224}"/>
    <cellStyle name="tableau | cellule | (total) | decimal 1 3 4" xfId="5099" xr:uid="{F91EC2D9-DBE8-4EFE-9E6B-57D0EDE2F893}"/>
    <cellStyle name="tableau | cellule | (total) | decimal 1 3 5" xfId="4896" xr:uid="{7B7422BD-FAFB-4E4F-989E-862A57AA3DDF}"/>
    <cellStyle name="tableau | cellule | (total) | decimal 1 3 6" xfId="4884" xr:uid="{BC66FDC9-0982-43E6-A237-6D9080AAAB56}"/>
    <cellStyle name="tableau | cellule | (total) | decimal 1 3 7" xfId="5556" xr:uid="{E7EAFB4A-7763-4F4C-80FC-2ABAABB9CA3B}"/>
    <cellStyle name="tableau | cellule | (total) | decimal 1 3 8" xfId="6034" xr:uid="{84075EDF-94FA-4F85-AE1B-7917944A2645}"/>
    <cellStyle name="tableau | cellule | (total) | decimal 1 3 9" xfId="5760" xr:uid="{E2E204AD-AF9D-4725-9ABD-6CAA0207C1B9}"/>
    <cellStyle name="tableau | cellule | (total) | decimal 1 4" xfId="1976" xr:uid="{C3A7F6BA-47A8-492F-8D34-14867147AAB5}"/>
    <cellStyle name="tableau | cellule | (total) | decimal 1 4 2" xfId="2954" xr:uid="{EBFE3C7F-41BB-4DD5-9078-46C42F7B4D16}"/>
    <cellStyle name="tableau | cellule | (total) | decimal 1 5" xfId="1977" xr:uid="{B6C20142-D87C-41E2-9AD6-2AC5A4F3A1A5}"/>
    <cellStyle name="tableau | cellule | (total) | decimal 1 5 2" xfId="2955" xr:uid="{04A20216-789E-4540-B3C9-9ECE44C8C5CB}"/>
    <cellStyle name="tableau | cellule | (total) | decimal 1 6" xfId="2951" xr:uid="{AA311688-3BBF-46BC-81B5-C68A19B6306C}"/>
    <cellStyle name="tableau | cellule | (total) | decimal 1 7" xfId="4604" xr:uid="{AC10B623-8995-4775-BAB8-4BCF5C3B885A}"/>
    <cellStyle name="tableau | cellule | (total) | decimal 1 8" xfId="5097" xr:uid="{6CFE244E-7F81-41E3-B780-855BFF62034A}"/>
    <cellStyle name="tableau | cellule | (total) | decimal 1 9" xfId="4898" xr:uid="{B4A50B45-7396-409B-960D-B68C1B10041E}"/>
    <cellStyle name="tableau | cellule | (total) | decimal 2" xfId="1978" xr:uid="{8F965762-46FD-464A-9292-60E262CC910D}"/>
    <cellStyle name="tableau | cellule | (total) | decimal 2 10" xfId="5318" xr:uid="{0FFA36E8-519A-49E4-956B-8B327EACFDF0}"/>
    <cellStyle name="tableau | cellule | (total) | decimal 2 11" xfId="4341" xr:uid="{6E54D076-C6B2-4FA4-B6B1-A28ADE572C08}"/>
    <cellStyle name="tableau | cellule | (total) | decimal 2 12" xfId="6083" xr:uid="{E34189D4-9F53-4372-B3CA-3B734159CB5C}"/>
    <cellStyle name="tableau | cellule | (total) | decimal 2 13" xfId="6369" xr:uid="{469C1109-678E-4BA6-9D12-2D3A4EEA9E0F}"/>
    <cellStyle name="tableau | cellule | (total) | decimal 2 14" xfId="6600" xr:uid="{527F79BD-2B55-455C-A6E3-4A2FA181FB09}"/>
    <cellStyle name="tableau | cellule | (total) | decimal 2 15" xfId="6847" xr:uid="{5D34DB6C-49A3-4C1A-B797-74F4CDF6407C}"/>
    <cellStyle name="tableau | cellule | (total) | decimal 2 16" xfId="7149" xr:uid="{1A6192B7-D207-42C1-B889-1523FC575B8A}"/>
    <cellStyle name="tableau | cellule | (total) | decimal 2 17" xfId="7360" xr:uid="{FA9AC788-BB6F-47EB-BDB3-E4019FB83D0A}"/>
    <cellStyle name="tableau | cellule | (total) | decimal 2 18" xfId="7119" xr:uid="{750A3774-B92B-4918-B2D1-5D038D44518E}"/>
    <cellStyle name="tableau | cellule | (total) | decimal 2 19" xfId="7626" xr:uid="{7D8027C2-E3E3-455E-9898-FD8B054B153E}"/>
    <cellStyle name="tableau | cellule | (total) | decimal 2 2" xfId="1979" xr:uid="{2F6BB692-DB0C-4E32-B2D8-808D72D8C895}"/>
    <cellStyle name="tableau | cellule | (total) | decimal 2 2 10" xfId="6532" xr:uid="{D0839AC8-620B-481F-8B0E-AFED4B79A467}"/>
    <cellStyle name="tableau | cellule | (total) | decimal 2 2 11" xfId="6874" xr:uid="{42306C8F-7661-4E51-B535-286E88881F88}"/>
    <cellStyle name="tableau | cellule | (total) | decimal 2 2 12" xfId="6323" xr:uid="{55CBC360-0BF8-4523-B454-35F79BE51BA2}"/>
    <cellStyle name="tableau | cellule | (total) | decimal 2 2 13" xfId="7112" xr:uid="{FA86FE95-356B-404B-9FAC-52F4A6DD9CC5}"/>
    <cellStyle name="tableau | cellule | (total) | decimal 2 2 14" xfId="7379" xr:uid="{4E2723C6-E14A-4A73-A03B-02206AED3AC6}"/>
    <cellStyle name="tableau | cellule | (total) | decimal 2 2 15" xfId="7866" xr:uid="{A6221E41-8573-4184-A420-4EDB3606A7CC}"/>
    <cellStyle name="tableau | cellule | (total) | decimal 2 2 16" xfId="7591" xr:uid="{152D9910-8622-4435-872D-48F3D06375BE}"/>
    <cellStyle name="tableau | cellule | (total) | decimal 2 2 2" xfId="2957" xr:uid="{5F0547B4-2694-44E0-BBB0-FEA26AFFADC2}"/>
    <cellStyle name="tableau | cellule | (total) | decimal 2 2 3" xfId="4608" xr:uid="{F7C7C3B4-902B-433F-B28E-6D1CA0D4F404}"/>
    <cellStyle name="tableau | cellule | (total) | decimal 2 2 4" xfId="5101" xr:uid="{B396C9DB-D3CA-4531-BAFB-ABAEB34FAA63}"/>
    <cellStyle name="tableau | cellule | (total) | decimal 2 2 5" xfId="4895" xr:uid="{B163CE86-8393-46AB-89F5-467DEE0DF2B8}"/>
    <cellStyle name="tableau | cellule | (total) | decimal 2 2 6" xfId="4852" xr:uid="{26CE19E5-323F-4831-962D-D781EDFDBF98}"/>
    <cellStyle name="tableau | cellule | (total) | decimal 2 2 7" xfId="5864" xr:uid="{AD1D47DB-35FE-4867-87AB-030E694263BB}"/>
    <cellStyle name="tableau | cellule | (total) | decimal 2 2 8" xfId="5522" xr:uid="{C394C4A4-8354-40B7-913D-A933EC7BF541}"/>
    <cellStyle name="tableau | cellule | (total) | decimal 2 2 9" xfId="6060" xr:uid="{03CD411C-9E3E-4722-8CBF-5178BD8CFD74}"/>
    <cellStyle name="tableau | cellule | (total) | decimal 2 20" xfId="8067" xr:uid="{64D06343-5F08-416E-B922-C25996F9C1A5}"/>
    <cellStyle name="tableau | cellule | (total) | decimal 2 3" xfId="1980" xr:uid="{01CA8652-93AC-4AC2-A62B-ABBF52AC3ABE}"/>
    <cellStyle name="tableau | cellule | (total) | decimal 2 3 10" xfId="6626" xr:uid="{E581DD62-44D5-4278-8C4D-F0163693A0A2}"/>
    <cellStyle name="tableau | cellule | (total) | decimal 2 3 11" xfId="6801" xr:uid="{5FBD51CE-A4AC-47E2-92F7-F020A4887113}"/>
    <cellStyle name="tableau | cellule | (total) | decimal 2 3 12" xfId="6577" xr:uid="{9CEF19D8-3753-4B23-9B33-E606FBAD8FF8}"/>
    <cellStyle name="tableau | cellule | (total) | decimal 2 3 13" xfId="7315" xr:uid="{25A9ABFB-F65C-4FB5-BFEE-C86029DED466}"/>
    <cellStyle name="tableau | cellule | (total) | decimal 2 3 14" xfId="7172" xr:uid="{BAB0DC87-42DF-4045-999B-50A536AA8474}"/>
    <cellStyle name="tableau | cellule | (total) | decimal 2 3 15" xfId="7400" xr:uid="{072D0F6D-9A4A-4DE8-8D45-F25AF75D9A12}"/>
    <cellStyle name="tableau | cellule | (total) | decimal 2 3 16" xfId="8080" xr:uid="{A05413DB-FACC-4B41-8C53-4BB9F3EE15D6}"/>
    <cellStyle name="tableau | cellule | (total) | decimal 2 3 2" xfId="2958" xr:uid="{675CEDC6-61B4-4163-B37B-253DBEA6D805}"/>
    <cellStyle name="tableau | cellule | (total) | decimal 2 3 3" xfId="4609" xr:uid="{300B7465-22D2-4348-B49B-1DA011B8DCE2}"/>
    <cellStyle name="tableau | cellule | (total) | decimal 2 3 4" xfId="5102" xr:uid="{A73FBB04-B406-4EF9-8035-128324D2E398}"/>
    <cellStyle name="tableau | cellule | (total) | decimal 2 3 5" xfId="4894" xr:uid="{081B70FD-DFF2-4E96-B873-8F6021F0313C}"/>
    <cellStyle name="tableau | cellule | (total) | decimal 2 3 6" xfId="5620" xr:uid="{B17C572D-4559-4654-A8B1-DBF720CE55D2}"/>
    <cellStyle name="tableau | cellule | (total) | decimal 2 3 7" xfId="5566" xr:uid="{1B63F0DC-A8B3-434A-805E-5123510FEE45}"/>
    <cellStyle name="tableau | cellule | (total) | decimal 2 3 8" xfId="6035" xr:uid="{9A0C23D4-67EE-491E-BFFC-8BFB8B472491}"/>
    <cellStyle name="tableau | cellule | (total) | decimal 2 3 9" xfId="5299" xr:uid="{88041227-E6D8-4858-9A3F-9F252698896D}"/>
    <cellStyle name="tableau | cellule | (total) | decimal 2 4" xfId="1981" xr:uid="{AE35F26C-CDE4-44FD-B605-F5EA8528217A}"/>
    <cellStyle name="tableau | cellule | (total) | decimal 2 4 2" xfId="2959" xr:uid="{B08FE5CC-EFFB-40A9-9BA3-F7687684E396}"/>
    <cellStyle name="tableau | cellule | (total) | decimal 2 5" xfId="1982" xr:uid="{B4D0ABF3-DE95-4895-BABA-F1CF9310C833}"/>
    <cellStyle name="tableau | cellule | (total) | decimal 2 5 2" xfId="2960" xr:uid="{1DB67F23-E61B-467E-A8D2-C764023F5648}"/>
    <cellStyle name="tableau | cellule | (total) | decimal 2 6" xfId="2956" xr:uid="{54F6C09C-782F-4A91-8A27-DE9BFE6BD25F}"/>
    <cellStyle name="tableau | cellule | (total) | decimal 2 7" xfId="4607" xr:uid="{0793AD92-5700-4854-B592-28A990E34E76}"/>
    <cellStyle name="tableau | cellule | (total) | decimal 2 8" xfId="5100" xr:uid="{8FEC3A43-E916-4F70-8A19-5C267AD7B52C}"/>
    <cellStyle name="tableau | cellule | (total) | decimal 2 9" xfId="4885" xr:uid="{6DCEF44D-BB78-4ECB-87B9-D35602326DED}"/>
    <cellStyle name="tableau | cellule | (total) | decimal 3" xfId="1983" xr:uid="{DD48D66B-29A4-4CF2-8D0C-F7153D86E402}"/>
    <cellStyle name="tableau | cellule | (total) | decimal 3 10" xfId="5621" xr:uid="{C128CBD1-A435-4CB0-93F3-521C6201A5C6}"/>
    <cellStyle name="tableau | cellule | (total) | decimal 3 11" xfId="5613" xr:uid="{EF9EC37A-236C-4457-BD45-19C524EF7E28}"/>
    <cellStyle name="tableau | cellule | (total) | decimal 3 12" xfId="6036" xr:uid="{D41E8F3A-388F-4599-BB95-18C4C6BD5BB2}"/>
    <cellStyle name="tableau | cellule | (total) | decimal 3 13" xfId="6373" xr:uid="{8A0B881E-805E-4AB7-B6BA-D97314748894}"/>
    <cellStyle name="tableau | cellule | (total) | decimal 3 14" xfId="6588" xr:uid="{F2983A7C-BA4E-48D2-8677-6DB290660803}"/>
    <cellStyle name="tableau | cellule | (total) | decimal 3 15" xfId="6802" xr:uid="{DD94D88E-4688-4948-B44C-DCA525772147}"/>
    <cellStyle name="tableau | cellule | (total) | decimal 3 16" xfId="7130" xr:uid="{5F8DAF62-1639-4AD6-9320-853EC73F0647}"/>
    <cellStyle name="tableau | cellule | (total) | decimal 3 17" xfId="7316" xr:uid="{91CB7EAE-7F73-4BEE-9CDA-1CD156C50359}"/>
    <cellStyle name="tableau | cellule | (total) | decimal 3 18" xfId="6834" xr:uid="{8EF35739-20E2-4A57-9B74-CD0756163C84}"/>
    <cellStyle name="tableau | cellule | (total) | decimal 3 19" xfId="7092" xr:uid="{A584C1EF-4585-4C75-802F-5568ACE874CB}"/>
    <cellStyle name="tableau | cellule | (total) | decimal 3 2" xfId="1984" xr:uid="{002A80C1-23BA-4A52-99E5-91FD29FD702D}"/>
    <cellStyle name="tableau | cellule | (total) | decimal 3 2 10" xfId="6529" xr:uid="{68B4F5C8-916F-4DF1-A44F-79D6C8EF5E97}"/>
    <cellStyle name="tableau | cellule | (total) | decimal 3 2 11" xfId="6803" xr:uid="{1780D916-D3F1-4184-A533-6714D27C055B}"/>
    <cellStyle name="tableau | cellule | (total) | decimal 3 2 12" xfId="6578" xr:uid="{C0C3C0C7-A4EE-459E-AB86-8A996A275E5F}"/>
    <cellStyle name="tableau | cellule | (total) | decimal 3 2 13" xfId="7317" xr:uid="{44B8706B-43B7-4DB4-A383-BD91D74653CE}"/>
    <cellStyle name="tableau | cellule | (total) | decimal 3 2 14" xfId="7110" xr:uid="{434F33BB-755E-4727-9879-C133BBA95AC6}"/>
    <cellStyle name="tableau | cellule | (total) | decimal 3 2 15" xfId="6887" xr:uid="{EE017215-30F0-431F-8527-C79D3E43D203}"/>
    <cellStyle name="tableau | cellule | (total) | decimal 3 2 16" xfId="7833" xr:uid="{9C21F1F7-B674-4836-925C-5407F2DC9697}"/>
    <cellStyle name="tableau | cellule | (total) | decimal 3 2 2" xfId="2962" xr:uid="{97F7AB7C-3481-4793-B4B7-74C4DC9CA646}"/>
    <cellStyle name="tableau | cellule | (total) | decimal 3 2 3" xfId="4611" xr:uid="{10811075-66CE-47CA-B899-870A89B26796}"/>
    <cellStyle name="tableau | cellule | (total) | decimal 3 2 4" xfId="5104" xr:uid="{F0966330-3BF3-4941-8A8C-3C1D15094E9E}"/>
    <cellStyle name="tableau | cellule | (total) | decimal 3 2 5" xfId="4892" xr:uid="{B8B9545B-D0DA-4A06-97E2-907AAA3105EE}"/>
    <cellStyle name="tableau | cellule | (total) | decimal 3 2 6" xfId="5622" xr:uid="{C419E46B-067F-4D2E-A458-64E0DFD63C4C}"/>
    <cellStyle name="tableau | cellule | (total) | decimal 3 2 7" xfId="5868" xr:uid="{792CBEF6-971B-40FC-B89F-E2038AED414F}"/>
    <cellStyle name="tableau | cellule | (total) | decimal 3 2 8" xfId="6037" xr:uid="{4C5B1BF5-14B6-4289-81C5-2645D3D374E3}"/>
    <cellStyle name="tableau | cellule | (total) | decimal 3 2 9" xfId="5604" xr:uid="{5F07A7CA-E7DD-4D37-9512-97B029AF43D2}"/>
    <cellStyle name="tableau | cellule | (total) | decimal 3 20" xfId="8145" xr:uid="{7437E874-1989-426E-883D-0080B2484F0A}"/>
    <cellStyle name="tableau | cellule | (total) | decimal 3 3" xfId="1985" xr:uid="{73E1D4DF-EE23-4547-9DB1-1D8F5F367708}"/>
    <cellStyle name="tableau | cellule | (total) | decimal 3 3 10" xfId="5309" xr:uid="{65E9ECD9-33FE-47A2-A6DF-D04A47138DDE}"/>
    <cellStyle name="tableau | cellule | (total) | decimal 3 3 11" xfId="6804" xr:uid="{E96E8C57-221E-433E-BB17-B3D6FB30605C}"/>
    <cellStyle name="tableau | cellule | (total) | decimal 3 3 12" xfId="6399" xr:uid="{F6BF8632-F182-400B-99F8-5E598E5F96E0}"/>
    <cellStyle name="tableau | cellule | (total) | decimal 3 3 13" xfId="7318" xr:uid="{B5EF5B40-EECF-475A-8B87-941F16699B9F}"/>
    <cellStyle name="tableau | cellule | (total) | decimal 3 3 14" xfId="7170" xr:uid="{FBA0C692-D14E-4211-BF25-056CEBFD2004}"/>
    <cellStyle name="tableau | cellule | (total) | decimal 3 3 15" xfId="6620" xr:uid="{D1867700-EDC6-4598-A692-95D3376ADB50}"/>
    <cellStyle name="tableau | cellule | (total) | decimal 3 3 16" xfId="8086" xr:uid="{E43EC453-9C0B-4C4D-8000-23E53439C626}"/>
    <cellStyle name="tableau | cellule | (total) | decimal 3 3 2" xfId="2963" xr:uid="{F83E0100-C4E0-4786-9552-FC1763E342DB}"/>
    <cellStyle name="tableau | cellule | (total) | decimal 3 3 3" xfId="4612" xr:uid="{DAE9FD69-CC3C-4073-B9F6-1424DFA34266}"/>
    <cellStyle name="tableau | cellule | (total) | decimal 3 3 4" xfId="5105" xr:uid="{DB098FC4-D715-4624-B2DD-A339089F05A2}"/>
    <cellStyle name="tableau | cellule | (total) | decimal 3 3 5" xfId="4891" xr:uid="{A583C651-B202-457F-A14F-C37D51088DB3}"/>
    <cellStyle name="tableau | cellule | (total) | decimal 3 3 6" xfId="5623" xr:uid="{62B23C4A-E134-40C6-8708-01F339C00BAE}"/>
    <cellStyle name="tableau | cellule | (total) | decimal 3 3 7" xfId="5555" xr:uid="{97B575C7-4B03-43B9-A2FD-87AAF9FCD8AB}"/>
    <cellStyle name="tableau | cellule | (total) | decimal 3 3 8" xfId="6038" xr:uid="{07E9894C-B6FD-460C-AE8C-65EED2DE48F8}"/>
    <cellStyle name="tableau | cellule | (total) | decimal 3 3 9" xfId="5841" xr:uid="{8CF80584-F2FA-4ABB-81BF-1229701C3E58}"/>
    <cellStyle name="tableau | cellule | (total) | decimal 3 4" xfId="1986" xr:uid="{9944730E-9DB4-4E89-8646-86A292EC43F1}"/>
    <cellStyle name="tableau | cellule | (total) | decimal 3 4 2" xfId="2964" xr:uid="{6A1BACCD-DEFD-4A38-A2B3-C1FFC0ADA411}"/>
    <cellStyle name="tableau | cellule | (total) | decimal 3 5" xfId="1987" xr:uid="{54091BA8-2F7E-4096-B8B4-E7FCDF40F884}"/>
    <cellStyle name="tableau | cellule | (total) | decimal 3 5 2" xfId="2965" xr:uid="{5D1BAE3A-5607-4180-91C6-191B4568825B}"/>
    <cellStyle name="tableau | cellule | (total) | decimal 3 6" xfId="2961" xr:uid="{342D4374-F4ED-4D05-8E5D-B47D507CB82F}"/>
    <cellStyle name="tableau | cellule | (total) | decimal 3 7" xfId="4610" xr:uid="{B0BB901C-B725-4D25-8493-A6B7AC444787}"/>
    <cellStyle name="tableau | cellule | (total) | decimal 3 8" xfId="5103" xr:uid="{903B4C41-F474-44D0-A59A-66A144B29A36}"/>
    <cellStyle name="tableau | cellule | (total) | decimal 3 9" xfId="4893" xr:uid="{A0635FB5-4224-4530-BF8A-6A094B1E2249}"/>
    <cellStyle name="tableau | cellule | (total) | decimal 4" xfId="1988" xr:uid="{9AAE9A8E-8398-487A-A5B9-EFF7B2F7F323}"/>
    <cellStyle name="tableau | cellule | (total) | decimal 4 10" xfId="5624" xr:uid="{98FC52FB-3F2A-4E0B-A24A-DECA233FCA42}"/>
    <cellStyle name="tableau | cellule | (total) | decimal 4 11" xfId="5609" xr:uid="{995221B1-BA06-4D25-80A0-2C4C8193A21B}"/>
    <cellStyle name="tableau | cellule | (total) | decimal 4 12" xfId="6049" xr:uid="{2BF5D260-451A-49E7-9DAC-92328269F642}"/>
    <cellStyle name="tableau | cellule | (total) | decimal 4 13" xfId="6354" xr:uid="{EA956BFD-CDB6-4FC6-946D-189DB715A9D2}"/>
    <cellStyle name="tableau | cellule | (total) | decimal 4 14" xfId="6587" xr:uid="{96DE179F-6D82-43F3-8533-5E282271361D}"/>
    <cellStyle name="tableau | cellule | (total) | decimal 4 15" xfId="6815" xr:uid="{3278BA46-01A7-42F8-B5D9-AB777DFCDC8F}"/>
    <cellStyle name="tableau | cellule | (total) | decimal 4 16" xfId="7134" xr:uid="{0BE9B346-4543-4911-9858-361D86CAA93C}"/>
    <cellStyle name="tableau | cellule | (total) | decimal 4 17" xfId="7329" xr:uid="{E3AAAFD8-2AA1-4C19-B0C5-339FCB6D5278}"/>
    <cellStyle name="tableau | cellule | (total) | decimal 4 18" xfId="6731" xr:uid="{EE0A78D1-643C-40D0-9C08-0E9606635C8B}"/>
    <cellStyle name="tableau | cellule | (total) | decimal 4 19" xfId="7565" xr:uid="{9A6AED51-ADE9-4D8A-B167-24B78F501F16}"/>
    <cellStyle name="tableau | cellule | (total) | decimal 4 2" xfId="1989" xr:uid="{5EB59426-27C9-47BC-96BF-59C6E24A7BF3}"/>
    <cellStyle name="tableau | cellule | (total) | decimal 4 2 10" xfId="6531" xr:uid="{0B2F7CFA-2C4F-47F2-85F9-D97F2B076C46}"/>
    <cellStyle name="tableau | cellule | (total) | decimal 4 2 11" xfId="6805" xr:uid="{E1CB139E-79BB-4AED-B41E-40F1204E9596}"/>
    <cellStyle name="tableau | cellule | (total) | decimal 4 2 12" xfId="6826" xr:uid="{4F9EECE8-13A3-4681-B3AD-2E16789836E8}"/>
    <cellStyle name="tableau | cellule | (total) | decimal 4 2 13" xfId="7319" xr:uid="{1940193B-E168-4208-9CA5-BB20D9D9CE6D}"/>
    <cellStyle name="tableau | cellule | (total) | decimal 4 2 14" xfId="6732" xr:uid="{13261DB2-6907-4CAC-86D7-D7101E8CC13E}"/>
    <cellStyle name="tableau | cellule | (total) | decimal 4 2 15" xfId="7615" xr:uid="{7CF68DF4-90E3-41A9-8DCE-E3D3D9BF08A6}"/>
    <cellStyle name="tableau | cellule | (total) | decimal 4 2 16" xfId="8159" xr:uid="{6280738E-A7F0-4A7B-867F-8FE679D88017}"/>
    <cellStyle name="tableau | cellule | (total) | decimal 4 2 2" xfId="2967" xr:uid="{7182224D-DB40-4829-9044-8D4C5A574CEA}"/>
    <cellStyle name="tableau | cellule | (total) | decimal 4 2 3" xfId="4614" xr:uid="{F095E3FC-A3AA-48A9-A01E-5FD50D74E410}"/>
    <cellStyle name="tableau | cellule | (total) | decimal 4 2 4" xfId="5107" xr:uid="{2AD50CB0-6A95-4C89-A170-32206290892B}"/>
    <cellStyle name="tableau | cellule | (total) | decimal 4 2 5" xfId="5365" xr:uid="{450B7FEA-B3C6-4D34-A0F8-4888D26715DB}"/>
    <cellStyle name="tableau | cellule | (total) | decimal 4 2 6" xfId="5625" xr:uid="{3CEAC421-EEC8-4D66-A65D-6F230ABAE3C8}"/>
    <cellStyle name="tableau | cellule | (total) | decimal 4 2 7" xfId="5872" xr:uid="{49A3A889-47FD-45F9-BDA5-CC3856A8480B}"/>
    <cellStyle name="tableau | cellule | (total) | decimal 4 2 8" xfId="6039" xr:uid="{C76BB81F-6FAB-4DA0-A8EF-62FC2E5F0171}"/>
    <cellStyle name="tableau | cellule | (total) | decimal 4 2 9" xfId="6104" xr:uid="{1A9D107B-6914-4125-B1CF-1922A73092BE}"/>
    <cellStyle name="tableau | cellule | (total) | decimal 4 20" xfId="7840" xr:uid="{3929905C-3660-45A6-B968-DF9170DDE607}"/>
    <cellStyle name="tableau | cellule | (total) | decimal 4 3" xfId="1990" xr:uid="{5FE82C9F-DC2E-4BE7-9362-F6B4E1271577}"/>
    <cellStyle name="tableau | cellule | (total) | decimal 4 3 10" xfId="6378" xr:uid="{BCC1E630-3E4D-4CD2-945A-9781A74DCA05}"/>
    <cellStyle name="tableau | cellule | (total) | decimal 4 3 11" xfId="6806" xr:uid="{77BFE861-93F4-4964-80F3-05EC3E786D07}"/>
    <cellStyle name="tableau | cellule | (total) | decimal 4 3 12" xfId="6657" xr:uid="{5F5247B3-80CD-4A53-BECA-0920E01378DD}"/>
    <cellStyle name="tableau | cellule | (total) | decimal 4 3 13" xfId="7320" xr:uid="{AF7F25CB-6C04-4872-9C57-D1B915AB8AFA}"/>
    <cellStyle name="tableau | cellule | (total) | decimal 4 3 14" xfId="6733" xr:uid="{1BA794BF-D8DE-4ADC-A8D0-5B7D2826C616}"/>
    <cellStyle name="tableau | cellule | (total) | decimal 4 3 15" xfId="6779" xr:uid="{0A392BEE-4553-4300-96D0-5F2D59C37A6B}"/>
    <cellStyle name="tableau | cellule | (total) | decimal 4 3 16" xfId="8155" xr:uid="{FC999B1E-C060-4BB5-84A6-99DFD07C8CF9}"/>
    <cellStyle name="tableau | cellule | (total) | decimal 4 3 2" xfId="2968" xr:uid="{5102145C-D271-4692-A42D-398776E04ECF}"/>
    <cellStyle name="tableau | cellule | (total) | decimal 4 3 3" xfId="4615" xr:uid="{FE89BF4A-A41C-4CD3-A612-4F7D7BEFE6F0}"/>
    <cellStyle name="tableau | cellule | (total) | decimal 4 3 4" xfId="5108" xr:uid="{6CC71E8A-4B3C-4F9D-B4A2-8FFE83CC5EFB}"/>
    <cellStyle name="tableau | cellule | (total) | decimal 4 3 5" xfId="5366" xr:uid="{A6CA31A9-C86A-4875-B424-9540F1E1C4E3}"/>
    <cellStyle name="tableau | cellule | (total) | decimal 4 3 6" xfId="5626" xr:uid="{1B823BA1-3129-4D3F-8E74-71CF1011995C}"/>
    <cellStyle name="tableau | cellule | (total) | decimal 4 3 7" xfId="5554" xr:uid="{9078182B-2250-4AFC-8D97-5903E7B818A8}"/>
    <cellStyle name="tableau | cellule | (total) | decimal 4 3 8" xfId="6040" xr:uid="{47BE6EA6-A84D-46CC-9277-9A279F586C0A}"/>
    <cellStyle name="tableau | cellule | (total) | decimal 4 3 9" xfId="5542" xr:uid="{C971B688-3BA0-43BF-8F71-B41AB558552F}"/>
    <cellStyle name="tableau | cellule | (total) | decimal 4 4" xfId="1991" xr:uid="{44FEA528-0E4C-41A7-9CCF-302CD27379E9}"/>
    <cellStyle name="tableau | cellule | (total) | decimal 4 4 2" xfId="2969" xr:uid="{6DA9ABA1-4C53-4398-B09B-5C84C8EC8C6A}"/>
    <cellStyle name="tableau | cellule | (total) | decimal 4 5" xfId="1992" xr:uid="{8F9D776F-85EC-4E22-88FE-D6CBA7C736F1}"/>
    <cellStyle name="tableau | cellule | (total) | decimal 4 5 2" xfId="2970" xr:uid="{009643DB-850E-4D4C-B1FA-CF4BF35F7DF4}"/>
    <cellStyle name="tableau | cellule | (total) | decimal 4 6" xfId="2966" xr:uid="{6CE8222D-8CDD-46D1-ACA3-D565D51E4737}"/>
    <cellStyle name="tableau | cellule | (total) | decimal 4 7" xfId="4613" xr:uid="{1128D342-28F6-4143-9CC4-BEC247AF7773}"/>
    <cellStyle name="tableau | cellule | (total) | decimal 4 8" xfId="5106" xr:uid="{D15E0C49-0899-4D35-8633-804C05A67F87}"/>
    <cellStyle name="tableau | cellule | (total) | decimal 4 9" xfId="5364" xr:uid="{9E2BFF42-6DB2-4446-864B-CF3F3379434C}"/>
    <cellStyle name="tableau | cellule | (total) | entier" xfId="1993" xr:uid="{5A512018-9BC3-4750-8CE0-FA43DD2741B3}"/>
    <cellStyle name="tableau | cellule | (total) | entier 10" xfId="5627" xr:uid="{A398C653-2682-4A24-8B80-03ED9BDC8877}"/>
    <cellStyle name="tableau | cellule | (total) | entier 11" xfId="4918" xr:uid="{6583DA35-CD4E-406E-A46B-57FAEC5BC955}"/>
    <cellStyle name="tableau | cellule | (total) | entier 12" xfId="6041" xr:uid="{4DD78323-3E1C-4172-8D26-B29BE1AAF42B}"/>
    <cellStyle name="tableau | cellule | (total) | entier 13" xfId="6358" xr:uid="{028DC0C0-DADA-4948-9AA8-9484887CFD2E}"/>
    <cellStyle name="tableau | cellule | (total) | entier 14" xfId="6318" xr:uid="{BC8DA235-AAE5-490F-ABE9-64C00B164930}"/>
    <cellStyle name="tableau | cellule | (total) | entier 15" xfId="6807" xr:uid="{B5A69926-B7C8-4264-BDD8-D6A20538B24F}"/>
    <cellStyle name="tableau | cellule | (total) | entier 16" xfId="7138" xr:uid="{F74BF06F-55A4-4548-A042-A10717773703}"/>
    <cellStyle name="tableau | cellule | (total) | entier 17" xfId="7321" xr:uid="{BF2D4148-15B4-4121-B367-17B9BF6C04A2}"/>
    <cellStyle name="tableau | cellule | (total) | entier 18" xfId="7660" xr:uid="{10678560-0322-4488-B519-48C721586AA0}"/>
    <cellStyle name="tableau | cellule | (total) | entier 19" xfId="7350" xr:uid="{64A7EA94-F114-45E5-83A9-63C69DDE4407}"/>
    <cellStyle name="tableau | cellule | (total) | entier 2" xfId="1994" xr:uid="{173253EB-09E4-458D-8E13-A19F198D20B4}"/>
    <cellStyle name="tableau | cellule | (total) | entier 2 10" xfId="6864" xr:uid="{E6BB640B-B35B-4270-915B-816775665948}"/>
    <cellStyle name="tableau | cellule | (total) | entier 2 11" xfId="6808" xr:uid="{371F9889-4FF1-429A-B0C8-571CCE0CC5E9}"/>
    <cellStyle name="tableau | cellule | (total) | entier 2 12" xfId="6565" xr:uid="{B380EF85-19B3-41BD-A8AC-7ED481FCF172}"/>
    <cellStyle name="tableau | cellule | (total) | entier 2 13" xfId="7322" xr:uid="{930B3680-8EE1-4ACD-BD5E-00A9A877CB57}"/>
    <cellStyle name="tableau | cellule | (total) | entier 2 14" xfId="7661" xr:uid="{E7514776-30B9-431E-8FF6-E22318BB0906}"/>
    <cellStyle name="tableau | cellule | (total) | entier 2 15" xfId="7619" xr:uid="{1A410109-DEF1-4377-B83F-BBA9B2D297C6}"/>
    <cellStyle name="tableau | cellule | (total) | entier 2 16" xfId="8153" xr:uid="{49A4FE5E-F496-4F69-A7D5-5712F99DFFA3}"/>
    <cellStyle name="tableau | cellule | (total) | entier 2 2" xfId="2972" xr:uid="{9688986A-A914-4581-BAD3-255B26032C79}"/>
    <cellStyle name="tableau | cellule | (total) | entier 2 3" xfId="4617" xr:uid="{3E120E47-D2D6-41F5-B120-6CF9221C204F}"/>
    <cellStyle name="tableau | cellule | (total) | entier 2 4" xfId="5110" xr:uid="{DF7D8117-42EE-40C7-B486-BA3090F7EF48}"/>
    <cellStyle name="tableau | cellule | (total) | entier 2 5" xfId="5368" xr:uid="{BF3621DC-7069-4D20-8F2C-ED7B548B2E81}"/>
    <cellStyle name="tableau | cellule | (total) | entier 2 6" xfId="5628" xr:uid="{E8F85442-5C9A-4115-A710-8150E2223339}"/>
    <cellStyle name="tableau | cellule | (total) | entier 2 7" xfId="5876" xr:uid="{240AD26E-3E90-447D-B999-13D086FE2C16}"/>
    <cellStyle name="tableau | cellule | (total) | entier 2 8" xfId="6042" xr:uid="{358E727D-3729-4869-8EA8-6506D51635E7}"/>
    <cellStyle name="tableau | cellule | (total) | entier 2 9" xfId="6061" xr:uid="{F40A47E5-07EE-45D1-A41E-F424B65520A4}"/>
    <cellStyle name="tableau | cellule | (total) | entier 20" xfId="7859" xr:uid="{B3FD4A67-6870-4AA4-A811-5AFA8E0B271D}"/>
    <cellStyle name="tableau | cellule | (total) | entier 3" xfId="1995" xr:uid="{154E8361-BB15-479D-840E-09EDD7311982}"/>
    <cellStyle name="tableau | cellule | (total) | entier 3 10" xfId="6598" xr:uid="{13EFAED4-980C-4506-BA62-ACDB78D861D3}"/>
    <cellStyle name="tableau | cellule | (total) | entier 3 11" xfId="6809" xr:uid="{4839D652-6611-4DE9-96AE-334FA28A8F43}"/>
    <cellStyle name="tableau | cellule | (total) | entier 3 12" xfId="6819" xr:uid="{DAD9537C-1B5C-44A9-BD44-4A4F26600F5B}"/>
    <cellStyle name="tableau | cellule | (total) | entier 3 13" xfId="7323" xr:uid="{57660274-087E-443D-911D-E14AF9C90C41}"/>
    <cellStyle name="tableau | cellule | (total) | entier 3 14" xfId="7662" xr:uid="{C0980F32-8666-4FAD-9ACA-F32BE67D52F2}"/>
    <cellStyle name="tableau | cellule | (total) | entier 3 15" xfId="7295" xr:uid="{FD97EF31-7525-491D-8D2B-74C4CB5CEB1D}"/>
    <cellStyle name="tableau | cellule | (total) | entier 3 16" xfId="8115" xr:uid="{60E8DA52-A2BA-461A-9F5F-5D80FCC924FE}"/>
    <cellStyle name="tableau | cellule | (total) | entier 3 2" xfId="2973" xr:uid="{7F3D663A-FF4F-45F8-B9F1-536DF35951E2}"/>
    <cellStyle name="tableau | cellule | (total) | entier 3 3" xfId="4618" xr:uid="{F46B1AFF-B333-4DB7-BCD4-232C89EC9681}"/>
    <cellStyle name="tableau | cellule | (total) | entier 3 4" xfId="5111" xr:uid="{94521E14-8A33-419D-837B-841E5D0AE1B5}"/>
    <cellStyle name="tableau | cellule | (total) | entier 3 5" xfId="5369" xr:uid="{A3E0D518-403F-4441-AEFD-824C6E2211BD}"/>
    <cellStyle name="tableau | cellule | (total) | entier 3 6" xfId="5629" xr:uid="{49E71D15-969A-49C9-8B4C-10AE2C787EFF}"/>
    <cellStyle name="tableau | cellule | (total) | entier 3 7" xfId="5553" xr:uid="{BA5EB33F-5FF1-4515-8BFC-210D3D34E493}"/>
    <cellStyle name="tableau | cellule | (total) | entier 3 8" xfId="6043" xr:uid="{F0E340CA-BDC3-4173-A791-A0FF5396528E}"/>
    <cellStyle name="tableau | cellule | (total) | entier 3 9" xfId="6293" xr:uid="{CEBE4047-7471-473D-9B63-56313BF62A7C}"/>
    <cellStyle name="tableau | cellule | (total) | entier 4" xfId="1996" xr:uid="{7E38A51E-9B30-4343-8037-2DDF55956B2F}"/>
    <cellStyle name="tableau | cellule | (total) | entier 4 2" xfId="2974" xr:uid="{F18C7800-BB19-493A-8868-6C7057AAA6F1}"/>
    <cellStyle name="tableau | cellule | (total) | entier 5" xfId="1997" xr:uid="{E38B1650-484C-407F-B851-B24E572CE961}"/>
    <cellStyle name="tableau | cellule | (total) | entier 5 2" xfId="2975" xr:uid="{B9B9337A-9404-4846-9CFF-44E3C4427C6D}"/>
    <cellStyle name="tableau | cellule | (total) | entier 6" xfId="2971" xr:uid="{9B753B01-5B42-4D8F-A5C7-6EEBB6F5B72D}"/>
    <cellStyle name="tableau | cellule | (total) | entier 7" xfId="4616" xr:uid="{9C8BC9AA-E190-4A69-980E-9CB12DF637E6}"/>
    <cellStyle name="tableau | cellule | (total) | entier 8" xfId="5109" xr:uid="{C7303679-F659-4687-BC1D-CCF234E8842D}"/>
    <cellStyle name="tableau | cellule | (total) | entier 9" xfId="5367" xr:uid="{F3415F91-C65C-4C6F-953F-CD3A661D7780}"/>
    <cellStyle name="tableau | cellule | (total) | euro | decimal 1" xfId="1998" xr:uid="{8255C1F0-BBD8-46A8-91CF-869293A74785}"/>
    <cellStyle name="tableau | cellule | (total) | euro | decimal 1 10" xfId="5630" xr:uid="{A005792D-3B72-4CA0-98C7-C443F0C0834F}"/>
    <cellStyle name="tableau | cellule | (total) | euro | decimal 1 11" xfId="4877" xr:uid="{E256151E-C215-4927-951C-D9EE96E2FC83}"/>
    <cellStyle name="tableau | cellule | (total) | euro | decimal 1 12" xfId="6140" xr:uid="{1B443CCD-7285-47BE-95F1-CDC74C7332EB}"/>
    <cellStyle name="tableau | cellule | (total) | euro | decimal 1 13" xfId="6610" xr:uid="{42BC58BE-E671-4AF2-A333-B752599C7130}"/>
    <cellStyle name="tableau | cellule | (total) | euro | decimal 1 14" xfId="6632" xr:uid="{376E54E8-1C40-43AF-A8C5-C39A91552018}"/>
    <cellStyle name="tableau | cellule | (total) | euro | decimal 1 15" xfId="6912" xr:uid="{E7E6C95E-7FE4-4065-A8FB-F94B07FA1B1E}"/>
    <cellStyle name="tableau | cellule | (total) | euro | decimal 1 16" xfId="7142" xr:uid="{D13F00DB-D67A-446D-9204-D106FE881270}"/>
    <cellStyle name="tableau | cellule | (total) | euro | decimal 1 17" xfId="7416" xr:uid="{3004040E-935D-4C99-9519-732C44FB82A0}"/>
    <cellStyle name="tableau | cellule | (total) | euro | decimal 1 18" xfId="7663" xr:uid="{2594B474-5691-4FC0-A764-6977F75107B1}"/>
    <cellStyle name="tableau | cellule | (total) | euro | decimal 1 19" xfId="7893" xr:uid="{C7280CF2-EBD0-4C9A-853D-0AF6294DC705}"/>
    <cellStyle name="tableau | cellule | (total) | euro | decimal 1 2" xfId="1999" xr:uid="{CB2E5914-E34E-4D9B-A5D9-B0472C58F178}"/>
    <cellStyle name="tableau | cellule | (total) | euro | decimal 1 2 10" xfId="6860" xr:uid="{CD6BCA86-966B-441E-9D5E-BF81ED82980C}"/>
    <cellStyle name="tableau | cellule | (total) | euro | decimal 1 2 11" xfId="6913" xr:uid="{8FBA7D27-3877-485A-9568-1399D7A369E4}"/>
    <cellStyle name="tableau | cellule | (total) | euro | decimal 1 2 12" xfId="7084" xr:uid="{7C69C787-803B-40BF-A991-52F1A8C9EDBC}"/>
    <cellStyle name="tableau | cellule | (total) | euro | decimal 1 2 13" xfId="7417" xr:uid="{97E6C571-0D22-40D0-B977-24E37DC061D2}"/>
    <cellStyle name="tableau | cellule | (total) | euro | decimal 1 2 14" xfId="7664" xr:uid="{C3E47412-6B2B-4B1E-AA43-3A1B939E8DA3}"/>
    <cellStyle name="tableau | cellule | (total) | euro | decimal 1 2 15" xfId="7894" xr:uid="{D5BBA064-D61C-424D-8D98-E15B0BBB4027}"/>
    <cellStyle name="tableau | cellule | (total) | euro | decimal 1 2 16" xfId="7617" xr:uid="{F5056586-302D-4E51-B4E4-C6E61B201025}"/>
    <cellStyle name="tableau | cellule | (total) | euro | decimal 1 2 2" xfId="2977" xr:uid="{81FDB7E5-36DF-48D5-B517-516ED3161DFB}"/>
    <cellStyle name="tableau | cellule | (total) | euro | decimal 1 2 3" xfId="4620" xr:uid="{7E2490AF-A5C6-4BE4-81EC-6CCB26CD4102}"/>
    <cellStyle name="tableau | cellule | (total) | euro | decimal 1 2 4" xfId="5113" xr:uid="{2CD2CD6E-051E-40F5-AF69-A094C8A958E7}"/>
    <cellStyle name="tableau | cellule | (total) | euro | decimal 1 2 5" xfId="5371" xr:uid="{C12A5282-4146-4CD7-B942-B66598DB885C}"/>
    <cellStyle name="tableau | cellule | (total) | euro | decimal 1 2 6" xfId="5631" xr:uid="{D5F9B3B0-6954-4532-9D18-6C189695EB2D}"/>
    <cellStyle name="tableau | cellule | (total) | euro | decimal 1 2 7" xfId="5810" xr:uid="{0E7244CF-80E7-4868-AC2D-93AC437E735B}"/>
    <cellStyle name="tableau | cellule | (total) | euro | decimal 1 2 8" xfId="6141" xr:uid="{7D7C4957-0344-41FF-A3D1-6942CE87D0A1}"/>
    <cellStyle name="tableau | cellule | (total) | euro | decimal 1 2 9" xfId="5891" xr:uid="{CE690969-2645-4CD1-A510-A18D3FE0F873}"/>
    <cellStyle name="tableau | cellule | (total) | euro | decimal 1 20" xfId="7829" xr:uid="{9909F4A2-5E27-4BB2-BFDD-17C87AA7CB47}"/>
    <cellStyle name="tableau | cellule | (total) | euro | decimal 1 3" xfId="2000" xr:uid="{1A4F7B44-9339-4B43-BA81-E702F577FA8E}"/>
    <cellStyle name="tableau | cellule | (total) | euro | decimal 1 3 10" xfId="6006" xr:uid="{80498F05-D892-4392-9EA3-811765E91040}"/>
    <cellStyle name="tableau | cellule | (total) | euro | decimal 1 3 11" xfId="6914" xr:uid="{AEFD186E-772A-4895-A979-7BB5DC764C47}"/>
    <cellStyle name="tableau | cellule | (total) | euro | decimal 1 3 12" xfId="7374" xr:uid="{AA232155-C1DB-4F23-83E6-7095199AB602}"/>
    <cellStyle name="tableau | cellule | (total) | euro | decimal 1 3 13" xfId="7418" xr:uid="{29D0CB39-74BB-411D-8196-ABD2FF071E76}"/>
    <cellStyle name="tableau | cellule | (total) | euro | decimal 1 3 14" xfId="7665" xr:uid="{9BAE6639-FA07-44C6-A09F-6230AC6B2A03}"/>
    <cellStyle name="tableau | cellule | (total) | euro | decimal 1 3 15" xfId="7895" xr:uid="{93D04FE5-FF19-469D-BCFB-12B75A8D2D3C}"/>
    <cellStyle name="tableau | cellule | (total) | euro | decimal 1 3 16" xfId="8166" xr:uid="{266CEDA9-6300-4871-8F30-2A8DCE6AD29E}"/>
    <cellStyle name="tableau | cellule | (total) | euro | decimal 1 3 2" xfId="2978" xr:uid="{105228E3-2EA4-4CBC-B56A-DA746DFDBBFC}"/>
    <cellStyle name="tableau | cellule | (total) | euro | decimal 1 3 3" xfId="4621" xr:uid="{B9A07C7E-E812-41DB-A47B-8A3948812BF0}"/>
    <cellStyle name="tableau | cellule | (total) | euro | decimal 1 3 4" xfId="5114" xr:uid="{526BEF68-47F3-45ED-AFF4-B0B798B459C5}"/>
    <cellStyle name="tableau | cellule | (total) | euro | decimal 1 3 5" xfId="5372" xr:uid="{9795870D-CF5A-4E14-B6FB-9D05C8A45DFC}"/>
    <cellStyle name="tableau | cellule | (total) | euro | decimal 1 3 6" xfId="5632" xr:uid="{06EC59B7-E6DE-4629-90BC-A5BB5B607E58}"/>
    <cellStyle name="tableau | cellule | (total) | euro | decimal 1 3 7" xfId="6097" xr:uid="{CF90D8CC-5BBD-4037-A190-2BF3011D56FE}"/>
    <cellStyle name="tableau | cellule | (total) | euro | decimal 1 3 8" xfId="6142" xr:uid="{A3492A8D-19A0-4E61-BB57-2785167A6FFA}"/>
    <cellStyle name="tableau | cellule | (total) | euro | decimal 1 3 9" xfId="6294" xr:uid="{36EA3F10-5201-4FD7-A3BD-D0C100C5C6F3}"/>
    <cellStyle name="tableau | cellule | (total) | euro | decimal 1 4" xfId="2001" xr:uid="{A7112C4A-2BA5-4E01-9954-60EBFD62A73C}"/>
    <cellStyle name="tableau | cellule | (total) | euro | decimal 1 4 2" xfId="2979" xr:uid="{820E6238-514D-47EC-9E44-93AB29291ED7}"/>
    <cellStyle name="tableau | cellule | (total) | euro | decimal 1 5" xfId="2002" xr:uid="{268FC6D8-CE60-4F85-91BE-0B64892A96DD}"/>
    <cellStyle name="tableau | cellule | (total) | euro | decimal 1 5 2" xfId="2980" xr:uid="{77EAE4C2-F8BC-451B-98B1-8C4F92E9949A}"/>
    <cellStyle name="tableau | cellule | (total) | euro | decimal 1 6" xfId="2976" xr:uid="{73C07195-9E48-4423-962A-6A93CC9383AB}"/>
    <cellStyle name="tableau | cellule | (total) | euro | decimal 1 7" xfId="4619" xr:uid="{E29D4C5A-28AC-401B-A7AB-9BEFE7D3C37D}"/>
    <cellStyle name="tableau | cellule | (total) | euro | decimal 1 8" xfId="5112" xr:uid="{0FAF3339-D6FC-4BDE-A876-CCBDAD11ED9D}"/>
    <cellStyle name="tableau | cellule | (total) | euro | decimal 1 9" xfId="5370" xr:uid="{272D58F6-1BFB-459E-8DDB-4127441AA0EA}"/>
    <cellStyle name="tableau | cellule | (total) | euro | decimal 2" xfId="2003" xr:uid="{BCF41B90-1015-4716-BF5E-6BCA313D05B3}"/>
    <cellStyle name="tableau | cellule | (total) | euro | decimal 2 10" xfId="5633" xr:uid="{B5CADD57-CE20-4890-AFDD-CB8CBC7A50F3}"/>
    <cellStyle name="tableau | cellule | (total) | euro | decimal 2 11" xfId="5853" xr:uid="{338DC362-F5A5-4D6C-9937-0C04ED9CDAAE}"/>
    <cellStyle name="tableau | cellule | (total) | euro | decimal 2 12" xfId="6143" xr:uid="{0DB69FCD-AA01-4F32-927A-6AE654EC0B55}"/>
    <cellStyle name="tableau | cellule | (total) | euro | decimal 2 13" xfId="6606" xr:uid="{EFF0FEA9-E571-438B-99B9-15238FF257FB}"/>
    <cellStyle name="tableau | cellule | (total) | euro | decimal 2 14" xfId="6007" xr:uid="{97AC6D5B-64C1-49D1-98A7-EA0E4F61DF9A}"/>
    <cellStyle name="tableau | cellule | (total) | euro | decimal 2 15" xfId="6915" xr:uid="{0293346E-B02D-4D1F-9491-4C55B9731304}"/>
    <cellStyle name="tableau | cellule | (total) | euro | decimal 2 16" xfId="6624" xr:uid="{6657AB7C-8E4B-44CA-A819-72797C843DEA}"/>
    <cellStyle name="tableau | cellule | (total) | euro | decimal 2 17" xfId="7419" xr:uid="{EC1DB8C4-0A4E-4A21-8D82-4B722BDD5833}"/>
    <cellStyle name="tableau | cellule | (total) | euro | decimal 2 18" xfId="7666" xr:uid="{E6434BF1-5676-40FF-B869-8E9159CDA8BB}"/>
    <cellStyle name="tableau | cellule | (total) | euro | decimal 2 19" xfId="7896" xr:uid="{47494A8B-324B-4308-AE73-A530C5F0F259}"/>
    <cellStyle name="tableau | cellule | (total) | euro | decimal 2 2" xfId="2004" xr:uid="{ADAA1F57-0BEC-46BE-8654-7625C741F829}"/>
    <cellStyle name="tableau | cellule | (total) | euro | decimal 2 2 10" xfId="6008" xr:uid="{63088E1F-C8D1-4D58-8D35-F7803414C1C4}"/>
    <cellStyle name="tableau | cellule | (total) | euro | decimal 2 2 11" xfId="6916" xr:uid="{15679607-6BF0-4E4D-B262-429FE883F0AD}"/>
    <cellStyle name="tableau | cellule | (total) | euro | decimal 2 2 12" xfId="7085" xr:uid="{D455BD47-1C1B-4847-BD26-72D88C189C55}"/>
    <cellStyle name="tableau | cellule | (total) | euro | decimal 2 2 13" xfId="7420" xr:uid="{AB770223-9DC5-4D0A-9385-6A39ED7410E7}"/>
    <cellStyle name="tableau | cellule | (total) | euro | decimal 2 2 14" xfId="7667" xr:uid="{F485EB95-9E72-4658-B9E8-6733CCAE854C}"/>
    <cellStyle name="tableau | cellule | (total) | euro | decimal 2 2 15" xfId="7897" xr:uid="{C7CFD8B0-5A0E-4BFD-8876-C0266ECCED3A}"/>
    <cellStyle name="tableau | cellule | (total) | euro | decimal 2 2 16" xfId="8150" xr:uid="{62A597E9-ACF6-4722-9E58-A3322A506659}"/>
    <cellStyle name="tableau | cellule | (total) | euro | decimal 2 2 2" xfId="2982" xr:uid="{FAF19DF9-D87C-404B-91A7-EDE19EB53182}"/>
    <cellStyle name="tableau | cellule | (total) | euro | decimal 2 2 3" xfId="4623" xr:uid="{9D6965EE-0642-4967-B6E5-6E6ADB8267C3}"/>
    <cellStyle name="tableau | cellule | (total) | euro | decimal 2 2 4" xfId="5116" xr:uid="{3CC8E90C-38EE-42D1-BD6E-CF689F3AD27E}"/>
    <cellStyle name="tableau | cellule | (total) | euro | decimal 2 2 5" xfId="5374" xr:uid="{29E2570B-C84F-4375-9F1D-258CC662420F}"/>
    <cellStyle name="tableau | cellule | (total) | euro | decimal 2 2 6" xfId="5634" xr:uid="{A8AC4F7C-0E4F-416D-A10C-D1B6ED3823B1}"/>
    <cellStyle name="tableau | cellule | (total) | euro | decimal 2 2 7" xfId="5811" xr:uid="{15892C0C-3777-4033-AD6A-F9D73BC01DBB}"/>
    <cellStyle name="tableau | cellule | (total) | euro | decimal 2 2 8" xfId="6144" xr:uid="{119838DC-364A-4BED-B244-F3040C9537B9}"/>
    <cellStyle name="tableau | cellule | (total) | euro | decimal 2 2 9" xfId="6341" xr:uid="{D2324736-E7F6-43A8-8FED-97B5FEA00CD1}"/>
    <cellStyle name="tableau | cellule | (total) | euro | decimal 2 20" xfId="8099" xr:uid="{000E8523-E2A5-4DC7-9BBD-F3C9831EAB3E}"/>
    <cellStyle name="tableau | cellule | (total) | euro | decimal 2 3" xfId="2005" xr:uid="{F764E346-4FCC-422C-AE73-2490AA1F690D}"/>
    <cellStyle name="tableau | cellule | (total) | euro | decimal 2 3 10" xfId="6125" xr:uid="{D6E05C44-154E-40B6-A4F0-51EA6CC55EAD}"/>
    <cellStyle name="tableau | cellule | (total) | euro | decimal 2 3 11" xfId="6917" xr:uid="{C3FFB680-C210-4FA3-899E-9B2F23FB245B}"/>
    <cellStyle name="tableau | cellule | (total) | euro | decimal 2 3 12" xfId="7370" xr:uid="{C63B73BB-15D6-484D-9001-C4284D9F438B}"/>
    <cellStyle name="tableau | cellule | (total) | euro | decimal 2 3 13" xfId="7421" xr:uid="{BF9702C5-4989-4E22-8DC4-118F0A02BB64}"/>
    <cellStyle name="tableau | cellule | (total) | euro | decimal 2 3 14" xfId="7668" xr:uid="{8C0FC4CF-1F3D-4287-801C-37435CE272C2}"/>
    <cellStyle name="tableau | cellule | (total) | euro | decimal 2 3 15" xfId="7898" xr:uid="{FD74B58B-F3C2-468B-BAF5-C1C94DFE17C4}"/>
    <cellStyle name="tableau | cellule | (total) | euro | decimal 2 3 16" xfId="8071" xr:uid="{EE328AEE-7D63-4510-84B8-CD75E963FA77}"/>
    <cellStyle name="tableau | cellule | (total) | euro | decimal 2 3 2" xfId="2983" xr:uid="{D3D85205-80D4-474C-BC3F-F579AC5CF5EB}"/>
    <cellStyle name="tableau | cellule | (total) | euro | decimal 2 3 3" xfId="4624" xr:uid="{34C7C4E6-FF92-4DE1-B96B-F59222B11A72}"/>
    <cellStyle name="tableau | cellule | (total) | euro | decimal 2 3 4" xfId="5117" xr:uid="{0F3DD42C-7305-4306-A880-78387710D805}"/>
    <cellStyle name="tableau | cellule | (total) | euro | decimal 2 3 5" xfId="5375" xr:uid="{70D85C43-676F-4ABB-B92A-1C649018B388}"/>
    <cellStyle name="tableau | cellule | (total) | euro | decimal 2 3 6" xfId="5635" xr:uid="{91E63D0B-3E69-431D-B3BC-9DF08E07285D}"/>
    <cellStyle name="tableau | cellule | (total) | euro | decimal 2 3 7" xfId="6093" xr:uid="{C627BA57-84E3-4DF3-B5AC-BE66659F83F3}"/>
    <cellStyle name="tableau | cellule | (total) | euro | decimal 2 3 8" xfId="6145" xr:uid="{F19F7F62-80B8-4A87-9C27-700F24BCA5F1}"/>
    <cellStyle name="tableau | cellule | (total) | euro | decimal 2 3 9" xfId="6072" xr:uid="{B1B6B6EC-4169-45C2-BC3C-F89C937E0DC3}"/>
    <cellStyle name="tableau | cellule | (total) | euro | decimal 2 4" xfId="2006" xr:uid="{079DF8E6-9F96-4926-B738-C8A5E3A11BE3}"/>
    <cellStyle name="tableau | cellule | (total) | euro | decimal 2 4 2" xfId="2984" xr:uid="{66CC55E9-7B39-486C-8211-A7AB8ABE59A8}"/>
    <cellStyle name="tableau | cellule | (total) | euro | decimal 2 5" xfId="2007" xr:uid="{60DCEB48-201D-4DC0-B602-E0CA1E3F1221}"/>
    <cellStyle name="tableau | cellule | (total) | euro | decimal 2 5 2" xfId="2985" xr:uid="{3A7298B8-F99B-47A1-B018-7061905CD255}"/>
    <cellStyle name="tableau | cellule | (total) | euro | decimal 2 6" xfId="2981" xr:uid="{5CC6D7FA-1513-4D11-ABF7-590329AC969B}"/>
    <cellStyle name="tableau | cellule | (total) | euro | decimal 2 7" xfId="4622" xr:uid="{41634DB6-E886-479A-91CC-EA52238E3DC4}"/>
    <cellStyle name="tableau | cellule | (total) | euro | decimal 2 8" xfId="5115" xr:uid="{F86E12CA-781D-4526-A0BD-51ADF9E023CA}"/>
    <cellStyle name="tableau | cellule | (total) | euro | decimal 2 9" xfId="5373" xr:uid="{387A4A19-E7FA-4D5F-93FB-9487180C0E3E}"/>
    <cellStyle name="tableau | cellule | (total) | euro | entier" xfId="2008" xr:uid="{71A5C081-6EE3-4673-923F-D3CF416FA7BE}"/>
    <cellStyle name="tableau | cellule | (total) | euro | entier 10" xfId="5636" xr:uid="{C0CB6B00-B92D-48A9-A9E9-FD4AE26D40D0}"/>
    <cellStyle name="tableau | cellule | (total) | euro | entier 11" xfId="5782" xr:uid="{FA3952AF-AEA8-4F9F-A89C-B66EFF3CF513}"/>
    <cellStyle name="tableau | cellule | (total) | euro | entier 12" xfId="6146" xr:uid="{D52C50A6-F784-4146-984E-3D50B1DB2912}"/>
    <cellStyle name="tableau | cellule | (total) | euro | entier 13" xfId="6015" xr:uid="{8A56796A-D444-47CF-B501-A85A35F8878B}"/>
    <cellStyle name="tableau | cellule | (total) | euro | entier 14" xfId="6530" xr:uid="{83F085C4-C34D-4576-B3E6-F2F2B874FEDB}"/>
    <cellStyle name="tableau | cellule | (total) | euro | entier 15" xfId="6918" xr:uid="{45EBEDA3-F780-43CB-B71E-E5E12C4332C7}"/>
    <cellStyle name="tableau | cellule | (total) | euro | entier 16" xfId="7041" xr:uid="{0375FFBF-D7B1-4382-AEA4-324DD7FC7E9C}"/>
    <cellStyle name="tableau | cellule | (total) | euro | entier 17" xfId="7422" xr:uid="{87BC4A97-633C-44BA-942F-58A95D66672C}"/>
    <cellStyle name="tableau | cellule | (total) | euro | entier 18" xfId="7669" xr:uid="{6327DD23-FED3-4D75-B455-4F81E7191B12}"/>
    <cellStyle name="tableau | cellule | (total) | euro | entier 19" xfId="7899" xr:uid="{119D477E-5752-4871-888F-7E60B746E3A5}"/>
    <cellStyle name="tableau | cellule | (total) | euro | entier 2" xfId="2009" xr:uid="{58E814C6-3833-4AD0-AC78-22F440A2FBC0}"/>
    <cellStyle name="tableau | cellule | (total) | euro | entier 2 10" xfId="6904" xr:uid="{AB95E1F6-99EA-4AFB-9A98-A02C3876B565}"/>
    <cellStyle name="tableau | cellule | (total) | euro | entier 2 11" xfId="6919" xr:uid="{189FE86F-56F6-4079-A25B-A8F1987531BE}"/>
    <cellStyle name="tableau | cellule | (total) | euro | entier 2 12" xfId="7043" xr:uid="{84A025FB-CD35-4824-A3D3-F7F1230DD1D5}"/>
    <cellStyle name="tableau | cellule | (total) | euro | entier 2 13" xfId="7423" xr:uid="{74147111-353E-4DF4-8C25-B89E7629DF4A}"/>
    <cellStyle name="tableau | cellule | (total) | euro | entier 2 14" xfId="7670" xr:uid="{6840C322-4365-4826-BFFC-69A1F2DF00E5}"/>
    <cellStyle name="tableau | cellule | (total) | euro | entier 2 15" xfId="7900" xr:uid="{75789F97-4A30-4FB2-BBC9-35AB39BED477}"/>
    <cellStyle name="tableau | cellule | (total) | euro | entier 2 16" xfId="8089" xr:uid="{FC751A23-E91D-4A18-9B5D-AA52CCAB6636}"/>
    <cellStyle name="tableau | cellule | (total) | euro | entier 2 2" xfId="2987" xr:uid="{59DFEFC5-4DA0-499F-B4E6-6B6E388AF8DE}"/>
    <cellStyle name="tableau | cellule | (total) | euro | entier 2 3" xfId="4626" xr:uid="{F33E1B40-2AC3-4528-B029-FADB79D855D6}"/>
    <cellStyle name="tableau | cellule | (total) | euro | entier 2 4" xfId="5119" xr:uid="{555706E2-1708-41CC-AD0A-21EDBA8A6290}"/>
    <cellStyle name="tableau | cellule | (total) | euro | entier 2 5" xfId="5377" xr:uid="{536041F7-B334-4807-9C76-46F7D43C4892}"/>
    <cellStyle name="tableau | cellule | (total) | euro | entier 2 6" xfId="5637" xr:uid="{D1920CDC-E4D1-492B-83FE-A642DD02671B}"/>
    <cellStyle name="tableau | cellule | (total) | euro | entier 2 7" xfId="5784" xr:uid="{791F95BF-C665-40CF-BD7F-EAB204F1DB88}"/>
    <cellStyle name="tableau | cellule | (total) | euro | entier 2 8" xfId="6147" xr:uid="{CCB11559-F8E1-47EF-817C-8DDFB2892D44}"/>
    <cellStyle name="tableau | cellule | (total) | euro | entier 2 9" xfId="6332" xr:uid="{6AA957E7-9A5A-4648-8954-F74A9F67C9A5}"/>
    <cellStyle name="tableau | cellule | (total) | euro | entier 20" xfId="8073" xr:uid="{2C2118D0-6BF4-4BA5-B472-F6CE9B2C8BD8}"/>
    <cellStyle name="tableau | cellule | (total) | euro | entier 3" xfId="2010" xr:uid="{6D1A9751-0EA6-41B5-B332-B8EABEB2B106}"/>
    <cellStyle name="tableau | cellule | (total) | euro | entier 3 10" xfId="6902" xr:uid="{3B975B62-7E30-4D89-AF49-421BE2C3DAC8}"/>
    <cellStyle name="tableau | cellule | (total) | euro | entier 3 11" xfId="6920" xr:uid="{9AC56F93-8069-49F9-9769-F7E27EFABB86}"/>
    <cellStyle name="tableau | cellule | (total) | euro | entier 3 12" xfId="7060" xr:uid="{B8BFF8C5-AD5B-4677-A562-012B6F4D083F}"/>
    <cellStyle name="tableau | cellule | (total) | euro | entier 3 13" xfId="7424" xr:uid="{1EE9446A-9659-4710-93C9-338EAD6CED38}"/>
    <cellStyle name="tableau | cellule | (total) | euro | entier 3 14" xfId="7671" xr:uid="{9D0D1B7A-AA83-4874-8768-064F0322D667}"/>
    <cellStyle name="tableau | cellule | (total) | euro | entier 3 15" xfId="7901" xr:uid="{3FEEF69E-667A-4BBD-A5D7-6927F6B8D1A3}"/>
    <cellStyle name="tableau | cellule | (total) | euro | entier 3 16" xfId="8122" xr:uid="{F5C71225-71DC-43E3-8C71-21CFBC44A57A}"/>
    <cellStyle name="tableau | cellule | (total) | euro | entier 3 2" xfId="2988" xr:uid="{BD2C0908-22CD-46B1-B36D-344037B446F5}"/>
    <cellStyle name="tableau | cellule | (total) | euro | entier 3 3" xfId="4627" xr:uid="{96D2645A-D095-484D-8920-421388C9671C}"/>
    <cellStyle name="tableau | cellule | (total) | euro | entier 3 4" xfId="5120" xr:uid="{7BF57CB4-7CB9-48DF-BEC0-41D560B38E00}"/>
    <cellStyle name="tableau | cellule | (total) | euro | entier 3 5" xfId="5378" xr:uid="{72FDF506-7B6A-4A80-8423-1E62347E6671}"/>
    <cellStyle name="tableau | cellule | (total) | euro | entier 3 6" xfId="5638" xr:uid="{29A5AAAA-63D6-405A-A4D3-636895272F33}"/>
    <cellStyle name="tableau | cellule | (total) | euro | entier 3 7" xfId="5800" xr:uid="{D9133B65-1311-4D7D-B542-78A983DFB30E}"/>
    <cellStyle name="tableau | cellule | (total) | euro | entier 3 8" xfId="6148" xr:uid="{AEC1419D-B47A-4DCF-ACFB-0FFC70E445A2}"/>
    <cellStyle name="tableau | cellule | (total) | euro | entier 3 9" xfId="6362" xr:uid="{F47A1733-BCC7-41B9-911A-903F085FD422}"/>
    <cellStyle name="tableau | cellule | (total) | euro | entier 4" xfId="2011" xr:uid="{A5737486-4B03-4AA7-BFF3-167B4FA4A518}"/>
    <cellStyle name="tableau | cellule | (total) | euro | entier 4 2" xfId="2989" xr:uid="{368D915D-B646-49F9-8A43-B6FCAB751B84}"/>
    <cellStyle name="tableau | cellule | (total) | euro | entier 5" xfId="2012" xr:uid="{086063B1-8E4D-403A-AFDC-0B33AA5DAE2B}"/>
    <cellStyle name="tableau | cellule | (total) | euro | entier 5 2" xfId="2990" xr:uid="{B74F2D2C-C4EE-4545-8B58-DFBA0EB1E5CE}"/>
    <cellStyle name="tableau | cellule | (total) | euro | entier 6" xfId="2986" xr:uid="{DDA48A8D-C2CC-4AC3-ABD7-754B58A6BA83}"/>
    <cellStyle name="tableau | cellule | (total) | euro | entier 7" xfId="4625" xr:uid="{95979E12-D8C2-49A3-AF1B-B06A3C84F01B}"/>
    <cellStyle name="tableau | cellule | (total) | euro | entier 8" xfId="5118" xr:uid="{35867097-7095-4EFC-9A82-C9BBC35392E3}"/>
    <cellStyle name="tableau | cellule | (total) | euro | entier 9" xfId="5376" xr:uid="{5E162334-D94A-4CC3-B07D-C7E56CE20844}"/>
    <cellStyle name="tableau | cellule | (total) | franc | decimal 1" xfId="2013" xr:uid="{05016A94-77F1-40DC-8B2F-0539B03FA926}"/>
    <cellStyle name="tableau | cellule | (total) | franc | decimal 1 10" xfId="5639" xr:uid="{6AAEADB9-B48E-4F86-A9E4-5D6885B0682D}"/>
    <cellStyle name="tableau | cellule | (total) | franc | decimal 1 11" xfId="5828" xr:uid="{25FD12F5-0134-4012-9CCC-AAB6D60EF92B}"/>
    <cellStyle name="tableau | cellule | (total) | franc | decimal 1 12" xfId="6149" xr:uid="{BA92F315-5393-473B-9BA3-3C707AF80436}"/>
    <cellStyle name="tableau | cellule | (total) | franc | decimal 1 13" xfId="6648" xr:uid="{456C1CE7-5239-4088-A7BC-7E882F6287DD}"/>
    <cellStyle name="tableau | cellule | (total) | franc | decimal 1 14" xfId="6849" xr:uid="{55A94311-3E35-4D69-AE8A-F1E9D686800C}"/>
    <cellStyle name="tableau | cellule | (total) | franc | decimal 1 15" xfId="6921" xr:uid="{174C059F-3BA7-4BD2-9499-261F3234A9B5}"/>
    <cellStyle name="tableau | cellule | (total) | franc | decimal 1 16" xfId="6377" xr:uid="{B39F4B0A-2229-4F35-BAC6-4EEAF00B3195}"/>
    <cellStyle name="tableau | cellule | (total) | franc | decimal 1 17" xfId="7425" xr:uid="{DC9CB6DE-164E-4E8A-9404-80B767FA4A80}"/>
    <cellStyle name="tableau | cellule | (total) | franc | decimal 1 18" xfId="7672" xr:uid="{322A5909-6E20-4396-8224-0CCB28C7784D}"/>
    <cellStyle name="tableau | cellule | (total) | franc | decimal 1 19" xfId="7902" xr:uid="{44EEBAA6-11ED-46C6-89A8-306C6BD9CC81}"/>
    <cellStyle name="tableau | cellule | (total) | franc | decimal 1 2" xfId="2014" xr:uid="{256C7FEE-E43A-4FF8-8A6C-7E352A81FE62}"/>
    <cellStyle name="tableau | cellule | (total) | franc | decimal 1 2 10" xfId="6901" xr:uid="{53F2DAA0-40B0-405A-ABDF-55040B085871}"/>
    <cellStyle name="tableau | cellule | (total) | franc | decimal 1 2 11" xfId="6922" xr:uid="{951FE341-62A4-4194-BF3B-7E4B4F7628BC}"/>
    <cellStyle name="tableau | cellule | (total) | franc | decimal 1 2 12" xfId="6638" xr:uid="{D23705DF-329E-41C1-A5AC-DABEB3D53151}"/>
    <cellStyle name="tableau | cellule | (total) | franc | decimal 1 2 13" xfId="7426" xr:uid="{2E4B1723-1BED-494B-8BF9-9B71DC1192B7}"/>
    <cellStyle name="tableau | cellule | (total) | franc | decimal 1 2 14" xfId="7673" xr:uid="{806DEB7A-8E9E-47C1-80AC-9077C715975D}"/>
    <cellStyle name="tableau | cellule | (total) | franc | decimal 1 2 15" xfId="7903" xr:uid="{9A902430-B5A3-42FC-9821-614AA248E8D6}"/>
    <cellStyle name="tableau | cellule | (total) | franc | decimal 1 2 16" xfId="8112" xr:uid="{C7FCAC8E-88C7-453F-9E0D-DF6D3C6BA095}"/>
    <cellStyle name="tableau | cellule | (total) | franc | decimal 1 2 2" xfId="2992" xr:uid="{03E78116-7ABE-4E7A-8D68-693B0E977554}"/>
    <cellStyle name="tableau | cellule | (total) | franc | decimal 1 2 3" xfId="4629" xr:uid="{91A5FF16-0E06-40D4-A0E0-353966CD5960}"/>
    <cellStyle name="tableau | cellule | (total) | franc | decimal 1 2 4" xfId="5122" xr:uid="{4F075757-3F7E-4C6A-8059-B092B589E659}"/>
    <cellStyle name="tableau | cellule | (total) | franc | decimal 1 2 5" xfId="5380" xr:uid="{DCBB8D2C-6C3D-4F71-95D0-B243B7C9FB6F}"/>
    <cellStyle name="tableau | cellule | (total) | franc | decimal 1 2 6" xfId="5640" xr:uid="{8C79C076-9E76-4139-809A-DBB64A39E2A5}"/>
    <cellStyle name="tableau | cellule | (total) | franc | decimal 1 2 7" xfId="5283" xr:uid="{500125D3-C2A8-4FE9-BC29-A6614AD208B7}"/>
    <cellStyle name="tableau | cellule | (total) | franc | decimal 1 2 8" xfId="6150" xr:uid="{4C654B0C-3497-4ADC-B6B4-C6F95A7796F4}"/>
    <cellStyle name="tableau | cellule | (total) | franc | decimal 1 2 9" xfId="6646" xr:uid="{B2093714-E58B-4078-916A-714F693B4966}"/>
    <cellStyle name="tableau | cellule | (total) | franc | decimal 1 20" xfId="8120" xr:uid="{D7FE1252-D17F-420D-95F2-77EC670251B7}"/>
    <cellStyle name="tableau | cellule | (total) | franc | decimal 1 3" xfId="2015" xr:uid="{8793DFB8-CB99-43CB-9CC1-DA25DA074AB8}"/>
    <cellStyle name="tableau | cellule | (total) | franc | decimal 1 3 10" xfId="6623" xr:uid="{01DC58C5-0FDC-4D17-83F3-AD555123A7D3}"/>
    <cellStyle name="tableau | cellule | (total) | franc | decimal 1 3 11" xfId="6923" xr:uid="{76CC2E34-719F-44B6-859D-AC652E35B368}"/>
    <cellStyle name="tableau | cellule | (total) | franc | decimal 1 3 12" xfId="7412" xr:uid="{7A5E3A65-5EF6-4189-AABB-E933B1035B78}"/>
    <cellStyle name="tableau | cellule | (total) | franc | decimal 1 3 13" xfId="7427" xr:uid="{186027F3-F496-461D-AD00-75C8D266A76D}"/>
    <cellStyle name="tableau | cellule | (total) | franc | decimal 1 3 14" xfId="7674" xr:uid="{C00B7F83-0645-4FDC-9877-0BDA36A4CC47}"/>
    <cellStyle name="tableau | cellule | (total) | franc | decimal 1 3 15" xfId="7904" xr:uid="{AFA14A9B-BD2C-4028-8257-1CE22138DB3F}"/>
    <cellStyle name="tableau | cellule | (total) | franc | decimal 1 3 16" xfId="8127" xr:uid="{20E8AADC-0944-49A9-BF9E-44F48AD9A27E}"/>
    <cellStyle name="tableau | cellule | (total) | franc | decimal 1 3 2" xfId="2993" xr:uid="{61771F5C-4A82-49FE-8273-C45AC56FBE76}"/>
    <cellStyle name="tableau | cellule | (total) | franc | decimal 1 3 3" xfId="4630" xr:uid="{119C8685-75DA-400D-9E82-36DC6E9F61A7}"/>
    <cellStyle name="tableau | cellule | (total) | franc | decimal 1 3 4" xfId="5123" xr:uid="{C2A773EC-F379-49EF-8EC8-D18EC1101A84}"/>
    <cellStyle name="tableau | cellule | (total) | franc | decimal 1 3 5" xfId="5381" xr:uid="{3794849F-D9A6-4B60-A607-A7A18FCE47C0}"/>
    <cellStyle name="tableau | cellule | (total) | franc | decimal 1 3 6" xfId="5641" xr:uid="{D44CCC44-4F5A-4480-A148-DB06B31D94A5}"/>
    <cellStyle name="tableau | cellule | (total) | franc | decimal 1 3 7" xfId="6136" xr:uid="{2DB14627-4FA9-437C-8915-81A867842BBC}"/>
    <cellStyle name="tableau | cellule | (total) | franc | decimal 1 3 8" xfId="6151" xr:uid="{3831EA32-C627-420A-917D-A173BCD6DBB6}"/>
    <cellStyle name="tableau | cellule | (total) | franc | decimal 1 3 9" xfId="6595" xr:uid="{9B548934-1499-41EA-9523-91C512E23C6B}"/>
    <cellStyle name="tableau | cellule | (total) | franc | decimal 1 4" xfId="2016" xr:uid="{EBC7DC51-3710-4C09-8EF5-3A959C99D139}"/>
    <cellStyle name="tableau | cellule | (total) | franc | decimal 1 4 2" xfId="2994" xr:uid="{9F1BB676-26BA-4683-B983-6F18C6C9DC1D}"/>
    <cellStyle name="tableau | cellule | (total) | franc | decimal 1 5" xfId="2017" xr:uid="{2109D59A-4195-4C01-9009-3F1EDFA271C2}"/>
    <cellStyle name="tableau | cellule | (total) | franc | decimal 1 5 2" xfId="2995" xr:uid="{59AEFEE7-19FC-459B-A89F-05294CB80B17}"/>
    <cellStyle name="tableau | cellule | (total) | franc | decimal 1 6" xfId="2991" xr:uid="{0D9F56AC-7743-4648-B7E5-5EE1115BC68E}"/>
    <cellStyle name="tableau | cellule | (total) | franc | decimal 1 7" xfId="4628" xr:uid="{569EAB10-65CC-4256-B258-384330E87B59}"/>
    <cellStyle name="tableau | cellule | (total) | franc | decimal 1 8" xfId="5121" xr:uid="{BF7880E1-A60D-43FB-80FA-AF19903AD69B}"/>
    <cellStyle name="tableau | cellule | (total) | franc | decimal 1 9" xfId="5379" xr:uid="{A512A36E-46B3-4BB1-9824-3CE2A8814729}"/>
    <cellStyle name="tableau | cellule | (total) | franc | decimal 2" xfId="2018" xr:uid="{5AEE0375-5F9E-45FA-83FB-41B974324621}"/>
    <cellStyle name="tableau | cellule | (total) | franc | decimal 2 10" xfId="5642" xr:uid="{9D4E405D-8559-4C8B-8AB5-63A852F80D4A}"/>
    <cellStyle name="tableau | cellule | (total) | franc | decimal 2 11" xfId="6134" xr:uid="{8040FB4D-DD35-491D-823B-8FEC834A13E8}"/>
    <cellStyle name="tableau | cellule | (total) | franc | decimal 2 12" xfId="6152" xr:uid="{58D0D882-2681-42C1-A50C-29B8C5D9FF7C}"/>
    <cellStyle name="tableau | cellule | (total) | franc | decimal 2 13" xfId="6645" xr:uid="{9D07139B-EDC6-4802-BCCA-0F9D3D04CA85}"/>
    <cellStyle name="tableau | cellule | (total) | franc | decimal 2 14" xfId="6905" xr:uid="{022408B9-FF0B-4120-9C9D-0161A235C97B}"/>
    <cellStyle name="tableau | cellule | (total) | franc | decimal 2 15" xfId="6924" xr:uid="{555F7001-B370-4E3C-BB43-12237452FE33}"/>
    <cellStyle name="tableau | cellule | (total) | franc | decimal 2 16" xfId="7410" xr:uid="{86193F50-3822-4578-B5B2-C2DDBA2D9232}"/>
    <cellStyle name="tableau | cellule | (total) | franc | decimal 2 17" xfId="7428" xr:uid="{1A0375C1-9D2F-4C97-B16B-BFFF0B24B187}"/>
    <cellStyle name="tableau | cellule | (total) | franc | decimal 2 18" xfId="7675" xr:uid="{6998DDF7-CF50-42A4-AA80-635B769316E8}"/>
    <cellStyle name="tableau | cellule | (total) | franc | decimal 2 19" xfId="7905" xr:uid="{E59760C4-25F2-4668-86B2-8E7B640E12AA}"/>
    <cellStyle name="tableau | cellule | (total) | franc | decimal 2 2" xfId="2019" xr:uid="{DDF2CAA0-3829-4D2E-A97B-C899FDCD0E59}"/>
    <cellStyle name="tableau | cellule | (total) | franc | decimal 2 2 10" xfId="6903" xr:uid="{5CFF5CAC-3503-45EE-88FA-C3BC2EBAE439}"/>
    <cellStyle name="tableau | cellule | (total) | franc | decimal 2 2 11" xfId="6925" xr:uid="{B715FD3B-C5B3-41AE-800F-73EBC7F45A43}"/>
    <cellStyle name="tableau | cellule | (total) | franc | decimal 2 2 12" xfId="7359" xr:uid="{AC26A511-32F6-45FE-8F75-08C3E71A07D2}"/>
    <cellStyle name="tableau | cellule | (total) | franc | decimal 2 2 13" xfId="7429" xr:uid="{B95BF829-0CF1-4CC9-8578-13E2CCDD73BC}"/>
    <cellStyle name="tableau | cellule | (total) | franc | decimal 2 2 14" xfId="7676" xr:uid="{89AAAB10-8BF7-4FCB-A540-E071F06066DE}"/>
    <cellStyle name="tableau | cellule | (total) | franc | decimal 2 2 15" xfId="7906" xr:uid="{2B9CD2A5-46F8-427E-AC59-9B6733D709A0}"/>
    <cellStyle name="tableau | cellule | (total) | franc | decimal 2 2 16" xfId="8123" xr:uid="{4F2C658C-329F-4D07-A393-DC769CC4C8B2}"/>
    <cellStyle name="tableau | cellule | (total) | franc | decimal 2 2 2" xfId="2997" xr:uid="{C2D05C95-0B50-4B25-BD4D-B751C2DAE5DE}"/>
    <cellStyle name="tableau | cellule | (total) | franc | decimal 2 2 3" xfId="4632" xr:uid="{E05E8E87-8207-41CC-9B3D-39E7E25E40E9}"/>
    <cellStyle name="tableau | cellule | (total) | franc | decimal 2 2 4" xfId="5125" xr:uid="{5B04EA7A-A51A-47FF-ACF8-F8EB2BEE460F}"/>
    <cellStyle name="tableau | cellule | (total) | franc | decimal 2 2 5" xfId="5383" xr:uid="{A87A01BC-514F-46B7-A9E1-CDEE0E90D62D}"/>
    <cellStyle name="tableau | cellule | (total) | franc | decimal 2 2 6" xfId="5643" xr:uid="{6E43D3AF-A413-4388-9296-2CA58680F31E}"/>
    <cellStyle name="tableau | cellule | (total) | franc | decimal 2 2 7" xfId="6082" xr:uid="{8F8C7B01-9B53-49F3-87F4-68E515E6C7A8}"/>
    <cellStyle name="tableau | cellule | (total) | franc | decimal 2 2 8" xfId="6153" xr:uid="{3B1CE236-10C8-4EC5-BAE4-569F50047736}"/>
    <cellStyle name="tableau | cellule | (total) | franc | decimal 2 2 9" xfId="6111" xr:uid="{D662B55E-1232-43ED-8A7A-A694A8D2C08C}"/>
    <cellStyle name="tableau | cellule | (total) | franc | decimal 2 20" xfId="7839" xr:uid="{017F124B-36DB-48AC-850E-AE23740802B5}"/>
    <cellStyle name="tableau | cellule | (total) | franc | decimal 2 3" xfId="2020" xr:uid="{871C9C79-6062-4A37-BC09-C391537AABBD}"/>
    <cellStyle name="tableau | cellule | (total) | franc | decimal 2 3 10" xfId="6898" xr:uid="{2C793D33-9BFB-4853-A6AA-8581E0EB1CBE}"/>
    <cellStyle name="tableau | cellule | (total) | franc | decimal 2 3 11" xfId="6926" xr:uid="{EEDAE265-DB97-4069-A127-E4E607A888C7}"/>
    <cellStyle name="tableau | cellule | (total) | franc | decimal 2 3 12" xfId="7409" xr:uid="{34181451-24B1-4082-A8FE-C8C385392C98}"/>
    <cellStyle name="tableau | cellule | (total) | franc | decimal 2 3 13" xfId="7430" xr:uid="{42BCBED9-0210-4657-B271-3A990B609170}"/>
    <cellStyle name="tableau | cellule | (total) | franc | decimal 2 3 14" xfId="7677" xr:uid="{88B449DF-5E78-49AA-A407-E66EBAE4CDA8}"/>
    <cellStyle name="tableau | cellule | (total) | franc | decimal 2 3 15" xfId="7907" xr:uid="{DE0D7478-CF7A-4D44-928E-F93617091380}"/>
    <cellStyle name="tableau | cellule | (total) | franc | decimal 2 3 16" xfId="8121" xr:uid="{2213B0C2-42B3-4025-B224-21F8DFA82CEC}"/>
    <cellStyle name="tableau | cellule | (total) | franc | decimal 2 3 2" xfId="2998" xr:uid="{F2A5B128-985E-45F3-9C85-8CF0E6336840}"/>
    <cellStyle name="tableau | cellule | (total) | franc | decimal 2 3 3" xfId="4633" xr:uid="{202563FE-E85C-4AEF-BF73-663DF36CB969}"/>
    <cellStyle name="tableau | cellule | (total) | franc | decimal 2 3 4" xfId="5126" xr:uid="{E390F3A9-1C88-4C38-9640-BCA1408E8C46}"/>
    <cellStyle name="tableau | cellule | (total) | franc | decimal 2 3 5" xfId="5384" xr:uid="{5A40513B-146A-47C4-B4B5-B9803C93D328}"/>
    <cellStyle name="tableau | cellule | (total) | franc | decimal 2 3 6" xfId="5644" xr:uid="{96A5BF49-3945-47E9-B827-9A7772EC5BF1}"/>
    <cellStyle name="tableau | cellule | (total) | franc | decimal 2 3 7" xfId="6133" xr:uid="{897EEA35-8E63-430E-81C4-8B6F315F11F5}"/>
    <cellStyle name="tableau | cellule | (total) | franc | decimal 2 3 8" xfId="6154" xr:uid="{CB16AC3D-1D2B-4843-9057-57D1E7DB862C}"/>
    <cellStyle name="tableau | cellule | (total) | franc | decimal 2 3 9" xfId="6649" xr:uid="{DBFFC018-46B4-44BD-8A6B-9D79B0739FC8}"/>
    <cellStyle name="tableau | cellule | (total) | franc | decimal 2 4" xfId="2021" xr:uid="{654BF85D-A75B-4B29-B55A-BA33B24FD73F}"/>
    <cellStyle name="tableau | cellule | (total) | franc | decimal 2 4 2" xfId="2999" xr:uid="{D9829F6E-B655-443E-869D-B1E26B0A3895}"/>
    <cellStyle name="tableau | cellule | (total) | franc | decimal 2 5" xfId="2022" xr:uid="{E289A107-9742-4EC1-A5FE-D8328735E208}"/>
    <cellStyle name="tableau | cellule | (total) | franc | decimal 2 5 2" xfId="3000" xr:uid="{08F838A3-20BE-4E6B-9E7F-B458D3E57524}"/>
    <cellStyle name="tableau | cellule | (total) | franc | decimal 2 6" xfId="2996" xr:uid="{16823EE4-4A1A-45AB-A11B-0FF891ACDE91}"/>
    <cellStyle name="tableau | cellule | (total) | franc | decimal 2 7" xfId="4631" xr:uid="{9D35EC4E-6D37-469F-A3D9-2469DDC2521E}"/>
    <cellStyle name="tableau | cellule | (total) | franc | decimal 2 8" xfId="5124" xr:uid="{5043FD74-913A-4A10-825E-F1638B6BBC4B}"/>
    <cellStyle name="tableau | cellule | (total) | franc | decimal 2 9" xfId="5382" xr:uid="{1F465950-D7F8-4F53-BD71-D2E5608DB391}"/>
    <cellStyle name="tableau | cellule | (total) | franc | entier" xfId="2023" xr:uid="{83FA111C-F6B5-42C8-9A1D-AC280544E3A7}"/>
    <cellStyle name="tableau | cellule | (total) | franc | entier 10" xfId="5645" xr:uid="{D4D224C8-E222-40FF-AB89-1B924FFDD878}"/>
    <cellStyle name="tableau | cellule | (total) | franc | entier 11" xfId="5333" xr:uid="{36F6AF15-BF2F-4654-986E-B7BE161A53A8}"/>
    <cellStyle name="tableau | cellule | (total) | franc | entier 12" xfId="6155" xr:uid="{B92188CF-61EF-4AA6-A51C-682254212866}"/>
    <cellStyle name="tableau | cellule | (total) | franc | entier 13" xfId="6647" xr:uid="{080DBEC2-E858-495C-B722-43D9D6677B21}"/>
    <cellStyle name="tableau | cellule | (total) | franc | entier 14" xfId="6899" xr:uid="{0CFBF7D1-8706-444E-9F47-40EE90689ACD}"/>
    <cellStyle name="tableau | cellule | (total) | franc | entier 15" xfId="6927" xr:uid="{3990B31A-BB97-4A22-B378-FB42225C57CF}"/>
    <cellStyle name="tableau | cellule | (total) | franc | entier 16" xfId="7146" xr:uid="{5735D2C6-CBE0-4903-AF2C-03EF14C36738}"/>
    <cellStyle name="tableau | cellule | (total) | franc | entier 17" xfId="7431" xr:uid="{7BD8A579-30EC-4C83-85EE-DF90BFD6145D}"/>
    <cellStyle name="tableau | cellule | (total) | franc | entier 18" xfId="7678" xr:uid="{2E7B3C9B-3476-4962-89B2-4D3C5745AA6C}"/>
    <cellStyle name="tableau | cellule | (total) | franc | entier 19" xfId="7908" xr:uid="{4067D99A-9EB2-4450-884E-F149BE763882}"/>
    <cellStyle name="tableau | cellule | (total) | franc | entier 2" xfId="2024" xr:uid="{047B820F-AF55-4436-B095-6EEA433893AE}"/>
    <cellStyle name="tableau | cellule | (total) | franc | entier 2 10" xfId="6586" xr:uid="{788CEEEF-5B23-4FD4-B578-52CEEF929C89}"/>
    <cellStyle name="tableau | cellule | (total) | franc | entier 2 11" xfId="6928" xr:uid="{9A355273-DD56-4688-9F4E-C3A7DE548D00}"/>
    <cellStyle name="tableau | cellule | (total) | franc | entier 2 12" xfId="7413" xr:uid="{B89BB237-0846-4575-8D66-64D4F44571E8}"/>
    <cellStyle name="tableau | cellule | (total) | franc | entier 2 13" xfId="7432" xr:uid="{76FBD3D4-3DE6-49D3-9EC6-9030FF17491D}"/>
    <cellStyle name="tableau | cellule | (total) | franc | entier 2 14" xfId="7679" xr:uid="{7A71BC9F-54C0-4117-8FE4-45E7E76E7680}"/>
    <cellStyle name="tableau | cellule | (total) | franc | entier 2 15" xfId="7909" xr:uid="{8CE84B58-CA53-4CE9-AF4F-E0C1020C1BEB}"/>
    <cellStyle name="tableau | cellule | (total) | franc | entier 2 16" xfId="8118" xr:uid="{DAD6A1BC-61BC-4EE6-B396-4624210A7EBC}"/>
    <cellStyle name="tableau | cellule | (total) | franc | entier 2 2" xfId="3002" xr:uid="{21E96C30-A3C5-4414-96F0-3FC436BF514A}"/>
    <cellStyle name="tableau | cellule | (total) | franc | entier 2 3" xfId="4635" xr:uid="{4834EA2A-CA4B-4915-B1FE-07AEE3606CB8}"/>
    <cellStyle name="tableau | cellule | (total) | franc | entier 2 4" xfId="5128" xr:uid="{3FBB3598-B056-48DB-B1BD-F376023622E9}"/>
    <cellStyle name="tableau | cellule | (total) | franc | entier 2 5" xfId="5386" xr:uid="{D26F8B28-DF43-4D41-A2A7-2158A8690F5C}"/>
    <cellStyle name="tableau | cellule | (total) | franc | entier 2 6" xfId="5646" xr:uid="{69B5B8A4-2CC8-45BF-81BC-79FF10583250}"/>
    <cellStyle name="tableau | cellule | (total) | franc | entier 2 7" xfId="6137" xr:uid="{03DA33E8-B8E5-47DD-AE5B-3D74704DB161}"/>
    <cellStyle name="tableau | cellule | (total) | franc | entier 2 8" xfId="6156" xr:uid="{57EA4ACE-9B20-45F8-BED3-4551F49836DF}"/>
    <cellStyle name="tableau | cellule | (total) | franc | entier 2 9" xfId="6642" xr:uid="{6087FE58-AED3-4692-BF6A-85E9EEFB68D5}"/>
    <cellStyle name="tableau | cellule | (total) | franc | entier 20" xfId="8117" xr:uid="{A5A7D37F-EBF6-4F11-9BEA-78B52EF47776}"/>
    <cellStyle name="tableau | cellule | (total) | franc | entier 3" xfId="2025" xr:uid="{C1562335-9D2B-466C-8A08-D0706B4A3E87}"/>
    <cellStyle name="tableau | cellule | (total) | franc | entier 3 10" xfId="5885" xr:uid="{42C1543D-2B9C-4FFC-A137-49DBBD80D9EB}"/>
    <cellStyle name="tableau | cellule | (total) | franc | entier 3 11" xfId="6929" xr:uid="{868C1853-7016-4058-9514-BCF041491698}"/>
    <cellStyle name="tableau | cellule | (total) | franc | entier 3 12" xfId="7411" xr:uid="{C52ED20A-80FE-41CF-89D7-FC508EF247F9}"/>
    <cellStyle name="tableau | cellule | (total) | franc | entier 3 13" xfId="7433" xr:uid="{EFC2160D-15AE-4A86-A93F-40F72ED44789}"/>
    <cellStyle name="tableau | cellule | (total) | franc | entier 3 14" xfId="7680" xr:uid="{6A148BB4-2817-4659-8B5A-7C4E09617DB3}"/>
    <cellStyle name="tableau | cellule | (total) | franc | entier 3 15" xfId="7910" xr:uid="{ED8E4B9D-997C-4E5D-A17E-E05EB9CD296E}"/>
    <cellStyle name="tableau | cellule | (total) | franc | entier 3 16" xfId="7592" xr:uid="{962DE3E8-BB49-4003-B05F-931ED506A2DE}"/>
    <cellStyle name="tableau | cellule | (total) | franc | entier 3 2" xfId="3003" xr:uid="{929FDC8D-1617-465A-88CA-B3965A16D045}"/>
    <cellStyle name="tableau | cellule | (total) | franc | entier 3 3" xfId="4636" xr:uid="{7D987CF5-61FE-4279-9235-593B0049FA21}"/>
    <cellStyle name="tableau | cellule | (total) | franc | entier 3 4" xfId="5129" xr:uid="{A8543C67-93C4-45DD-8594-16E550E22447}"/>
    <cellStyle name="tableau | cellule | (total) | franc | entier 3 5" xfId="5387" xr:uid="{4B3C669C-5F02-478C-B2DD-BD061FED78DE}"/>
    <cellStyle name="tableau | cellule | (total) | franc | entier 3 6" xfId="5647" xr:uid="{D1A6FE61-C2E6-412E-B801-973E80192F7B}"/>
    <cellStyle name="tableau | cellule | (total) | franc | entier 3 7" xfId="6135" xr:uid="{30E1D295-B155-45BD-BD2C-D41B6F1A5C96}"/>
    <cellStyle name="tableau | cellule | (total) | franc | entier 3 8" xfId="6157" xr:uid="{84DF48FE-A2B0-47AF-9A87-8CFE4061B253}"/>
    <cellStyle name="tableau | cellule | (total) | franc | entier 3 9" xfId="6643" xr:uid="{8045B788-4C05-4B1F-A1B5-69E614E8D894}"/>
    <cellStyle name="tableau | cellule | (total) | franc | entier 4" xfId="2026" xr:uid="{D5DB6C2F-DAE7-4A57-B041-EA1F4751B4C5}"/>
    <cellStyle name="tableau | cellule | (total) | franc | entier 4 2" xfId="3004" xr:uid="{21C78E1A-1A8E-48C2-AAD7-16A9FF3D4098}"/>
    <cellStyle name="tableau | cellule | (total) | franc | entier 5" xfId="2027" xr:uid="{4C8C03E3-4609-4363-857D-5FE7F2080CEF}"/>
    <cellStyle name="tableau | cellule | (total) | franc | entier 5 2" xfId="3005" xr:uid="{6B18165F-3B7B-47C3-8934-022F27C2824E}"/>
    <cellStyle name="tableau | cellule | (total) | franc | entier 6" xfId="3001" xr:uid="{777B6D74-0373-4696-AFC1-165E356A68BB}"/>
    <cellStyle name="tableau | cellule | (total) | franc | entier 7" xfId="4634" xr:uid="{23659CEA-FC64-40D3-B190-F0F1DDBEFA89}"/>
    <cellStyle name="tableau | cellule | (total) | franc | entier 8" xfId="5127" xr:uid="{3E4C1371-E04D-4D6A-8ECB-AD2DEFFA4750}"/>
    <cellStyle name="tableau | cellule | (total) | franc | entier 9" xfId="5385" xr:uid="{AEB828A9-0BDC-4947-BCEE-3483803D4A44}"/>
    <cellStyle name="tableau | cellule | (total) | pourcentage | decimal 1" xfId="2028" xr:uid="{B416A333-D6DF-4276-ABB0-C92E40D4D5AC}"/>
    <cellStyle name="tableau | cellule | (total) | pourcentage | decimal 1 10" xfId="5648" xr:uid="{1CBC3B10-C56C-423E-AADF-B193FE9E24AC}"/>
    <cellStyle name="tableau | cellule | (total) | pourcentage | decimal 1 11" xfId="6130" xr:uid="{05D556D9-093B-49BD-A368-76C79857B04A}"/>
    <cellStyle name="tableau | cellule | (total) | pourcentage | decimal 1 12" xfId="6158" xr:uid="{4F83E345-3EC6-4FDA-BA7C-9EAD3DDC0581}"/>
    <cellStyle name="tableau | cellule | (total) | pourcentage | decimal 1 13" xfId="6053" xr:uid="{69560D06-2955-466A-8179-42B51F785EDC}"/>
    <cellStyle name="tableau | cellule | (total) | pourcentage | decimal 1 14" xfId="6897" xr:uid="{D6AE796C-D59F-4BD9-877B-FDF8F3FC068F}"/>
    <cellStyle name="tableau | cellule | (total) | pourcentage | decimal 1 15" xfId="6930" xr:uid="{38D6406F-2A4F-418D-92D0-CF2224B9E8DB}"/>
    <cellStyle name="tableau | cellule | (total) | pourcentage | decimal 1 16" xfId="7406" xr:uid="{AF0E83B3-17A5-45A2-98C0-53DD9D39C676}"/>
    <cellStyle name="tableau | cellule | (total) | pourcentage | decimal 1 17" xfId="7434" xr:uid="{51A19C59-30B9-4C03-9727-AE8D79425A03}"/>
    <cellStyle name="tableau | cellule | (total) | pourcentage | decimal 1 18" xfId="7681" xr:uid="{6317005D-9B0E-4623-BEF9-9F587EBF4B91}"/>
    <cellStyle name="tableau | cellule | (total) | pourcentage | decimal 1 19" xfId="7911" xr:uid="{17C48D2F-1EB1-4C81-BD37-D1D6E4B7090C}"/>
    <cellStyle name="tableau | cellule | (total) | pourcentage | decimal 1 2" xfId="2029" xr:uid="{F068EAA7-04B1-49FC-AC5C-5BB6708E205B}"/>
    <cellStyle name="tableau | cellule | (total) | pourcentage | decimal 1 2 10" xfId="6327" xr:uid="{8FEB3728-A260-42B0-A438-30CE8C8DA20E}"/>
    <cellStyle name="tableau | cellule | (total) | pourcentage | decimal 1 2 11" xfId="6931" xr:uid="{C452904B-8C9A-4167-9A4A-5BA4CE7812BA}"/>
    <cellStyle name="tableau | cellule | (total) | pourcentage | decimal 1 2 12" xfId="7407" xr:uid="{B326E3C8-70D6-4E9A-8699-8ABA21B872B0}"/>
    <cellStyle name="tableau | cellule | (total) | pourcentage | decimal 1 2 13" xfId="7435" xr:uid="{6708C04B-D65E-4489-9F10-11F1BAEFE091}"/>
    <cellStyle name="tableau | cellule | (total) | pourcentage | decimal 1 2 14" xfId="7682" xr:uid="{21312F44-67D8-45DF-8B25-181E8CA6761D}"/>
    <cellStyle name="tableau | cellule | (total) | pourcentage | decimal 1 2 15" xfId="7912" xr:uid="{A8B2D1AE-EB05-4AC5-B5D0-DEAAAA6471A1}"/>
    <cellStyle name="tableau | cellule | (total) | pourcentage | decimal 1 2 16" xfId="8116" xr:uid="{D8DF28E1-CD93-4E29-9A18-32FBA06D02CB}"/>
    <cellStyle name="tableau | cellule | (total) | pourcentage | decimal 1 2 2" xfId="3007" xr:uid="{2451D8C9-47F3-46A8-8AE9-5A0BB6F411F3}"/>
    <cellStyle name="tableau | cellule | (total) | pourcentage | decimal 1 2 3" xfId="4638" xr:uid="{5EBFEFE5-A9A4-482B-9231-173B3C8E2AC8}"/>
    <cellStyle name="tableau | cellule | (total) | pourcentage | decimal 1 2 4" xfId="5131" xr:uid="{8FDE9629-1BA8-4BEC-89AA-727BEF858173}"/>
    <cellStyle name="tableau | cellule | (total) | pourcentage | decimal 1 2 5" xfId="5389" xr:uid="{C2F56947-A23B-4451-8623-A14BDCBD20BA}"/>
    <cellStyle name="tableau | cellule | (total) | pourcentage | decimal 1 2 6" xfId="5649" xr:uid="{03F37996-8928-4C63-9520-2F8E5DBBC8DC}"/>
    <cellStyle name="tableau | cellule | (total) | pourcentage | decimal 1 2 7" xfId="6131" xr:uid="{8C116DE9-3A62-4CDD-905F-2FCA34A69FC7}"/>
    <cellStyle name="tableau | cellule | (total) | pourcentage | decimal 1 2 8" xfId="6159" xr:uid="{4C6076A2-4A3A-4679-A92F-ECE3B2ED05F8}"/>
    <cellStyle name="tableau | cellule | (total) | pourcentage | decimal 1 2 9" xfId="6345" xr:uid="{628254F5-8D6C-42B7-891B-0D0A2EA74086}"/>
    <cellStyle name="tableau | cellule | (total) | pourcentage | decimal 1 20" xfId="7827" xr:uid="{BD2F27F9-4468-4F2B-B457-CD7D251E4A5D}"/>
    <cellStyle name="tableau | cellule | (total) | pourcentage | decimal 1 3" xfId="2030" xr:uid="{A6CCDAAD-7EDA-4D44-B251-67B8005C8638}"/>
    <cellStyle name="tableau | cellule | (total) | pourcentage | decimal 1 3 10" xfId="6568" xr:uid="{48874DC4-B449-4635-BC87-C0F372ABC246}"/>
    <cellStyle name="tableau | cellule | (total) | pourcentage | decimal 1 3 11" xfId="6932" xr:uid="{943CAB05-36F2-472A-BC17-ECAAD9E8F896}"/>
    <cellStyle name="tableau | cellule | (total) | pourcentage | decimal 1 3 12" xfId="6895" xr:uid="{885F80BA-1AC7-476A-9F0D-8CBBF6E33D68}"/>
    <cellStyle name="tableau | cellule | (total) | pourcentage | decimal 1 3 13" xfId="7436" xr:uid="{45F5A1D6-1198-4500-9378-4C73C1C44AD3}"/>
    <cellStyle name="tableau | cellule | (total) | pourcentage | decimal 1 3 14" xfId="7683" xr:uid="{98480F57-14D9-4392-93D5-C29AD6C1FD79}"/>
    <cellStyle name="tableau | cellule | (total) | pourcentage | decimal 1 3 15" xfId="7913" xr:uid="{54FCA215-288D-4EBC-9DCD-EB47B4F20816}"/>
    <cellStyle name="tableau | cellule | (total) | pourcentage | decimal 1 3 16" xfId="7596" xr:uid="{C54F76F4-9462-4E79-B0E0-6FB42B2E6D8C}"/>
    <cellStyle name="tableau | cellule | (total) | pourcentage | decimal 1 3 2" xfId="3008" xr:uid="{88D8E41A-03BE-4F8F-AC1B-76099C0C72BB}"/>
    <cellStyle name="tableau | cellule | (total) | pourcentage | decimal 1 3 3" xfId="4639" xr:uid="{8F1A4A1B-1E74-463B-9E28-8E4ECB0A7B25}"/>
    <cellStyle name="tableau | cellule | (total) | pourcentage | decimal 1 3 4" xfId="5132" xr:uid="{1030E37F-B05B-4789-B392-908C036F0069}"/>
    <cellStyle name="tableau | cellule | (total) | pourcentage | decimal 1 3 5" xfId="5390" xr:uid="{C6722754-60A8-4356-9F11-005227043A7F}"/>
    <cellStyle name="tableau | cellule | (total) | pourcentage | decimal 1 3 6" xfId="5650" xr:uid="{72129887-1DE0-4DDB-B10C-7A5E3828F955}"/>
    <cellStyle name="tableau | cellule | (total) | pourcentage | decimal 1 3 7" xfId="5857" xr:uid="{8AAE4EDC-981E-49E9-B4C6-4FBF649200B0}"/>
    <cellStyle name="tableau | cellule | (total) | pourcentage | decimal 1 3 8" xfId="6160" xr:uid="{CA758F07-604B-4F9E-8096-F0F6BDB7D82D}"/>
    <cellStyle name="tableau | cellule | (total) | pourcentage | decimal 1 3 9" xfId="6641" xr:uid="{B839F759-4CBC-45FB-9228-4ECD2AD9ACA8}"/>
    <cellStyle name="tableau | cellule | (total) | pourcentage | decimal 1 4" xfId="2031" xr:uid="{21F37F47-2892-4B1A-9F2D-48EBDE63654D}"/>
    <cellStyle name="tableau | cellule | (total) | pourcentage | decimal 1 4 2" xfId="3009" xr:uid="{97EF5C0D-2D15-47A8-A99E-1375371136D9}"/>
    <cellStyle name="tableau | cellule | (total) | pourcentage | decimal 1 5" xfId="2032" xr:uid="{29905C98-7BBE-4A1C-BB45-49561CF487AC}"/>
    <cellStyle name="tableau | cellule | (total) | pourcentage | decimal 1 5 2" xfId="3010" xr:uid="{903E8371-DB09-4807-8442-83A3DA2DAF94}"/>
    <cellStyle name="tableau | cellule | (total) | pourcentage | decimal 1 6" xfId="3006" xr:uid="{97743BED-8135-407A-962F-137B7FA2D758}"/>
    <cellStyle name="tableau | cellule | (total) | pourcentage | decimal 1 7" xfId="4637" xr:uid="{10DD83C3-8535-441F-814F-9EC83287477C}"/>
    <cellStyle name="tableau | cellule | (total) | pourcentage | decimal 1 8" xfId="5130" xr:uid="{E20F7FC1-B414-448C-80A0-1E69BD25F4E5}"/>
    <cellStyle name="tableau | cellule | (total) | pourcentage | decimal 1 9" xfId="5388" xr:uid="{D51F9453-1C20-4515-8754-B0C96220F347}"/>
    <cellStyle name="tableau | cellule | (total) | pourcentage | decimal 2" xfId="2033" xr:uid="{03370E69-615E-4D68-B054-02FB82D4AA50}"/>
    <cellStyle name="tableau | cellule | (total) | pourcentage | decimal 2 10" xfId="5651" xr:uid="{78D03E6A-EAB8-4014-9CAB-AF5A24889B74}"/>
    <cellStyle name="tableau | cellule | (total) | pourcentage | decimal 2 11" xfId="5799" xr:uid="{967A181A-E821-4736-9932-6A7A7DD8CC69}"/>
    <cellStyle name="tableau | cellule | (total) | pourcentage | decimal 2 12" xfId="6161" xr:uid="{3FBF04FF-FA63-4CAC-BD88-547B49F446B9}"/>
    <cellStyle name="tableau | cellule | (total) | pourcentage | decimal 2 13" xfId="6331" xr:uid="{A23AE097-85F0-46F1-A664-3BF0426AE776}"/>
    <cellStyle name="tableau | cellule | (total) | pourcentage | decimal 2 14" xfId="6528" xr:uid="{7DF70491-AF9B-45BF-8E93-DD508F955528}"/>
    <cellStyle name="tableau | cellule | (total) | pourcentage | decimal 2 15" xfId="6933" xr:uid="{2D228C25-9F45-49A7-8B50-0316DCB4356A}"/>
    <cellStyle name="tableau | cellule | (total) | pourcentage | decimal 2 16" xfId="7059" xr:uid="{D22786BF-1EDD-4874-911A-D947DD900140}"/>
    <cellStyle name="tableau | cellule | (total) | pourcentage | decimal 2 17" xfId="7437" xr:uid="{F1DAE116-4023-48B8-9D53-5C6D847B8671}"/>
    <cellStyle name="tableau | cellule | (total) | pourcentage | decimal 2 18" xfId="7684" xr:uid="{FFFB2568-BDDC-4F10-9781-3F2563DA645D}"/>
    <cellStyle name="tableau | cellule | (total) | pourcentage | decimal 2 19" xfId="7914" xr:uid="{FCAE17E7-729F-42C1-835A-C2E02C2B0251}"/>
    <cellStyle name="tableau | cellule | (total) | pourcentage | decimal 2 2" xfId="2034" xr:uid="{AD9D31E7-EFA2-433D-9D19-617B9F0A3481}"/>
    <cellStyle name="tableau | cellule | (total) | pourcentage | decimal 2 2 10" xfId="6336" xr:uid="{E644C007-3779-45CF-9DD1-9C53CD2D315B}"/>
    <cellStyle name="tableau | cellule | (total) | pourcentage | decimal 2 2 11" xfId="6934" xr:uid="{5055998E-164B-450C-9D5B-EC77C755ED95}"/>
    <cellStyle name="tableau | cellule | (total) | pourcentage | decimal 2 2 12" xfId="7405" xr:uid="{D8666452-9F5E-4B77-B10F-68F83CCF2C0D}"/>
    <cellStyle name="tableau | cellule | (total) | pourcentage | decimal 2 2 13" xfId="7438" xr:uid="{638B710A-1A85-4281-95FC-89FA0D2B7D54}"/>
    <cellStyle name="tableau | cellule | (total) | pourcentage | decimal 2 2 14" xfId="7685" xr:uid="{4306A8B1-2987-4C2D-AF66-B13E92738273}"/>
    <cellStyle name="tableau | cellule | (total) | pourcentage | decimal 2 2 15" xfId="7915" xr:uid="{DC868544-C6D6-4733-B407-EC1A34940546}"/>
    <cellStyle name="tableau | cellule | (total) | pourcentage | decimal 2 2 16" xfId="8093" xr:uid="{7799D0A1-CEEF-4A0C-BDF2-E9364B5F8E0F}"/>
    <cellStyle name="tableau | cellule | (total) | pourcentage | decimal 2 2 2" xfId="3012" xr:uid="{74C87C4B-FCB3-44F7-9F5D-AEA83510E459}"/>
    <cellStyle name="tableau | cellule | (total) | pourcentage | decimal 2 2 3" xfId="4641" xr:uid="{B55D10BF-FA77-4106-94BF-009929755AC2}"/>
    <cellStyle name="tableau | cellule | (total) | pourcentage | decimal 2 2 4" xfId="5134" xr:uid="{AC02C13E-5DE8-4F65-BE08-C1D607706C34}"/>
    <cellStyle name="tableau | cellule | (total) | pourcentage | decimal 2 2 5" xfId="5392" xr:uid="{35DC8078-8A47-4BFC-A520-212533AD2592}"/>
    <cellStyle name="tableau | cellule | (total) | pourcentage | decimal 2 2 6" xfId="5652" xr:uid="{4E357EA4-07E2-4DEA-8C17-3BA25D67BBEC}"/>
    <cellStyle name="tableau | cellule | (total) | pourcentage | decimal 2 2 7" xfId="6129" xr:uid="{30D584F1-8089-4731-BD1F-6B624E6AD998}"/>
    <cellStyle name="tableau | cellule | (total) | pourcentage | decimal 2 2 8" xfId="6162" xr:uid="{01867E61-DF33-4825-B96B-82DF822F5486}"/>
    <cellStyle name="tableau | cellule | (total) | pourcentage | decimal 2 2 9" xfId="6340" xr:uid="{1555FAD1-F556-4DE7-AD4E-9A02B903A996}"/>
    <cellStyle name="tableau | cellule | (total) | pourcentage | decimal 2 20" xfId="8152" xr:uid="{0DE03D93-EA2C-4DB6-B76F-8F7328EB02ED}"/>
    <cellStyle name="tableau | cellule | (total) | pourcentage | decimal 2 3" xfId="2035" xr:uid="{4CAADFDD-006A-47C1-AB40-94B1675202FB}"/>
    <cellStyle name="tableau | cellule | (total) | pourcentage | decimal 2 3 10" xfId="6862" xr:uid="{3113F67D-E3FF-4881-B86C-91BBD0838EDB}"/>
    <cellStyle name="tableau | cellule | (total) | pourcentage | decimal 2 3 11" xfId="6935" xr:uid="{0FC9DFBB-37AE-46BB-8C87-90BAFE2DEEAB}"/>
    <cellStyle name="tableau | cellule | (total) | pourcentage | decimal 2 3 12" xfId="6625" xr:uid="{A403F095-702A-4C52-81F8-745A05EC02C1}"/>
    <cellStyle name="tableau | cellule | (total) | pourcentage | decimal 2 3 13" xfId="7439" xr:uid="{8E5464CB-B8C7-45A0-A079-DB3E1A1715A4}"/>
    <cellStyle name="tableau | cellule | (total) | pourcentage | decimal 2 3 14" xfId="7686" xr:uid="{94AE52CA-B10D-4BD7-88DF-1B463746893C}"/>
    <cellStyle name="tableau | cellule | (total) | pourcentage | decimal 2 3 15" xfId="7916" xr:uid="{4350A42F-59C7-4A8B-8432-FB34AFA3AE95}"/>
    <cellStyle name="tableau | cellule | (total) | pourcentage | decimal 2 3 16" xfId="8133" xr:uid="{BAB514F9-8170-4F3E-9FBA-BE2BC511671E}"/>
    <cellStyle name="tableau | cellule | (total) | pourcentage | decimal 2 3 2" xfId="3013" xr:uid="{65CB90FA-52BD-43D5-BEF6-4BAD79E7F847}"/>
    <cellStyle name="tableau | cellule | (total) | pourcentage | decimal 2 3 3" xfId="4642" xr:uid="{9EB7EEAC-6690-4980-8DDA-10122F3E06EA}"/>
    <cellStyle name="tableau | cellule | (total) | pourcentage | decimal 2 3 4" xfId="5135" xr:uid="{AE78342E-97AF-4001-AB6C-8C3AE5643BF7}"/>
    <cellStyle name="tableau | cellule | (total) | pourcentage | decimal 2 3 5" xfId="5393" xr:uid="{612C69BF-E4F7-4420-864D-DA3219BF9686}"/>
    <cellStyle name="tableau | cellule | (total) | pourcentage | decimal 2 3 6" xfId="5653" xr:uid="{52A810CF-90F2-4FF2-A186-FFE3DC1E3BC2}"/>
    <cellStyle name="tableau | cellule | (total) | pourcentage | decimal 2 3 7" xfId="5848" xr:uid="{EF76EAD0-825C-4CDB-95F5-0CDE979AD9B0}"/>
    <cellStyle name="tableau | cellule | (total) | pourcentage | decimal 2 3 8" xfId="6163" xr:uid="{C90D0E5D-20E7-4CD6-8C96-B33055F4E073}"/>
    <cellStyle name="tableau | cellule | (total) | pourcentage | decimal 2 3 9" xfId="6366" xr:uid="{7383C21B-8C4A-42EE-8591-69A808E86333}"/>
    <cellStyle name="tableau | cellule | (total) | pourcentage | decimal 2 4" xfId="2036" xr:uid="{B3550288-E524-4DB3-BFFD-9A77ED467214}"/>
    <cellStyle name="tableau | cellule | (total) | pourcentage | decimal 2 4 2" xfId="3014" xr:uid="{8918212E-E11B-4299-AA76-CDDC9A59E4FF}"/>
    <cellStyle name="tableau | cellule | (total) | pourcentage | decimal 2 5" xfId="2037" xr:uid="{CDE282BA-A448-42E8-A715-05A9D6A3B6E1}"/>
    <cellStyle name="tableau | cellule | (total) | pourcentage | decimal 2 5 2" xfId="3015" xr:uid="{C35CBF13-F37D-4182-9DD5-0C2381AB747F}"/>
    <cellStyle name="tableau | cellule | (total) | pourcentage | decimal 2 6" xfId="3011" xr:uid="{DDAAA509-D55F-426A-85D2-03D5D0BE2E7E}"/>
    <cellStyle name="tableau | cellule | (total) | pourcentage | decimal 2 7" xfId="4640" xr:uid="{D23080C3-4FCD-4568-990A-EE8B865654B6}"/>
    <cellStyle name="tableau | cellule | (total) | pourcentage | decimal 2 8" xfId="5133" xr:uid="{4FBCC7E0-A036-4390-8E3B-6895C9959970}"/>
    <cellStyle name="tableau | cellule | (total) | pourcentage | decimal 2 9" xfId="5391" xr:uid="{BBA748F6-84E1-403C-9E29-2EB1279138EB}"/>
    <cellStyle name="tableau | cellule | (total) | pourcentage | entier" xfId="2038" xr:uid="{F6221A78-2013-4EF6-AC42-75873D2BFB1D}"/>
    <cellStyle name="tableau | cellule | (total) | pourcentage | entier 10" xfId="5654" xr:uid="{EDD4146C-EFD5-46B0-A0E0-AAA5C588ACE5}"/>
    <cellStyle name="tableau | cellule | (total) | pourcentage | entier 11" xfId="5829" xr:uid="{D0E0D452-A046-4182-A3D4-EF54CBFA07B0}"/>
    <cellStyle name="tableau | cellule | (total) | pourcentage | entier 12" xfId="6164" xr:uid="{9069D8EC-19A2-4727-9533-489721293B4A}"/>
    <cellStyle name="tableau | cellule | (total) | pourcentage | entier 13" xfId="6309" xr:uid="{5E13D34D-F965-4D3F-9AD4-26D51EEAFA16}"/>
    <cellStyle name="tableau | cellule | (total) | pourcentage | entier 14" xfId="6319" xr:uid="{8A49B995-2DFC-4BDD-888F-7B6A6B1AD3C3}"/>
    <cellStyle name="tableau | cellule | (total) | pourcentage | entier 15" xfId="6936" xr:uid="{A1EEA830-B0F5-4458-9194-8602258DE08C}"/>
    <cellStyle name="tableau | cellule | (total) | pourcentage | entier 16" xfId="7107" xr:uid="{0B5524CD-C662-49D0-9DCB-C79319E1E8EF}"/>
    <cellStyle name="tableau | cellule | (total) | pourcentage | entier 17" xfId="7440" xr:uid="{0A17337B-CFCB-4C03-8B50-BA633883DFD4}"/>
    <cellStyle name="tableau | cellule | (total) | pourcentage | entier 18" xfId="7687" xr:uid="{33D91B52-E7C3-47FF-A338-74DF6EE6FCAB}"/>
    <cellStyle name="tableau | cellule | (total) | pourcentage | entier 19" xfId="7917" xr:uid="{AC898348-5E8A-4870-9027-0DAA103F9178}"/>
    <cellStyle name="tableau | cellule | (total) | pourcentage | entier 2" xfId="2039" xr:uid="{C57D2936-E648-4235-AC81-0789377806AB}"/>
    <cellStyle name="tableau | cellule | (total) | pourcentage | entier 2 10" xfId="5839" xr:uid="{CD451617-63B2-4865-B167-13B17E411AEF}"/>
    <cellStyle name="tableau | cellule | (total) | pourcentage | entier 2 11" xfId="6937" xr:uid="{16036EFE-60EC-4556-AAAB-C69FA7B75C52}"/>
    <cellStyle name="tableau | cellule | (total) | pourcentage | entier 2 12" xfId="6871" xr:uid="{624E60FC-8633-4504-8403-000C21052578}"/>
    <cellStyle name="tableau | cellule | (total) | pourcentage | entier 2 13" xfId="7441" xr:uid="{A506D30C-2E80-478B-B04D-A78FF3E1D9A5}"/>
    <cellStyle name="tableau | cellule | (total) | pourcentage | entier 2 14" xfId="7688" xr:uid="{6180D727-199E-47AC-AE72-CA3C8E647447}"/>
    <cellStyle name="tableau | cellule | (total) | pourcentage | entier 2 15" xfId="7918" xr:uid="{E60DB817-E0C7-4ADE-BB44-697BC572CBC1}"/>
    <cellStyle name="tableau | cellule | (total) | pourcentage | entier 2 16" xfId="8101" xr:uid="{D5DAB095-AFAD-45B8-8C3D-06BC8BFFE9C0}"/>
    <cellStyle name="tableau | cellule | (total) | pourcentage | entier 2 2" xfId="3017" xr:uid="{6DCD15ED-FE44-4C19-8B04-C025E148269D}"/>
    <cellStyle name="tableau | cellule | (total) | pourcentage | entier 2 3" xfId="4644" xr:uid="{94CAD389-133E-442D-9087-1B02CB36A909}"/>
    <cellStyle name="tableau | cellule | (total) | pourcentage | entier 2 4" xfId="5137" xr:uid="{56AB2CDA-81EF-49A3-9089-03FCB9DA80A4}"/>
    <cellStyle name="tableau | cellule | (total) | pourcentage | entier 2 5" xfId="5395" xr:uid="{E21847E3-2EEC-42E8-A2E9-BB7D97CCA547}"/>
    <cellStyle name="tableau | cellule | (total) | pourcentage | entier 2 6" xfId="5655" xr:uid="{C08DA5B9-1DBD-4E25-84F0-74AEB6C90AA9}"/>
    <cellStyle name="tableau | cellule | (total) | pourcentage | entier 2 7" xfId="5570" xr:uid="{3EFE0CA0-BD0D-49F5-A02C-F2900F020402}"/>
    <cellStyle name="tableau | cellule | (total) | pourcentage | entier 2 8" xfId="6165" xr:uid="{E21E268E-BD41-4064-B7FD-6D6942F064B7}"/>
    <cellStyle name="tableau | cellule | (total) | pourcentage | entier 2 9" xfId="6608" xr:uid="{AF2C4F4E-8BF8-40B2-BCD8-5FED19EF80D4}"/>
    <cellStyle name="tableau | cellule | (total) | pourcentage | entier 20" xfId="8137" xr:uid="{67D4CC11-2B6C-43BD-AD20-B2704CEFCC80}"/>
    <cellStyle name="tableau | cellule | (total) | pourcentage | entier 3" xfId="2040" xr:uid="{724E734F-F921-4F0B-8A05-E560121D2E8D}"/>
    <cellStyle name="tableau | cellule | (total) | pourcentage | entier 3 10" xfId="6585" xr:uid="{D3EF831E-5201-473F-8FD2-199E58B73F77}"/>
    <cellStyle name="tableau | cellule | (total) | pourcentage | entier 3 11" xfId="6938" xr:uid="{4671A8D6-1CAA-4853-AFF1-5F54EAFA0A06}"/>
    <cellStyle name="tableau | cellule | (total) | pourcentage | entier 3 12" xfId="7086" xr:uid="{F873D58B-6E5D-4BB8-900D-483728167AD8}"/>
    <cellStyle name="tableau | cellule | (total) | pourcentage | entier 3 13" xfId="7442" xr:uid="{FB1B7F1F-9F14-4C6C-96B0-156C2F612BF6}"/>
    <cellStyle name="tableau | cellule | (total) | pourcentage | entier 3 14" xfId="7689" xr:uid="{1B8AC10E-2920-47EC-8C81-93473811F1F2}"/>
    <cellStyle name="tableau | cellule | (total) | pourcentage | entier 3 15" xfId="7919" xr:uid="{3C887457-C5AE-4992-BD11-F987A0967E81}"/>
    <cellStyle name="tableau | cellule | (total) | pourcentage | entier 3 16" xfId="7838" xr:uid="{FD525069-7B04-4F7C-B1E3-EC626B4D2C9A}"/>
    <cellStyle name="tableau | cellule | (total) | pourcentage | entier 3 2" xfId="3018" xr:uid="{5551FD3A-3F18-4FA1-853B-21EB0720E705}"/>
    <cellStyle name="tableau | cellule | (total) | pourcentage | entier 3 3" xfId="4645" xr:uid="{0BDD971A-B782-4862-AF2F-1BB35CD98D6C}"/>
    <cellStyle name="tableau | cellule | (total) | pourcentage | entier 3 4" xfId="5138" xr:uid="{E8311AD3-B71C-4229-8FB9-659093CFCCF1}"/>
    <cellStyle name="tableau | cellule | (total) | pourcentage | entier 3 5" xfId="5396" xr:uid="{616827CB-380E-494C-BED4-A70304C1FC9F}"/>
    <cellStyle name="tableau | cellule | (total) | pourcentage | entier 3 6" xfId="5656" xr:uid="{C6C5C17B-D6FA-4A1D-873E-C3C4EFA7BC6A}"/>
    <cellStyle name="tableau | cellule | (total) | pourcentage | entier 3 7" xfId="5851" xr:uid="{9FC7AF34-AE3B-445E-83A6-84578BC15B5E}"/>
    <cellStyle name="tableau | cellule | (total) | pourcentage | entier 3 8" xfId="6166" xr:uid="{FC19EE7B-CCCD-4F90-AD7C-9DC9F346EFF5}"/>
    <cellStyle name="tableau | cellule | (total) | pourcentage | entier 3 9" xfId="6310" xr:uid="{13797366-E140-4001-B7DB-C6C23E1C9BB3}"/>
    <cellStyle name="tableau | cellule | (total) | pourcentage | entier 4" xfId="2041" xr:uid="{AD91DC05-23C9-4FA5-B948-9B9D7FD04E0F}"/>
    <cellStyle name="tableau | cellule | (total) | pourcentage | entier 4 2" xfId="3019" xr:uid="{E0ADF9CA-18A2-4A0E-978E-79AF68EE8E28}"/>
    <cellStyle name="tableau | cellule | (total) | pourcentage | entier 5" xfId="2042" xr:uid="{140E4D86-CBF0-4CAC-B1D3-C3961936E45F}"/>
    <cellStyle name="tableau | cellule | (total) | pourcentage | entier 5 2" xfId="3020" xr:uid="{86C484A1-0929-48F2-B4FA-6204CE9C0706}"/>
    <cellStyle name="tableau | cellule | (total) | pourcentage | entier 6" xfId="3016" xr:uid="{3BA19158-590D-42BF-B965-0953F6072BF6}"/>
    <cellStyle name="tableau | cellule | (total) | pourcentage | entier 7" xfId="4643" xr:uid="{F04EC910-7066-48B3-A907-346987C59796}"/>
    <cellStyle name="tableau | cellule | (total) | pourcentage | entier 8" xfId="5136" xr:uid="{8E9B3000-E75F-4D80-8225-2A28B55575F7}"/>
    <cellStyle name="tableau | cellule | (total) | pourcentage | entier 9" xfId="5394" xr:uid="{BB00F3C3-1DA4-4FAB-A9AB-AFE1A1EC3A52}"/>
    <cellStyle name="tableau | cellule | (total) | standard" xfId="2043" xr:uid="{BD485713-AF0E-48E7-8225-F0CF22FDA94A}"/>
    <cellStyle name="tableau | cellule | (total) | standard 10" xfId="5657" xr:uid="{9D628B9D-9F6F-4F23-823E-7429CAE16A15}"/>
    <cellStyle name="tableau | cellule | (total) | standard 11" xfId="6095" xr:uid="{E9A50164-7BB3-4878-8907-F8A76C5C8EB9}"/>
    <cellStyle name="tableau | cellule | (total) | standard 12" xfId="6167" xr:uid="{063018B6-4E99-430E-9C31-1B83418353FD}"/>
    <cellStyle name="tableau | cellule | (total) | standard 13" xfId="5501" xr:uid="{4B29CDD9-D403-4EAA-9F7A-4D70838A16AC}"/>
    <cellStyle name="tableau | cellule | (total) | standard 14" xfId="6900" xr:uid="{CBA494B9-DF0F-475A-B5BA-0FF8C9DE0EF4}"/>
    <cellStyle name="tableau | cellule | (total) | standard 15" xfId="6939" xr:uid="{3CA50C8F-8E3D-4EF2-8E0D-8D3DF86954B2}"/>
    <cellStyle name="tableau | cellule | (total) | standard 16" xfId="7372" xr:uid="{E585A98B-3514-471D-9FDB-9D7403CCCBC7}"/>
    <cellStyle name="tableau | cellule | (total) | standard 17" xfId="7443" xr:uid="{B975BF02-B3CD-46E1-BD22-E29B3D8AEF1D}"/>
    <cellStyle name="tableau | cellule | (total) | standard 18" xfId="7690" xr:uid="{41ABA8BF-5F01-4511-BF4B-DA98EC2E5D80}"/>
    <cellStyle name="tableau | cellule | (total) | standard 19" xfId="7920" xr:uid="{32B02D80-5B99-4C6F-BDE8-2E7B494784E0}"/>
    <cellStyle name="tableau | cellule | (total) | standard 2" xfId="2044" xr:uid="{C548B930-F7BA-4935-B653-B12DD3A9C26A}"/>
    <cellStyle name="tableau | cellule | (total) | standard 2 10" xfId="6896" xr:uid="{804369CC-C1E5-42BB-9765-EA0B314DBD5E}"/>
    <cellStyle name="tableau | cellule | (total) | standard 2 11" xfId="6940" xr:uid="{886A13C4-4108-4847-B26F-F1FE97E38388}"/>
    <cellStyle name="tableau | cellule | (total) | standard 2 12" xfId="7087" xr:uid="{C9D71C40-88DE-4A34-B1E7-7CCA0CAE3B9B}"/>
    <cellStyle name="tableau | cellule | (total) | standard 2 13" xfId="7444" xr:uid="{CCD976E2-1469-4F4C-A61F-FD91A0E3C72F}"/>
    <cellStyle name="tableau | cellule | (total) | standard 2 14" xfId="7691" xr:uid="{8B1B1F5F-612E-4858-AA05-1B98550B3448}"/>
    <cellStyle name="tableau | cellule | (total) | standard 2 15" xfId="7921" xr:uid="{EEEB80B8-53C4-445A-8F55-B7B8691C2CAC}"/>
    <cellStyle name="tableau | cellule | (total) | standard 2 16" xfId="8119" xr:uid="{08499E49-716C-403D-9F42-D7AA5322925A}"/>
    <cellStyle name="tableau | cellule | (total) | standard 2 2" xfId="3022" xr:uid="{99E1C62A-2411-4E67-A695-C99D183FCAD4}"/>
    <cellStyle name="tableau | cellule | (total) | standard 2 3" xfId="4647" xr:uid="{8EE10DF4-AF19-4DD1-B46A-258BC25026F0}"/>
    <cellStyle name="tableau | cellule | (total) | standard 2 4" xfId="5140" xr:uid="{A2A9C8CA-0475-4AAE-9E57-016FE6EC3B18}"/>
    <cellStyle name="tableau | cellule | (total) | standard 2 5" xfId="5398" xr:uid="{8485E09D-DA7A-484F-9FFF-577A700A7299}"/>
    <cellStyle name="tableau | cellule | (total) | standard 2 6" xfId="5658" xr:uid="{CA13DD77-6A69-4B8D-9583-8F0855418EE9}"/>
    <cellStyle name="tableau | cellule | (total) | standard 2 7" xfId="5540" xr:uid="{A6421DA9-698B-4320-91DE-133B47725DB6}"/>
    <cellStyle name="tableau | cellule | (total) | standard 2 8" xfId="6168" xr:uid="{62E7B205-3EC0-4643-85FB-C0309BB19822}"/>
    <cellStyle name="tableau | cellule | (total) | standard 2 9" xfId="4915" xr:uid="{F0524A57-FE40-4DE2-BD04-4747E9F96E91}"/>
    <cellStyle name="tableau | cellule | (total) | standard 20" xfId="7630" xr:uid="{79D7C26F-48D6-459A-8186-C7C628BAB8E6}"/>
    <cellStyle name="tableau | cellule | (total) | standard 3" xfId="2045" xr:uid="{121CBC6D-682D-490F-878E-7794919332A1}"/>
    <cellStyle name="tableau | cellule | (total) | standard 3 10" xfId="6527" xr:uid="{E4C86F43-1B04-4F6B-A5A7-ECDB6F94567B}"/>
    <cellStyle name="tableau | cellule | (total) | standard 3 11" xfId="6941" xr:uid="{FC1BA96E-AFCD-46E1-A8CE-473FC6A64AE4}"/>
    <cellStyle name="tableau | cellule | (total) | standard 3 12" xfId="7150" xr:uid="{D892BCDB-FC6B-4801-B31D-6A1C6133AD38}"/>
    <cellStyle name="tableau | cellule | (total) | standard 3 13" xfId="7445" xr:uid="{9C65493B-B731-4C34-8E3E-FD7B08053F4E}"/>
    <cellStyle name="tableau | cellule | (total) | standard 3 14" xfId="7692" xr:uid="{24E07554-F0B3-44A7-B210-7206A2155254}"/>
    <cellStyle name="tableau | cellule | (total) | standard 3 15" xfId="7922" xr:uid="{EA6D71BC-06E2-433A-982D-0D13B4AD468D}"/>
    <cellStyle name="tableau | cellule | (total) | standard 3 16" xfId="8022" xr:uid="{E1AD8FB5-CC99-4CDC-9AE6-8D068765976C}"/>
    <cellStyle name="tableau | cellule | (total) | standard 3 2" xfId="3023" xr:uid="{FDAE37B5-8204-4C35-BC54-AEEE931F5C21}"/>
    <cellStyle name="tableau | cellule | (total) | standard 3 3" xfId="4648" xr:uid="{0EA0C116-7E88-443D-B72A-670A6D40C8EB}"/>
    <cellStyle name="tableau | cellule | (total) | standard 3 4" xfId="5141" xr:uid="{824E4581-C1B8-4BB7-AEB5-A0748D2411AE}"/>
    <cellStyle name="tableau | cellule | (total) | standard 3 5" xfId="5399" xr:uid="{5317CC4D-3D06-4BFE-B5F5-E8760CE5EE60}"/>
    <cellStyle name="tableau | cellule | (total) | standard 3 6" xfId="5659" xr:uid="{7E42D59A-56E5-460B-8C22-A8454DB82923}"/>
    <cellStyle name="tableau | cellule | (total) | standard 3 7" xfId="4833" xr:uid="{5D7B727B-30A1-423F-89BE-E750C81551F6}"/>
    <cellStyle name="tableau | cellule | (total) | standard 3 8" xfId="6169" xr:uid="{7C2EA644-68F9-46AB-914A-2929C00CD2E2}"/>
    <cellStyle name="tableau | cellule | (total) | standard 3 9" xfId="6644" xr:uid="{A2399FC7-DF56-4BE6-B5D2-AA4AF22B9158}"/>
    <cellStyle name="tableau | cellule | (total) | standard 4" xfId="2046" xr:uid="{4255985A-DD5D-4B42-B137-FD551430CF04}"/>
    <cellStyle name="tableau | cellule | (total) | standard 4 2" xfId="3024" xr:uid="{7CF1F8CF-2E7F-4E3E-8480-8298EB14A428}"/>
    <cellStyle name="tableau | cellule | (total) | standard 5" xfId="2047" xr:uid="{D0A17B9C-2F3F-4865-BF26-9B30DD024FB1}"/>
    <cellStyle name="tableau | cellule | (total) | standard 5 2" xfId="3025" xr:uid="{302657CC-9AD4-4BF8-B7FE-472D49640692}"/>
    <cellStyle name="tableau | cellule | (total) | standard 6" xfId="3021" xr:uid="{6F7A793F-C861-4B91-8840-6F3C5C90B5D2}"/>
    <cellStyle name="tableau | cellule | (total) | standard 7" xfId="4646" xr:uid="{045ADDFD-E466-4621-BACB-A72CEBA29F18}"/>
    <cellStyle name="tableau | cellule | (total) | standard 8" xfId="5139" xr:uid="{4257B746-A7B3-492B-A2A7-99E15B4DA0F1}"/>
    <cellStyle name="tableau | cellule | (total) | standard 9" xfId="5397" xr:uid="{A92B83EC-4EA6-4B36-8578-D5CDC6A3990A}"/>
    <cellStyle name="tableau | cellule | (total) | texte" xfId="2048" xr:uid="{78E776E9-412C-41EB-87C7-26ACC6AF73D2}"/>
    <cellStyle name="tableau | cellule | (total) | texte 10" xfId="5660" xr:uid="{6EECED70-F79C-4AEB-987D-6C26B85C7D1C}"/>
    <cellStyle name="tableau | cellule | (total) | texte 11" xfId="5861" xr:uid="{49E58873-D4D9-4668-8D35-C882CD1BF4A9}"/>
    <cellStyle name="tableau | cellule | (total) | texte 12" xfId="6170" xr:uid="{6038C06F-C515-4063-9BAD-8007BEA24179}"/>
    <cellStyle name="tableau | cellule | (total) | texte 13" xfId="6640" xr:uid="{A1DF9367-09EC-4401-8453-867F0871A143}"/>
    <cellStyle name="tableau | cellule | (total) | texte 14" xfId="6635" xr:uid="{7546D3E8-592E-4F3F-9A7E-FB868A2EBC0F}"/>
    <cellStyle name="tableau | cellule | (total) | texte 15" xfId="6942" xr:uid="{9BF6568B-0444-4456-B668-412837A4C227}"/>
    <cellStyle name="tableau | cellule | (total) | texte 16" xfId="6070" xr:uid="{7DCCBCF7-D2CA-44BB-8A3B-4F4C4A104150}"/>
    <cellStyle name="tableau | cellule | (total) | texte 17" xfId="7446" xr:uid="{5B13FD1F-8F4E-470E-88A2-05D227884E2F}"/>
    <cellStyle name="tableau | cellule | (total) | texte 18" xfId="7693" xr:uid="{4F374E94-9FFF-48D6-A008-AB7AE81D365D}"/>
    <cellStyle name="tableau | cellule | (total) | texte 19" xfId="7923" xr:uid="{F93E389E-66DA-4518-A89A-87B4D882276D}"/>
    <cellStyle name="tableau | cellule | (total) | texte 2" xfId="2049" xr:uid="{05C064B5-B6C0-4CFE-80A0-6FF8733EA92B}"/>
    <cellStyle name="tableau | cellule | (total) | texte 2 10" xfId="6329" xr:uid="{CD753AFA-18FF-4105-BEB7-1D3474B22F7F}"/>
    <cellStyle name="tableau | cellule | (total) | texte 2 11" xfId="6943" xr:uid="{D89682FF-C617-4411-B34F-731017B70737}"/>
    <cellStyle name="tableau | cellule | (total) | texte 2 12" xfId="7408" xr:uid="{75DCF8E0-3047-4C17-93E7-211B87D361C5}"/>
    <cellStyle name="tableau | cellule | (total) | texte 2 13" xfId="7447" xr:uid="{5B907B12-D059-4366-B9D0-CB028916871D}"/>
    <cellStyle name="tableau | cellule | (total) | texte 2 14" xfId="7694" xr:uid="{075ABBA8-4716-4480-B071-C2011FD3A1E2}"/>
    <cellStyle name="tableau | cellule | (total) | texte 2 15" xfId="7924" xr:uid="{D602E701-1305-4ACD-BE9C-8E84AC92ED63}"/>
    <cellStyle name="tableau | cellule | (total) | texte 2 16" xfId="8131" xr:uid="{BCDC8BFA-83FA-41C0-ACDD-1682A32A9B0E}"/>
    <cellStyle name="tableau | cellule | (total) | texte 2 2" xfId="3027" xr:uid="{7579BCBE-2855-4727-A0EE-193A74D97C5B}"/>
    <cellStyle name="tableau | cellule | (total) | texte 2 3" xfId="4650" xr:uid="{5ACDF85B-CFCA-4D9E-B5E4-05F95EE471CE}"/>
    <cellStyle name="tableau | cellule | (total) | texte 2 4" xfId="5143" xr:uid="{B9C64224-6E80-4458-9A93-30302AC9918D}"/>
    <cellStyle name="tableau | cellule | (total) | texte 2 5" xfId="5401" xr:uid="{F2502D30-7A50-4240-87ED-305FA925AF1B}"/>
    <cellStyle name="tableau | cellule | (total) | texte 2 6" xfId="5661" xr:uid="{F82210E6-246D-4BD2-95FF-F59CCC1E4360}"/>
    <cellStyle name="tableau | cellule | (total) | texte 2 7" xfId="6132" xr:uid="{0BF98C71-6713-4F45-9673-1E4C9CCFA146}"/>
    <cellStyle name="tableau | cellule | (total) | texte 2 8" xfId="6171" xr:uid="{E66966EE-C332-43E0-A885-69242FA7B0F8}"/>
    <cellStyle name="tableau | cellule | (total) | texte 2 9" xfId="6370" xr:uid="{0F2EAD15-B432-4DFF-BCAB-F7D74FE8847A}"/>
    <cellStyle name="tableau | cellule | (total) | texte 20" xfId="8096" xr:uid="{23A1287B-6B17-499F-AF7C-286048B5F97E}"/>
    <cellStyle name="tableau | cellule | (total) | texte 3" xfId="2050" xr:uid="{814AA8ED-1DFC-40A7-AD03-D2B183620FD9}"/>
    <cellStyle name="tableau | cellule | (total) | texte 3 10" xfId="6584" xr:uid="{8B33126F-4937-4D97-88B5-F330BA9E1EDE}"/>
    <cellStyle name="tableau | cellule | (total) | texte 3 11" xfId="6944" xr:uid="{35A22129-FA00-4406-A371-B1123DE8E5C1}"/>
    <cellStyle name="tableau | cellule | (total) | texte 3 12" xfId="7404" xr:uid="{8E9589F6-0D0D-4785-B299-A3806858F6A7}"/>
    <cellStyle name="tableau | cellule | (total) | texte 3 13" xfId="7448" xr:uid="{CA2C74E3-78D7-4A18-AECF-81FB82AA1F6C}"/>
    <cellStyle name="tableau | cellule | (total) | texte 3 14" xfId="7695" xr:uid="{61183A11-96AF-45E4-B9BB-C604EB12506C}"/>
    <cellStyle name="tableau | cellule | (total) | texte 3 15" xfId="7925" xr:uid="{AC958FBA-1193-4A29-99D9-E26FBEDAAF77}"/>
    <cellStyle name="tableau | cellule | (total) | texte 3 16" xfId="8142" xr:uid="{3AAB9971-DD55-49C5-9E11-730314794FDF}"/>
    <cellStyle name="tableau | cellule | (total) | texte 3 2" xfId="3028" xr:uid="{DF2E3F8C-8B0C-41E9-A834-3367E9814D46}"/>
    <cellStyle name="tableau | cellule | (total) | texte 3 3" xfId="4651" xr:uid="{CC0C6210-94B3-4005-B240-88CB41BCC66E}"/>
    <cellStyle name="tableau | cellule | (total) | texte 3 4" xfId="5144" xr:uid="{EA3EAEB4-A7B2-4E91-BFC1-6A67C2EF28D6}"/>
    <cellStyle name="tableau | cellule | (total) | texte 3 5" xfId="5402" xr:uid="{10F48902-3829-4CD7-A092-78427D5F0A40}"/>
    <cellStyle name="tableau | cellule | (total) | texte 3 6" xfId="5662" xr:uid="{E79AB020-8C50-4336-9B4C-53D30B7D36F6}"/>
    <cellStyle name="tableau | cellule | (total) | texte 3 7" xfId="6128" xr:uid="{930C04B5-9324-4F93-8A8A-67EA80DF8644}"/>
    <cellStyle name="tableau | cellule | (total) | texte 3 8" xfId="6172" xr:uid="{CF20FE39-60C1-4CC8-B1B9-6CBCE9034582}"/>
    <cellStyle name="tableau | cellule | (total) | texte 3 9" xfId="6339" xr:uid="{E17A8746-35D0-426C-9B64-2BBEEC027B44}"/>
    <cellStyle name="tableau | cellule | (total) | texte 4" xfId="2051" xr:uid="{1A4E2614-6E4C-409A-8515-C27D57D7B8E6}"/>
    <cellStyle name="tableau | cellule | (total) | texte 4 2" xfId="3029" xr:uid="{5BFAB8DB-F738-49A0-A8C9-14E1EAE7DCB9}"/>
    <cellStyle name="tableau | cellule | (total) | texte 5" xfId="2052" xr:uid="{525AF07D-30EA-477E-A133-EFF8843C7D81}"/>
    <cellStyle name="tableau | cellule | (total) | texte 5 2" xfId="3030" xr:uid="{A3B184E2-3073-4051-95AB-803D4CDB1557}"/>
    <cellStyle name="tableau | cellule | (total) | texte 6" xfId="3026" xr:uid="{C8212EA0-9A74-4AA0-AB76-A7F3434F267C}"/>
    <cellStyle name="tableau | cellule | (total) | texte 7" xfId="4649" xr:uid="{213453FA-77D7-438D-9000-B85603E4FEDD}"/>
    <cellStyle name="tableau | cellule | (total) | texte 8" xfId="5142" xr:uid="{7C3B6E25-1BFC-4BEC-AB10-129CCF76A26D}"/>
    <cellStyle name="tableau | cellule | (total) | texte 9" xfId="5400" xr:uid="{7D30F4B2-23D7-4167-A4D7-394F6C9E3B25}"/>
    <cellStyle name="tableau | cellule | normal | decimal 1" xfId="46" xr:uid="{9B7205E9-22A3-48BC-9DF0-E2A17842A816}"/>
    <cellStyle name="tableau | cellule | normal | decimal 1 10" xfId="5048" xr:uid="{EF14534B-DBE6-49D3-A7A3-400789AE2C62}"/>
    <cellStyle name="tableau | cellule | normal | decimal 1 11" xfId="5575" xr:uid="{64591B7B-5BB8-4493-86A3-8785119D8D2C}"/>
    <cellStyle name="tableau | cellule | normal | decimal 1 12" xfId="6046" xr:uid="{B5C08331-C2B2-4999-B181-1809961B2DE4}"/>
    <cellStyle name="tableau | cellule | normal | decimal 1 13" xfId="5545" xr:uid="{08D5640A-2DAF-4EBB-B61D-2C500B2B196A}"/>
    <cellStyle name="tableau | cellule | normal | decimal 1 14" xfId="6558" xr:uid="{D34DF085-0AFB-4932-B4CB-C1C37D8E5AC0}"/>
    <cellStyle name="tableau | cellule | normal | decimal 1 15" xfId="6812" xr:uid="{7B399775-C431-4428-BC4B-CC2896135C4D}"/>
    <cellStyle name="tableau | cellule | normal | decimal 1 16" xfId="6653" xr:uid="{80AA119A-ECE1-4170-B84F-CA4AF31B136E}"/>
    <cellStyle name="tableau | cellule | normal | decimal 1 17" xfId="7326" xr:uid="{7D77AD74-E9C2-4010-882D-CC74F5F90300}"/>
    <cellStyle name="tableau | cellule | normal | decimal 1 18" xfId="6773" xr:uid="{DC1CF18A-C50F-4A24-A565-A1314F3EF417}"/>
    <cellStyle name="tableau | cellule | normal | decimal 1 19" xfId="7547" xr:uid="{6F606C17-8D60-4CC4-81B0-1797815BBB6C}"/>
    <cellStyle name="tableau | cellule | normal | decimal 1 2" xfId="704" xr:uid="{551A654D-B293-41DE-A64A-ED9FEB191878}"/>
    <cellStyle name="tableau | cellule | normal | decimal 1 2 10" xfId="5519" xr:uid="{25B9C522-3638-47A5-BD85-9F85479DD151}"/>
    <cellStyle name="tableau | cellule | normal | decimal 1 2 11" xfId="6174" xr:uid="{937EE5BE-AC98-413D-BF0C-7B44C589F97C}"/>
    <cellStyle name="tableau | cellule | normal | decimal 1 2 12" xfId="6100" xr:uid="{348E2CCC-4CC0-4054-A5E3-CE8159B8BFB6}"/>
    <cellStyle name="tableau | cellule | normal | decimal 1 2 13" xfId="6630" xr:uid="{2DA47907-1DE9-48D4-9711-C6C0DAF55AC9}"/>
    <cellStyle name="tableau | cellule | normal | decimal 1 2 14" xfId="6946" xr:uid="{3F700523-642B-4C44-B6F5-144B7C03C9AC}"/>
    <cellStyle name="tableau | cellule | normal | decimal 1 2 15" xfId="7106" xr:uid="{97DCF870-C3AE-41D7-817E-E045D327798E}"/>
    <cellStyle name="tableau | cellule | normal | decimal 1 2 16" xfId="7450" xr:uid="{032DE433-EAF3-43D4-A80E-280D44FA1B11}"/>
    <cellStyle name="tableau | cellule | normal | decimal 1 2 17" xfId="7697" xr:uid="{E9DDF232-083C-4090-8AA0-298E1CD4597E}"/>
    <cellStyle name="tableau | cellule | normal | decimal 1 2 18" xfId="7927" xr:uid="{5FC30F42-FEBD-400B-942F-FF584DFA323D}"/>
    <cellStyle name="tableau | cellule | normal | decimal 1 2 19" xfId="7385" xr:uid="{42DC0BB0-EAA8-4E48-865D-9AE5BA5F372E}"/>
    <cellStyle name="tableau | cellule | normal | decimal 1 2 2" xfId="988" xr:uid="{DA34B206-163D-4376-9E11-1C80D3041F99}"/>
    <cellStyle name="tableau | cellule | normal | decimal 1 2 2 2" xfId="3033" xr:uid="{F842E650-0702-41AC-95AE-8A38D6AB8655}"/>
    <cellStyle name="tableau | cellule | normal | decimal 1 2 2 3" xfId="2055" xr:uid="{B1C258CA-95A6-4C65-845A-172EBAC3FC79}"/>
    <cellStyle name="tableau | cellule | normal | decimal 1 2 3" xfId="2056" xr:uid="{EA1DCCE7-1263-495C-8BD2-CE75C5EAA98B}"/>
    <cellStyle name="tableau | cellule | normal | decimal 1 2 3 2" xfId="3034" xr:uid="{2C38C9A4-1C8F-4A12-9795-D46777B74979}"/>
    <cellStyle name="tableau | cellule | normal | decimal 1 2 4" xfId="3032" xr:uid="{57AC9316-0403-48DF-943C-E97D00C32643}"/>
    <cellStyle name="tableau | cellule | normal | decimal 1 2 5" xfId="2054" xr:uid="{80C9A39E-3F2F-461A-9366-DEAA47C88A6B}"/>
    <cellStyle name="tableau | cellule | normal | decimal 1 2 6" xfId="4653" xr:uid="{3A5F4635-F195-405A-AE2F-96FD91BF2813}"/>
    <cellStyle name="tableau | cellule | normal | decimal 1 2 7" xfId="5146" xr:uid="{3FA6A793-A6B9-4353-BC5D-1D67E3734EEA}"/>
    <cellStyle name="tableau | cellule | normal | decimal 1 2 8" xfId="5404" xr:uid="{46F455AE-0F55-40E8-BD94-07BDE7014EB7}"/>
    <cellStyle name="tableau | cellule | normal | decimal 1 2 9" xfId="5664" xr:uid="{A17B1D1D-F694-4590-947C-6ADE4C2C1911}"/>
    <cellStyle name="tableau | cellule | normal | decimal 1 20" xfId="7808" xr:uid="{091FAF7A-B4AC-4615-82E3-BC94B4973FCD}"/>
    <cellStyle name="tableau | cellule | normal | decimal 1 21" xfId="8110" xr:uid="{94FC540E-0EFF-46AA-A8B6-33F04A7196F0}"/>
    <cellStyle name="tableau | cellule | normal | decimal 1 3" xfId="706" xr:uid="{6BE94378-A08F-49BB-9A48-086A64758435}"/>
    <cellStyle name="tableau | cellule | normal | decimal 1 3 10" xfId="6175" xr:uid="{A53FFC71-14CA-4984-B3FE-E1E08088508F}"/>
    <cellStyle name="tableau | cellule | normal | decimal 1 3 11" xfId="6374" xr:uid="{DE91EF36-0CDE-42E2-8977-050421C67E01}"/>
    <cellStyle name="tableau | cellule | normal | decimal 1 3 12" xfId="6583" xr:uid="{AFF226B2-DAEB-4BA8-BB12-7C800AA3366B}"/>
    <cellStyle name="tableau | cellule | normal | decimal 1 3 13" xfId="6947" xr:uid="{8BD56DB8-E013-4EC6-8215-3B07E1013C6F}"/>
    <cellStyle name="tableau | cellule | normal | decimal 1 3 14" xfId="7127" xr:uid="{05B2C0E8-47A6-4D1A-AF4E-858AAD4AB427}"/>
    <cellStyle name="tableau | cellule | normal | decimal 1 3 15" xfId="7451" xr:uid="{C7F40D74-D805-42E3-ACD9-7DA6A3741257}"/>
    <cellStyle name="tableau | cellule | normal | decimal 1 3 16" xfId="7698" xr:uid="{7101177E-448E-4797-A2C5-42AEEA5E54FD}"/>
    <cellStyle name="tableau | cellule | normal | decimal 1 3 17" xfId="7928" xr:uid="{F1FE4DC1-E0AB-41C0-B0B3-9F432C24B231}"/>
    <cellStyle name="tableau | cellule | normal | decimal 1 3 18" xfId="7837" xr:uid="{77F239E1-9EDA-4F9F-8B4A-9309F0A0BED8}"/>
    <cellStyle name="tableau | cellule | normal | decimal 1 3 2" xfId="990" xr:uid="{318149A7-CE73-46EA-B365-2C9BD2AE77A5}"/>
    <cellStyle name="tableau | cellule | normal | decimal 1 3 2 2" xfId="3036" xr:uid="{EBC0B418-5916-4BFC-B4B4-2E616C42FAAD}"/>
    <cellStyle name="tableau | cellule | normal | decimal 1 3 2 3" xfId="2058" xr:uid="{A45D0290-2CD6-4728-AAFD-BDBC3F388087}"/>
    <cellStyle name="tableau | cellule | normal | decimal 1 3 3" xfId="3035" xr:uid="{260A5204-D97A-40DF-A8EF-5D5878983280}"/>
    <cellStyle name="tableau | cellule | normal | decimal 1 3 4" xfId="2057" xr:uid="{28C02D68-02E2-4281-AAA5-B627D4DAF4E3}"/>
    <cellStyle name="tableau | cellule | normal | decimal 1 3 5" xfId="4654" xr:uid="{EF268B43-0221-4B21-A147-D577A4F03A35}"/>
    <cellStyle name="tableau | cellule | normal | decimal 1 3 6" xfId="5147" xr:uid="{28DD37E5-5D14-44CE-A899-0ED87CC1D6DB}"/>
    <cellStyle name="tableau | cellule | normal | decimal 1 3 7" xfId="5405" xr:uid="{EBDF1A07-FE10-4E92-893C-E34210578F4E}"/>
    <cellStyle name="tableau | cellule | normal | decimal 1 3 8" xfId="5665" xr:uid="{06CE4F8F-2DB6-4A96-93D0-454C64F1C947}"/>
    <cellStyle name="tableau | cellule | normal | decimal 1 3 9" xfId="4919" xr:uid="{C4B86CA3-875D-4167-854B-65E8FA08CEA2}"/>
    <cellStyle name="tableau | cellule | normal | decimal 1 4" xfId="712" xr:uid="{C6DC708B-3715-4A28-A5BC-6D0B72A0FE2C}"/>
    <cellStyle name="tableau | cellule | normal | decimal 1 4 10" xfId="5833" xr:uid="{EB852AC4-4067-429E-BB9F-68687AD66D5D}"/>
    <cellStyle name="tableau | cellule | normal | decimal 1 4 11" xfId="6526" xr:uid="{5C3369C9-DF25-428F-AFF1-8FED30CA844D}"/>
    <cellStyle name="tableau | cellule | normal | decimal 1 4 12" xfId="6945" xr:uid="{B4C81970-9314-4CBD-BFE9-4E527FEE78BB}"/>
    <cellStyle name="tableau | cellule | normal | decimal 1 4 13" xfId="6867" xr:uid="{F5DDE668-AF38-46AD-A1E8-6090DC4F2D62}"/>
    <cellStyle name="tableau | cellule | normal | decimal 1 4 14" xfId="7449" xr:uid="{8EFE1C57-C0EF-40CA-B1C0-59B954C5B788}"/>
    <cellStyle name="tableau | cellule | normal | decimal 1 4 15" xfId="7696" xr:uid="{BDB818D5-885C-4931-B272-51B6B82200B7}"/>
    <cellStyle name="tableau | cellule | normal | decimal 1 4 16" xfId="7926" xr:uid="{7CBFDFC2-24BF-402D-A703-53157385A80C}"/>
    <cellStyle name="tableau | cellule | normal | decimal 1 4 17" xfId="7850" xr:uid="{057A2C15-D709-48C1-98B4-E01ED65636C9}"/>
    <cellStyle name="tableau | cellule | normal | decimal 1 4 2" xfId="3037" xr:uid="{BE4A2375-AADE-410F-949C-E37F4636C03A}"/>
    <cellStyle name="tableau | cellule | normal | decimal 1 4 3" xfId="2059" xr:uid="{6B3D5523-B3D0-4AB8-8067-38FEB861A7BD}"/>
    <cellStyle name="tableau | cellule | normal | decimal 1 4 4" xfId="4652" xr:uid="{6E646131-6844-4982-8703-DC0DF1F9E1AF}"/>
    <cellStyle name="tableau | cellule | normal | decimal 1 4 5" xfId="5145" xr:uid="{A2A06B53-B4F1-489A-8C1E-9DEC6D6F6B94}"/>
    <cellStyle name="tableau | cellule | normal | decimal 1 4 6" xfId="5403" xr:uid="{84D6B345-3EEC-49B0-B6C1-3A1B328AEC34}"/>
    <cellStyle name="tableau | cellule | normal | decimal 1 4 7" xfId="5663" xr:uid="{DAFE05DD-F427-48A9-8CD3-9703F9ED4821}"/>
    <cellStyle name="tableau | cellule | normal | decimal 1 4 8" xfId="5552" xr:uid="{49C5B074-9279-401F-AF8F-D33A694C3038}"/>
    <cellStyle name="tableau | cellule | normal | decimal 1 4 9" xfId="6173" xr:uid="{652DEA4F-8D16-4CA9-98E6-55DFBE6416E1}"/>
    <cellStyle name="tableau | cellule | normal | decimal 1 5" xfId="2060" xr:uid="{12FBD6DC-CEE8-4CFA-BC46-DC30E329C717}"/>
    <cellStyle name="tableau | cellule | normal | decimal 1 5 2" xfId="3038" xr:uid="{F64FED5E-2A87-4733-A3C1-7482AAEB5EBC}"/>
    <cellStyle name="tableau | cellule | normal | decimal 1 6" xfId="3031" xr:uid="{D2CD92FC-02A0-4E19-BD92-9EBD95500E66}"/>
    <cellStyle name="tableau | cellule | normal | decimal 1 7" xfId="2053" xr:uid="{5615A2CB-D732-4AFF-A826-978692CB9F4B}"/>
    <cellStyle name="tableau | cellule | normal | decimal 1 8" xfId="3773" xr:uid="{7165379B-C5EB-4475-9916-5B84128A8934}"/>
    <cellStyle name="tableau | cellule | normal | decimal 1 9" xfId="4888" xr:uid="{D2D6E280-7AF3-4B7F-BD3F-C1E871FC1508}"/>
    <cellStyle name="tableau | cellule | normal | decimal 2" xfId="2061" xr:uid="{9AEBD284-CBAC-487B-90B9-B17A48428E48}"/>
    <cellStyle name="tableau | cellule | normal | decimal 2 10" xfId="5666" xr:uid="{4DA782E4-B127-4E78-9678-6D5F21EE394A}"/>
    <cellStyle name="tableau | cellule | normal | decimal 2 11" xfId="5865" xr:uid="{BBE3AD43-5B83-48E9-81B9-42EC2F63B70D}"/>
    <cellStyle name="tableau | cellule | normal | decimal 2 12" xfId="6176" xr:uid="{AEE43D6F-0D7C-440D-809A-F960DE31FB19}"/>
    <cellStyle name="tableau | cellule | normal | decimal 2 13" xfId="5543" xr:uid="{A58B5FE0-6BA0-4E28-AE53-6A030E1CF2F1}"/>
    <cellStyle name="tableau | cellule | normal | decimal 2 14" xfId="6525" xr:uid="{8588F5FB-04FA-4D4A-AD0E-A1EC4BF036D0}"/>
    <cellStyle name="tableau | cellule | normal | decimal 2 15" xfId="6948" xr:uid="{C05CDAD5-CEC6-4A7C-81A8-4B32C033D0B0}"/>
    <cellStyle name="tableau | cellule | normal | decimal 2 16" xfId="6879" xr:uid="{33B68F74-2544-4E30-9811-414C98B84181}"/>
    <cellStyle name="tableau | cellule | normal | decimal 2 17" xfId="7452" xr:uid="{CEB71ABF-753F-4588-98A1-8C124D92F908}"/>
    <cellStyle name="tableau | cellule | normal | decimal 2 18" xfId="7699" xr:uid="{E4F48150-2A70-4E7B-A4DC-DE123F82D632}"/>
    <cellStyle name="tableau | cellule | normal | decimal 2 19" xfId="7929" xr:uid="{173144D3-8747-471D-91FD-999384CF33FC}"/>
    <cellStyle name="tableau | cellule | normal | decimal 2 2" xfId="2062" xr:uid="{BCD5AF2B-FD9F-46FB-B3F0-18E26FD3EDDB}"/>
    <cellStyle name="tableau | cellule | normal | decimal 2 2 10" xfId="6081" xr:uid="{DB3A4AF9-B6C9-4082-B711-2F48564E1119}"/>
    <cellStyle name="tableau | cellule | normal | decimal 2 2 11" xfId="6376" xr:uid="{42C594FB-031B-4289-B45D-454541FC6742}"/>
    <cellStyle name="tableau | cellule | normal | decimal 2 2 12" xfId="6949" xr:uid="{EB7625DE-AA79-42CD-8048-9EB580BE76DB}"/>
    <cellStyle name="tableau | cellule | normal | decimal 2 2 13" xfId="6658" xr:uid="{75361670-F619-48AD-9ECC-54A8798A66DA}"/>
    <cellStyle name="tableau | cellule | normal | decimal 2 2 14" xfId="7453" xr:uid="{C25D3131-4E65-46AB-813D-34816BC79E0C}"/>
    <cellStyle name="tableau | cellule | normal | decimal 2 2 15" xfId="7700" xr:uid="{4F9876AE-5A41-43D4-89CA-B7BCF2CC6CB5}"/>
    <cellStyle name="tableau | cellule | normal | decimal 2 2 16" xfId="7930" xr:uid="{4A7FEA7E-B704-4C95-9A2A-097CF5BAFC5E}"/>
    <cellStyle name="tableau | cellule | normal | decimal 2 2 17" xfId="8041" xr:uid="{25157C2E-6740-4DF4-8DE6-A45B29850926}"/>
    <cellStyle name="tableau | cellule | normal | decimal 2 2 2" xfId="2063" xr:uid="{34408E1F-AA02-4F1F-9887-6BDDBD876651}"/>
    <cellStyle name="tableau | cellule | normal | decimal 2 2 2 2" xfId="3041" xr:uid="{34F67AEE-52CA-4039-9510-58B505C775DC}"/>
    <cellStyle name="tableau | cellule | normal | decimal 2 2 3" xfId="3040" xr:uid="{A76DEED6-3B46-4B63-81DE-130590D72958}"/>
    <cellStyle name="tableau | cellule | normal | decimal 2 2 4" xfId="4656" xr:uid="{14635601-09A8-4F67-BAF1-8EE6857B9FE1}"/>
    <cellStyle name="tableau | cellule | normal | decimal 2 2 5" xfId="5149" xr:uid="{3AB149F9-89FA-465F-AABE-ED362E5B817D}"/>
    <cellStyle name="tableau | cellule | normal | decimal 2 2 6" xfId="5407" xr:uid="{8C23D35B-559B-49D0-BB4B-5DCCE59884B3}"/>
    <cellStyle name="tableau | cellule | normal | decimal 2 2 7" xfId="5667" xr:uid="{90C423CE-D73F-45D0-9F10-FFEF7BC82C8E}"/>
    <cellStyle name="tableau | cellule | normal | decimal 2 2 8" xfId="5284" xr:uid="{CBED8746-54D0-4E85-9BEF-813EB96C5677}"/>
    <cellStyle name="tableau | cellule | normal | decimal 2 2 9" xfId="6177" xr:uid="{B116EA23-89D5-4DA7-BF75-C7E1EACD2AE5}"/>
    <cellStyle name="tableau | cellule | normal | decimal 2 20" xfId="8038" xr:uid="{B774A2DC-E344-4A08-B29B-4E14BBB157A0}"/>
    <cellStyle name="tableau | cellule | normal | decimal 2 3" xfId="2064" xr:uid="{C1C48250-C298-4899-ACD6-7729515996ED}"/>
    <cellStyle name="tableau | cellule | normal | decimal 2 3 10" xfId="6853" xr:uid="{5F9AE09C-3255-4C84-9F4A-1B6012CF317B}"/>
    <cellStyle name="tableau | cellule | normal | decimal 2 3 11" xfId="6950" xr:uid="{A287DE04-045A-4294-9ACD-85A3F132C1DE}"/>
    <cellStyle name="tableau | cellule | normal | decimal 2 3 12" xfId="7131" xr:uid="{DD77D337-AC86-405A-B7F3-364C6C08B035}"/>
    <cellStyle name="tableau | cellule | normal | decimal 2 3 13" xfId="7454" xr:uid="{54ED5DD1-6955-4C9E-AB84-41C87907D3AB}"/>
    <cellStyle name="tableau | cellule | normal | decimal 2 3 14" xfId="7701" xr:uid="{C0F41A1D-513A-47DF-A50D-059166165460}"/>
    <cellStyle name="tableau | cellule | normal | decimal 2 3 15" xfId="7931" xr:uid="{16EBB6C0-6250-4DCE-8D06-380C30952734}"/>
    <cellStyle name="tableau | cellule | normal | decimal 2 3 16" xfId="8078" xr:uid="{E164B023-9081-4CB3-9285-D3EBBBAA267E}"/>
    <cellStyle name="tableau | cellule | normal | decimal 2 3 2" xfId="3042" xr:uid="{D75FC427-1390-4F1F-8AFD-83A75D85E648}"/>
    <cellStyle name="tableau | cellule | normal | decimal 2 3 3" xfId="4657" xr:uid="{ACCE8120-FCEB-494E-AC78-457865C7F41E}"/>
    <cellStyle name="tableau | cellule | normal | decimal 2 3 4" xfId="5150" xr:uid="{131AC8E2-A48D-4D21-BA40-E3BF5DE8D4DF}"/>
    <cellStyle name="tableau | cellule | normal | decimal 2 3 5" xfId="5408" xr:uid="{2C51F77D-278F-420B-ADA8-EA4D781DA51C}"/>
    <cellStyle name="tableau | cellule | normal | decimal 2 3 6" xfId="5668" xr:uid="{96566600-3396-4ADF-9214-291258C2E0E8}"/>
    <cellStyle name="tableau | cellule | normal | decimal 2 3 7" xfId="5337" xr:uid="{EFDDEE54-B310-462A-B41C-18D19D18E9BE}"/>
    <cellStyle name="tableau | cellule | normal | decimal 2 3 8" xfId="6178" xr:uid="{1DDB2599-11F8-4229-89A8-181F15C9469A}"/>
    <cellStyle name="tableau | cellule | normal | decimal 2 3 9" xfId="6351" xr:uid="{AA9FBE5B-687B-49C0-9F25-98FEBCD0A8CD}"/>
    <cellStyle name="tableau | cellule | normal | decimal 2 4" xfId="2065" xr:uid="{E472C217-B545-439C-BA2A-3A37F40B3096}"/>
    <cellStyle name="tableau | cellule | normal | decimal 2 4 2" xfId="3043" xr:uid="{6101D9F9-56C0-4E02-B6EF-195934235266}"/>
    <cellStyle name="tableau | cellule | normal | decimal 2 5" xfId="2066" xr:uid="{AF7275E1-535A-4F5B-A5F8-6201289053D4}"/>
    <cellStyle name="tableau | cellule | normal | decimal 2 5 2" xfId="3044" xr:uid="{60E274F5-01E0-476C-BDD9-56D4EB4E5109}"/>
    <cellStyle name="tableau | cellule | normal | decimal 2 6" xfId="3039" xr:uid="{A156C1F4-438E-4381-B3AF-108CDD0F8029}"/>
    <cellStyle name="tableau | cellule | normal | decimal 2 7" xfId="4655" xr:uid="{C46E357E-B67B-42B0-8298-E4CD51BDC5C4}"/>
    <cellStyle name="tableau | cellule | normal | decimal 2 8" xfId="5148" xr:uid="{87898697-B821-43F3-9FA4-8CE3C848E9FF}"/>
    <cellStyle name="tableau | cellule | normal | decimal 2 9" xfId="5406" xr:uid="{5C637C32-5626-4652-A4BC-19826F6EE420}"/>
    <cellStyle name="tableau | cellule | normal | decimal 3" xfId="2067" xr:uid="{15788E7A-295B-4CF6-8EE3-8D7F4DABE500}"/>
    <cellStyle name="tableau | cellule | normal | decimal 3 10" xfId="5669" xr:uid="{684BD337-F0EA-41E4-A53B-6BA9D8718F36}"/>
    <cellStyle name="tableau | cellule | normal | decimal 3 11" xfId="5869" xr:uid="{4A51B5ED-2631-458C-BED6-247006BFD362}"/>
    <cellStyle name="tableau | cellule | normal | decimal 3 12" xfId="6179" xr:uid="{9A3E1333-C3DA-4E5C-B12B-6E6A44E72768}"/>
    <cellStyle name="tableau | cellule | normal | decimal 3 13" xfId="5837" xr:uid="{C448B38A-E8C4-4BA5-A650-AD2D8985AA88}"/>
    <cellStyle name="tableau | cellule | normal | decimal 3 14" xfId="6597" xr:uid="{3924910C-FFC0-4078-AF71-96704EA7023D}"/>
    <cellStyle name="tableau | cellule | normal | decimal 3 15" xfId="6951" xr:uid="{D9AE4BEB-B12F-4035-92A8-94B5ADF1E74D}"/>
    <cellStyle name="tableau | cellule | normal | decimal 3 16" xfId="6334" xr:uid="{5F2DF474-3C0D-4866-A8A7-CFF6CBD4423F}"/>
    <cellStyle name="tableau | cellule | normal | decimal 3 17" xfId="7455" xr:uid="{FEDBBFEC-5EC1-4426-AA9F-C3922698B2A1}"/>
    <cellStyle name="tableau | cellule | normal | decimal 3 18" xfId="7702" xr:uid="{A7B14AE9-9A92-4311-B999-0970EB68518D}"/>
    <cellStyle name="tableau | cellule | normal | decimal 3 19" xfId="7932" xr:uid="{D46F2672-1927-47C0-B899-C0948B42946E}"/>
    <cellStyle name="tableau | cellule | normal | decimal 3 2" xfId="2068" xr:uid="{CA84CA8A-8DDF-4D8A-B409-E6462BDED32F}"/>
    <cellStyle name="tableau | cellule | normal | decimal 3 2 10" xfId="6599" xr:uid="{21CD1BAC-294F-4180-BADB-2EC5451D6770}"/>
    <cellStyle name="tableau | cellule | normal | decimal 3 2 11" xfId="6524" xr:uid="{13C37B56-C50E-4964-9A9D-2C1E86227723}"/>
    <cellStyle name="tableau | cellule | normal | decimal 3 2 12" xfId="6952" xr:uid="{F05D3757-A023-4B7D-9231-98D16C6F9EBB}"/>
    <cellStyle name="tableau | cellule | normal | decimal 3 2 13" xfId="6831" xr:uid="{287F16BC-F524-42BE-B00F-B00952134790}"/>
    <cellStyle name="tableau | cellule | normal | decimal 3 2 14" xfId="7456" xr:uid="{DFC38B24-28CC-42C2-85DD-D1BD135C16BC}"/>
    <cellStyle name="tableau | cellule | normal | decimal 3 2 15" xfId="7703" xr:uid="{F1B5CCAC-C92E-4D3F-BF82-DEC2C58A275B}"/>
    <cellStyle name="tableau | cellule | normal | decimal 3 2 16" xfId="7933" xr:uid="{E61F8A3C-F3C5-43EB-85BD-2206B551FF44}"/>
    <cellStyle name="tableau | cellule | normal | decimal 3 2 17" xfId="8059" xr:uid="{C4110079-56A6-4083-9D4E-D490FE0AAD1B}"/>
    <cellStyle name="tableau | cellule | normal | decimal 3 2 2" xfId="2069" xr:uid="{8B817574-A76D-4E61-9150-DD169ADF10D5}"/>
    <cellStyle name="tableau | cellule | normal | decimal 3 2 2 2" xfId="3047" xr:uid="{89381500-9D3C-4453-B91F-C549E3386817}"/>
    <cellStyle name="tableau | cellule | normal | decimal 3 2 3" xfId="3046" xr:uid="{487CF41E-7163-4414-B04C-6D6D1853DB8C}"/>
    <cellStyle name="tableau | cellule | normal | decimal 3 2 4" xfId="4659" xr:uid="{C5267617-9E76-4FAE-BD8B-6EFE24854072}"/>
    <cellStyle name="tableau | cellule | normal | decimal 3 2 5" xfId="5152" xr:uid="{9860C2E8-D36B-4AE7-84DE-6993E51BE85E}"/>
    <cellStyle name="tableau | cellule | normal | decimal 3 2 6" xfId="5410" xr:uid="{97AC47EB-A4C6-4E78-A852-F74E62CF4464}"/>
    <cellStyle name="tableau | cellule | normal | decimal 3 2 7" xfId="5670" xr:uid="{6318922D-F5F5-4FD1-9742-DAE0DD3ACCEF}"/>
    <cellStyle name="tableau | cellule | normal | decimal 3 2 8" xfId="5584" xr:uid="{899D262D-FEE7-4C71-80AB-DE95CDDE9758}"/>
    <cellStyle name="tableau | cellule | normal | decimal 3 2 9" xfId="6180" xr:uid="{1D460C76-CF69-4063-8915-B9707B4C3712}"/>
    <cellStyle name="tableau | cellule | normal | decimal 3 20" xfId="8136" xr:uid="{D7D2DF40-179F-4C9B-A427-2C8954673807}"/>
    <cellStyle name="tableau | cellule | normal | decimal 3 3" xfId="2070" xr:uid="{A4A4A8DF-5B35-4345-9C6E-9F15B7B37608}"/>
    <cellStyle name="tableau | cellule | normal | decimal 3 3 10" xfId="6582" xr:uid="{8F14AF35-BE66-4114-A648-982BD73B1755}"/>
    <cellStyle name="tableau | cellule | normal | decimal 3 3 11" xfId="6953" xr:uid="{3A298FC9-971D-4FAC-8848-B49AF3123B0C}"/>
    <cellStyle name="tableau | cellule | normal | decimal 3 3 12" xfId="7135" xr:uid="{110B9691-069C-4BB1-893C-418F8CF67932}"/>
    <cellStyle name="tableau | cellule | normal | decimal 3 3 13" xfId="7457" xr:uid="{9B90DD70-8381-4A82-BB5D-89C821B5E576}"/>
    <cellStyle name="tableau | cellule | normal | decimal 3 3 14" xfId="7704" xr:uid="{B88CD1CC-CA5A-4AEF-BE49-264B73271D14}"/>
    <cellStyle name="tableau | cellule | normal | decimal 3 3 15" xfId="7934" xr:uid="{A761E621-294B-4CF3-A549-13D5509DCFB9}"/>
    <cellStyle name="tableau | cellule | normal | decimal 3 3 16" xfId="8165" xr:uid="{05A20F41-2FD7-4A55-88A8-9A1534D5B30F}"/>
    <cellStyle name="tableau | cellule | normal | decimal 3 3 2" xfId="3048" xr:uid="{9839E761-F000-40C8-9D6E-5E815FF47C58}"/>
    <cellStyle name="tableau | cellule | normal | decimal 3 3 3" xfId="4660" xr:uid="{C562C211-29CD-425D-B4B1-CD7EDE105C39}"/>
    <cellStyle name="tableau | cellule | normal | decimal 3 3 4" xfId="5153" xr:uid="{37993FE6-F5EC-412A-BE31-B5B280CB89FE}"/>
    <cellStyle name="tableau | cellule | normal | decimal 3 3 5" xfId="5411" xr:uid="{ACBB1CCF-1CB0-460C-B072-1CF18786EFF1}"/>
    <cellStyle name="tableau | cellule | normal | decimal 3 3 6" xfId="5671" xr:uid="{50E634FC-4E25-4E3C-92E6-F132B9035F30}"/>
    <cellStyle name="tableau | cellule | normal | decimal 3 3 7" xfId="4836" xr:uid="{3F546CB7-ED44-44E7-A5A5-42DCA771D90D}"/>
    <cellStyle name="tableau | cellule | normal | decimal 3 3 8" xfId="6181" xr:uid="{878A913F-B720-4BBC-9824-24698C734A06}"/>
    <cellStyle name="tableau | cellule | normal | decimal 3 3 9" xfId="5892" xr:uid="{474E0780-3489-4D5B-A546-5792CB6BC2E0}"/>
    <cellStyle name="tableau | cellule | normal | decimal 3 4" xfId="2071" xr:uid="{521111E3-8832-4D11-9CA4-73DC786A045F}"/>
    <cellStyle name="tableau | cellule | normal | decimal 3 4 2" xfId="3049" xr:uid="{B1C6BC8A-40E0-49DC-8E49-343BE5F77493}"/>
    <cellStyle name="tableau | cellule | normal | decimal 3 5" xfId="2072" xr:uid="{1BCD3418-262B-4071-8F28-3C6AC9A0356F}"/>
    <cellStyle name="tableau | cellule | normal | decimal 3 5 2" xfId="3050" xr:uid="{67DD9A63-3AD0-49F5-9A63-31A93442C785}"/>
    <cellStyle name="tableau | cellule | normal | decimal 3 6" xfId="3045" xr:uid="{1206F86C-5AAC-418D-BE7C-1A67D4D08571}"/>
    <cellStyle name="tableau | cellule | normal | decimal 3 7" xfId="4658" xr:uid="{9B313A9E-43DF-472F-951A-E6CD15766C24}"/>
    <cellStyle name="tableau | cellule | normal | decimal 3 8" xfId="5151" xr:uid="{6BB04DB0-C344-42F2-9071-E20209B7DAA2}"/>
    <cellStyle name="tableau | cellule | normal | decimal 3 9" xfId="5409" xr:uid="{8C7650A5-03E9-471F-936F-9FF075672596}"/>
    <cellStyle name="tableau | cellule | normal | decimal 4" xfId="2073" xr:uid="{79E2F80D-7A88-4FA9-9211-EBF75ED9DA2E}"/>
    <cellStyle name="tableau | cellule | normal | decimal 4 10" xfId="5672" xr:uid="{5AB9540B-223D-45FE-B7FA-41DC2B13B2F2}"/>
    <cellStyle name="tableau | cellule | normal | decimal 4 11" xfId="6086" xr:uid="{567C8DF5-5177-46A3-B4E1-F7ABF7FF71D9}"/>
    <cellStyle name="tableau | cellule | normal | decimal 4 12" xfId="6182" xr:uid="{F6CBBBA6-E590-4021-93E7-46AD12901B82}"/>
    <cellStyle name="tableau | cellule | normal | decimal 4 13" xfId="6355" xr:uid="{E40970FC-3EE1-468E-A994-6FCEBBFDE3C0}"/>
    <cellStyle name="tableau | cellule | normal | decimal 4 14" xfId="6556" xr:uid="{67AD84D8-B1D1-4554-8F1F-5572518E94EA}"/>
    <cellStyle name="tableau | cellule | normal | decimal 4 15" xfId="6954" xr:uid="{2A7238CB-62A2-4BB6-A64E-51171F54BC47}"/>
    <cellStyle name="tableau | cellule | normal | decimal 4 16" xfId="7363" xr:uid="{0935B7C7-3401-4279-A5EB-36F38921C9EB}"/>
    <cellStyle name="tableau | cellule | normal | decimal 4 17" xfId="7458" xr:uid="{54966F8F-D64C-4568-9847-0670883E1CFF}"/>
    <cellStyle name="tableau | cellule | normal | decimal 4 18" xfId="7705" xr:uid="{5D84660E-46B6-46F4-9DFD-08D3426C7D95}"/>
    <cellStyle name="tableau | cellule | normal | decimal 4 19" xfId="7935" xr:uid="{6D631B3F-ECEC-4CF4-AC18-21E62267CA91}"/>
    <cellStyle name="tableau | cellule | normal | decimal 4 2" xfId="2074" xr:uid="{4C0E30A9-3E65-4255-BC19-11FF67B92134}"/>
    <cellStyle name="tableau | cellule | normal | decimal 4 2 10" xfId="5809" xr:uid="{20285C32-8C22-4450-ACDC-97ECD5122C2C}"/>
    <cellStyle name="tableau | cellule | normal | decimal 4 2 11" xfId="6005" xr:uid="{5C765A4C-6F8F-4ECC-A5B5-AC7AC929342F}"/>
    <cellStyle name="tableau | cellule | normal | decimal 4 2 12" xfId="6955" xr:uid="{D59C761A-5417-4EA9-BA7B-F4C18BA88F98}"/>
    <cellStyle name="tableau | cellule | normal | decimal 4 2 13" xfId="6872" xr:uid="{33DF37A9-1AD8-49FA-8285-690C7C6D0246}"/>
    <cellStyle name="tableau | cellule | normal | decimal 4 2 14" xfId="7459" xr:uid="{1E9F1EF3-C6DC-4ED7-9139-C470FF6133CF}"/>
    <cellStyle name="tableau | cellule | normal | decimal 4 2 15" xfId="7706" xr:uid="{960FD251-672E-41BC-BB2D-E07A607F5EAB}"/>
    <cellStyle name="tableau | cellule | normal | decimal 4 2 16" xfId="7936" xr:uid="{45CFE5CA-CE71-4CE5-BA7C-FE90F2FB408B}"/>
    <cellStyle name="tableau | cellule | normal | decimal 4 2 17" xfId="7861" xr:uid="{DB234B3B-9808-4047-B990-18EE02D612B7}"/>
    <cellStyle name="tableau | cellule | normal | decimal 4 2 2" xfId="2075" xr:uid="{0F1D0F9E-54BD-491A-B3FE-A62CD96E34B6}"/>
    <cellStyle name="tableau | cellule | normal | decimal 4 2 2 2" xfId="3053" xr:uid="{4CB38ABA-298B-4012-8FD4-A505C45D2964}"/>
    <cellStyle name="tableau | cellule | normal | decimal 4 2 3" xfId="3052" xr:uid="{29B79903-6E49-4EE9-9706-178D46DA6C0A}"/>
    <cellStyle name="tableau | cellule | normal | decimal 4 2 4" xfId="4662" xr:uid="{70149DE4-28FA-4963-8885-C3E7C5C9CEB8}"/>
    <cellStyle name="tableau | cellule | normal | decimal 4 2 5" xfId="5155" xr:uid="{DB25C86A-87F4-463E-92AE-DB75A1FEB2D9}"/>
    <cellStyle name="tableau | cellule | normal | decimal 4 2 6" xfId="5413" xr:uid="{9A383342-C324-448E-B1AD-66E826EAD7A6}"/>
    <cellStyle name="tableau | cellule | normal | decimal 4 2 7" xfId="5673" xr:uid="{C89BE75C-FA08-4AF2-A8B8-A45B4E4F582E}"/>
    <cellStyle name="tableau | cellule | normal | decimal 4 2 8" xfId="5873" xr:uid="{0EEBE689-61F6-4C31-B8CC-990168B5A82E}"/>
    <cellStyle name="tableau | cellule | normal | decimal 4 2 9" xfId="6183" xr:uid="{F6EB0F6C-1752-49D7-AE08-A54E1DA5AB69}"/>
    <cellStyle name="tableau | cellule | normal | decimal 4 20" xfId="8062" xr:uid="{8F938BA6-11A5-42E4-A917-4729DD55D86B}"/>
    <cellStyle name="tableau | cellule | normal | decimal 4 3" xfId="2076" xr:uid="{68253FFE-4635-43BE-BB92-73157A771390}"/>
    <cellStyle name="tableau | cellule | normal | decimal 4 3 10" xfId="6124" xr:uid="{A2BC131C-052B-4D12-BC53-2D4EB2DF4693}"/>
    <cellStyle name="tableau | cellule | normal | decimal 4 3 11" xfId="6956" xr:uid="{542AF078-352C-4680-B012-3344B89A0F54}"/>
    <cellStyle name="tableau | cellule | normal | decimal 4 3 12" xfId="6384" xr:uid="{8C91253D-AA17-4F6E-BF9C-FAFED9E250FB}"/>
    <cellStyle name="tableau | cellule | normal | decimal 4 3 13" xfId="7460" xr:uid="{54CA6A7D-5172-431A-A98C-0CCD4E20F889}"/>
    <cellStyle name="tableau | cellule | normal | decimal 4 3 14" xfId="7707" xr:uid="{4C85C404-478F-495B-8315-0C8F3AE88F38}"/>
    <cellStyle name="tableau | cellule | normal | decimal 4 3 15" xfId="7937" xr:uid="{D90A9C97-CD6B-4E73-BF1A-FF1527C67CB9}"/>
    <cellStyle name="tableau | cellule | normal | decimal 4 3 16" xfId="8069" xr:uid="{E5057EA1-776B-449F-BED7-B64720EDE769}"/>
    <cellStyle name="tableau | cellule | normal | decimal 4 3 2" xfId="3054" xr:uid="{253CC004-3E6C-4E4E-8445-810D4BE81759}"/>
    <cellStyle name="tableau | cellule | normal | decimal 4 3 3" xfId="4663" xr:uid="{6274FCEB-00CF-4F4F-ACFE-15F04437B6E0}"/>
    <cellStyle name="tableau | cellule | normal | decimal 4 3 4" xfId="5156" xr:uid="{17FDF3E3-C163-429E-A052-77B1F7CD8092}"/>
    <cellStyle name="tableau | cellule | normal | decimal 4 3 5" xfId="5414" xr:uid="{B35F5343-22A4-48CB-9AE5-E8613FA9638C}"/>
    <cellStyle name="tableau | cellule | normal | decimal 4 3 6" xfId="5674" xr:uid="{F7AF0236-7A63-475A-869B-5A3B6F6A65AB}"/>
    <cellStyle name="tableau | cellule | normal | decimal 4 3 7" xfId="5551" xr:uid="{3A4AB538-3958-40F4-B288-422240879DFF}"/>
    <cellStyle name="tableau | cellule | normal | decimal 4 3 8" xfId="6184" xr:uid="{7A9A6F35-2A95-4252-9FCF-81758195EA95}"/>
    <cellStyle name="tableau | cellule | normal | decimal 4 3 9" xfId="5814" xr:uid="{98B7E557-270D-4F3C-B6CB-254502D75D2F}"/>
    <cellStyle name="tableau | cellule | normal | decimal 4 4" xfId="2077" xr:uid="{300F53B4-0D0A-4D4A-B3F2-2E16EC156381}"/>
    <cellStyle name="tableau | cellule | normal | decimal 4 4 2" xfId="3055" xr:uid="{8C97437E-CCAE-413C-9EC0-D7593A533119}"/>
    <cellStyle name="tableau | cellule | normal | decimal 4 5" xfId="2078" xr:uid="{17D05732-B842-4A58-BB19-C2ED461357EE}"/>
    <cellStyle name="tableau | cellule | normal | decimal 4 5 2" xfId="3056" xr:uid="{A08ABB3E-21BE-41D3-88D1-2B14F8105A07}"/>
    <cellStyle name="tableau | cellule | normal | decimal 4 6" xfId="3051" xr:uid="{639C6974-503E-49EE-B8AE-BF2A43A87A20}"/>
    <cellStyle name="tableau | cellule | normal | decimal 4 7" xfId="4661" xr:uid="{CDFE7041-B598-49F4-8E4A-0B15DA6B87A6}"/>
    <cellStyle name="tableau | cellule | normal | decimal 4 8" xfId="5154" xr:uid="{985B55AC-D9B9-4271-8AA7-9606016DB9E0}"/>
    <cellStyle name="tableau | cellule | normal | decimal 4 9" xfId="5412" xr:uid="{EDE5A4F7-D2F2-4B04-AF10-CAFE3EBA2ADE}"/>
    <cellStyle name="tableau | cellule | normal | entier" xfId="2079" xr:uid="{C5CC14DB-6506-43EA-9EA1-428797DABF4C}"/>
    <cellStyle name="tableau | cellule | normal | entier 10" xfId="5675" xr:uid="{39D3B953-1E3E-4DF8-8726-D9583AC92531}"/>
    <cellStyle name="tableau | cellule | normal | entier 11" xfId="5849" xr:uid="{2225F968-4B77-4149-AA7C-8629DF28B5B9}"/>
    <cellStyle name="tableau | cellule | normal | entier 12" xfId="6185" xr:uid="{A0012689-45E4-4DC7-9320-5398E1FBCE60}"/>
    <cellStyle name="tableau | cellule | normal | entier 13" xfId="5041" xr:uid="{55F41C1F-EC05-4CD6-9342-7DA316E6C71B}"/>
    <cellStyle name="tableau | cellule | normal | entier 14" xfId="6067" xr:uid="{73E95D8A-0111-458A-888D-AF143E7400B3}"/>
    <cellStyle name="tableau | cellule | normal | entier 15" xfId="6957" xr:uid="{F93FB90D-D160-4710-AFAE-7864AE2714D6}"/>
    <cellStyle name="tableau | cellule | normal | entier 16" xfId="6621" xr:uid="{CC8B303A-B18A-443B-8B5C-5B5F3AF00B88}"/>
    <cellStyle name="tableau | cellule | normal | entier 17" xfId="7461" xr:uid="{842806E9-79A8-4352-B4C7-3EE37F8F00B5}"/>
    <cellStyle name="tableau | cellule | normal | entier 18" xfId="7708" xr:uid="{7D4BDF79-8D37-4E32-B303-E46BD03CC16D}"/>
    <cellStyle name="tableau | cellule | normal | entier 19" xfId="7938" xr:uid="{E0EC9FC4-C3B4-445A-B6CA-34B334540245}"/>
    <cellStyle name="tableau | cellule | normal | entier 2" xfId="2080" xr:uid="{8127A9BC-28A5-4EBA-B307-EE6228DD05F2}"/>
    <cellStyle name="tableau | cellule | normal | entier 2 10" xfId="6108" xr:uid="{95F24016-6089-4BD1-9A75-2CEAC991E451}"/>
    <cellStyle name="tableau | cellule | normal | entier 2 11" xfId="6906" xr:uid="{4A128848-6C1A-46EF-BFE3-19575AC198A8}"/>
    <cellStyle name="tableau | cellule | normal | entier 2 12" xfId="6958" xr:uid="{6C5B0397-6167-4BA6-ABA5-94C87A15D9F0}"/>
    <cellStyle name="tableau | cellule | normal | entier 2 13" xfId="6839" xr:uid="{5F059631-8347-48D9-BDF2-96D705E8C2A5}"/>
    <cellStyle name="tableau | cellule | normal | entier 2 14" xfId="7462" xr:uid="{4D40298C-747A-40B7-A80E-76FF9F43F6B3}"/>
    <cellStyle name="tableau | cellule | normal | entier 2 15" xfId="7709" xr:uid="{7D2DB500-5877-47F0-8F9D-E6486A354585}"/>
    <cellStyle name="tableau | cellule | normal | entier 2 16" xfId="7939" xr:uid="{D7384D8E-9356-4199-975C-C76E3ABDBA85}"/>
    <cellStyle name="tableau | cellule | normal | entier 2 17" xfId="8149" xr:uid="{F39E2C3B-1937-47F3-863F-562F78B42CC9}"/>
    <cellStyle name="tableau | cellule | normal | entier 2 2" xfId="2081" xr:uid="{9480015F-10C4-465B-962C-57922CD4E048}"/>
    <cellStyle name="tableau | cellule | normal | entier 2 2 2" xfId="3059" xr:uid="{3A74EBB0-58DD-4A23-AC37-6194F21C65E2}"/>
    <cellStyle name="tableau | cellule | normal | entier 2 3" xfId="3058" xr:uid="{8B4D2256-F145-43D5-B6D1-224F9A231A6F}"/>
    <cellStyle name="tableau | cellule | normal | entier 2 4" xfId="4665" xr:uid="{6238D026-4251-4447-AAEE-111F06F525B9}"/>
    <cellStyle name="tableau | cellule | normal | entier 2 5" xfId="5158" xr:uid="{7B24D809-A162-469D-9EDE-156FECDB8E36}"/>
    <cellStyle name="tableau | cellule | normal | entier 2 6" xfId="5416" xr:uid="{B8DDD4BB-1B78-4D6C-983A-595F6D6E4A87}"/>
    <cellStyle name="tableau | cellule | normal | entier 2 7" xfId="5676" xr:uid="{59E114FB-8208-4CC7-A66A-A77620C51CFB}"/>
    <cellStyle name="tableau | cellule | normal | entier 2 8" xfId="5779" xr:uid="{1B6183E2-5ECA-4746-9241-6BBEF56468D3}"/>
    <cellStyle name="tableau | cellule | normal | entier 2 9" xfId="6186" xr:uid="{F45C6DB1-0A8B-4D71-B3A3-5093233DBDF4}"/>
    <cellStyle name="tableau | cellule | normal | entier 20" xfId="7889" xr:uid="{014374FF-852A-4D05-87A2-850187AD0AEB}"/>
    <cellStyle name="tableau | cellule | normal | entier 3" xfId="2082" xr:uid="{01FBC757-C791-40C1-83B8-557BB5DAB1F3}"/>
    <cellStyle name="tableau | cellule | normal | entier 3 10" xfId="6523" xr:uid="{9288E67A-0E58-456E-87DF-E861D8E3DA80}"/>
    <cellStyle name="tableau | cellule | normal | entier 3 11" xfId="6959" xr:uid="{3C2AC547-BEAB-4CAF-ABF0-C7A6EDA460DF}"/>
    <cellStyle name="tableau | cellule | normal | entier 3 12" xfId="7042" xr:uid="{B7E58DEE-A2BB-42C9-92AD-2DDF18239C71}"/>
    <cellStyle name="tableau | cellule | normal | entier 3 13" xfId="7463" xr:uid="{60757C9F-873C-4272-BF59-EB4163757DBD}"/>
    <cellStyle name="tableau | cellule | normal | entier 3 14" xfId="7710" xr:uid="{1980F214-1C47-44C2-89F0-876D8FD0A001}"/>
    <cellStyle name="tableau | cellule | normal | entier 3 15" xfId="7940" xr:uid="{B8B5D99E-EFE5-408D-A7D7-93D82F294F96}"/>
    <cellStyle name="tableau | cellule | normal | entier 3 16" xfId="8124" xr:uid="{EB2F0B2A-3190-4C3F-A40D-27619268EA99}"/>
    <cellStyle name="tableau | cellule | normal | entier 3 2" xfId="3060" xr:uid="{9E287D91-4748-445D-9738-5A757ECDE6F9}"/>
    <cellStyle name="tableau | cellule | normal | entier 3 3" xfId="4666" xr:uid="{BDCD17FD-7CA5-4113-8C74-FD1A50F69B50}"/>
    <cellStyle name="tableau | cellule | normal | entier 3 4" xfId="5159" xr:uid="{B3AD6E8A-2393-4880-9DC4-927C65D1F362}"/>
    <cellStyle name="tableau | cellule | normal | entier 3 5" xfId="5417" xr:uid="{EE50DB06-4812-4524-B295-34530288B14E}"/>
    <cellStyle name="tableau | cellule | normal | entier 3 6" xfId="5677" xr:uid="{11DF4F0D-4325-474B-AFA0-20E309037A0B}"/>
    <cellStyle name="tableau | cellule | normal | entier 3 7" xfId="5783" xr:uid="{C91ECE1C-0BEA-43FB-A13D-B33BAE1179A9}"/>
    <cellStyle name="tableau | cellule | normal | entier 3 8" xfId="6187" xr:uid="{46C0F1A9-943A-4A35-B644-F1B7C9E1FB59}"/>
    <cellStyle name="tableau | cellule | normal | entier 3 9" xfId="6269" xr:uid="{370A8A90-FD64-4E3C-84BA-5EEA987D054D}"/>
    <cellStyle name="tableau | cellule | normal | entier 4" xfId="2083" xr:uid="{7C611337-55A1-4495-9487-1974BB0EBE33}"/>
    <cellStyle name="tableau | cellule | normal | entier 4 2" xfId="3061" xr:uid="{16AEED94-B866-4947-B2CC-A01B45B6B38E}"/>
    <cellStyle name="tableau | cellule | normal | entier 5" xfId="2084" xr:uid="{76C64A12-4E74-472B-AA9F-1B8F442DF296}"/>
    <cellStyle name="tableau | cellule | normal | entier 5 2" xfId="3062" xr:uid="{ED07FF1F-31CD-4D52-9BA6-0AFD0F9C3E64}"/>
    <cellStyle name="tableau | cellule | normal | entier 6" xfId="3057" xr:uid="{03B21FF6-965B-425A-ABFA-54288129501B}"/>
    <cellStyle name="tableau | cellule | normal | entier 7" xfId="4664" xr:uid="{AE98AF8B-7BFD-4B33-BC24-1CF9922A146A}"/>
    <cellStyle name="tableau | cellule | normal | entier 8" xfId="5157" xr:uid="{A66016C0-A0D8-48E8-A0FD-C6FC869CC431}"/>
    <cellStyle name="tableau | cellule | normal | entier 9" xfId="5415" xr:uid="{D3A859A2-172B-48CC-9043-C98158AF6343}"/>
    <cellStyle name="tableau | cellule | normal | euro | decimal 1" xfId="2085" xr:uid="{96D6AAC5-AA69-4871-83D9-8797ECF021C8}"/>
    <cellStyle name="tableau | cellule | normal | euro | decimal 1 10" xfId="5678" xr:uid="{401F430B-6243-4C59-B4CB-B236A174DFF2}"/>
    <cellStyle name="tableau | cellule | normal | euro | decimal 1 11" xfId="4920" xr:uid="{A816924B-1E9B-4FBD-B857-E47CA3262187}"/>
    <cellStyle name="tableau | cellule | normal | euro | decimal 1 12" xfId="6188" xr:uid="{AD0FE3D4-AB82-493A-A240-DD32E5E6CF10}"/>
    <cellStyle name="tableau | cellule | normal | euro | decimal 1 13" xfId="6650" xr:uid="{B3860C95-782D-4252-9706-ECBF499B5D16}"/>
    <cellStyle name="tableau | cellule | normal | euro | decimal 1 14" xfId="6629" xr:uid="{14F11B0C-4FB5-481E-A829-44F2A4E81089}"/>
    <cellStyle name="tableau | cellule | normal | euro | decimal 1 15" xfId="6960" xr:uid="{79450677-1393-4EA4-8D87-4A5C3850AAF1}"/>
    <cellStyle name="tableau | cellule | normal | euro | decimal 1 16" xfId="7139" xr:uid="{2B87F5C4-C001-475E-A350-2DB5B567E7C6}"/>
    <cellStyle name="tableau | cellule | normal | euro | decimal 1 17" xfId="7464" xr:uid="{EDFA2AD1-6675-497E-B575-D6261F67B7EE}"/>
    <cellStyle name="tableau | cellule | normal | euro | decimal 1 18" xfId="7711" xr:uid="{8477375D-0692-489A-8103-4C2F75BE2441}"/>
    <cellStyle name="tableau | cellule | normal | euro | decimal 1 19" xfId="7941" xr:uid="{79045BCE-6BC1-4FBE-887D-7602524419B6}"/>
    <cellStyle name="tableau | cellule | normal | euro | decimal 1 2" xfId="2086" xr:uid="{80404D9D-D799-4EF6-A870-26301211E549}"/>
    <cellStyle name="tableau | cellule | normal | euro | decimal 1 2 10" xfId="6359" xr:uid="{4C610D2D-F740-494E-B4F0-FC63A1067E02}"/>
    <cellStyle name="tableau | cellule | normal | euro | decimal 1 2 11" xfId="6861" xr:uid="{2DC295A4-EBD4-40AC-B1B5-5FAA654A2ADA}"/>
    <cellStyle name="tableau | cellule | normal | euro | decimal 1 2 12" xfId="6961" xr:uid="{458DC187-9126-4826-BF07-4EEF0507C9E5}"/>
    <cellStyle name="tableau | cellule | normal | euro | decimal 1 2 13" xfId="7061" xr:uid="{5240D4BE-27C3-4F7C-8B8E-5153AE87D0CA}"/>
    <cellStyle name="tableau | cellule | normal | euro | decimal 1 2 14" xfId="7465" xr:uid="{8F935042-7055-4131-97A2-E65C318A01FD}"/>
    <cellStyle name="tableau | cellule | normal | euro | decimal 1 2 15" xfId="7712" xr:uid="{A89D4260-96E8-4948-9AAB-D77247A284E2}"/>
    <cellStyle name="tableau | cellule | normal | euro | decimal 1 2 16" xfId="7942" xr:uid="{61C6DAEC-D881-42B1-ACC3-4724E201A704}"/>
    <cellStyle name="tableau | cellule | normal | euro | decimal 1 2 17" xfId="7848" xr:uid="{F6597137-36A2-40A4-AD77-84568C702557}"/>
    <cellStyle name="tableau | cellule | normal | euro | decimal 1 2 2" xfId="2087" xr:uid="{760591ED-F876-4E9C-9873-4437E666B0CB}"/>
    <cellStyle name="tableau | cellule | normal | euro | decimal 1 2 2 2" xfId="3065" xr:uid="{8941325F-76FC-42C1-865F-8007FDDFAE26}"/>
    <cellStyle name="tableau | cellule | normal | euro | decimal 1 2 3" xfId="3064" xr:uid="{8A44F356-F997-4BFD-9E3D-79C47146C1E5}"/>
    <cellStyle name="tableau | cellule | normal | euro | decimal 1 2 4" xfId="4668" xr:uid="{DAC86970-CFCC-4F77-B676-BE99517255CA}"/>
    <cellStyle name="tableau | cellule | normal | euro | decimal 1 2 5" xfId="5161" xr:uid="{C15BC65A-7CED-4A61-A245-206017790518}"/>
    <cellStyle name="tableau | cellule | normal | euro | decimal 1 2 6" xfId="5419" xr:uid="{28D2E7A9-31EB-452E-9DBE-831DDD42275A}"/>
    <cellStyle name="tableau | cellule | normal | euro | decimal 1 2 7" xfId="5679" xr:uid="{43EE43FC-C2D3-48F6-AF0A-BDB51CC9A71E}"/>
    <cellStyle name="tableau | cellule | normal | euro | decimal 1 2 8" xfId="5801" xr:uid="{1BD00306-F97E-4D48-A354-BD8565D53EA1}"/>
    <cellStyle name="tableau | cellule | normal | euro | decimal 1 2 9" xfId="6189" xr:uid="{2D6185B3-BB03-4A91-A4D4-B3455F38DB36}"/>
    <cellStyle name="tableau | cellule | normal | euro | decimal 1 20" xfId="8144" xr:uid="{B5383996-F393-4E90-ADEF-47216ED06F50}"/>
    <cellStyle name="tableau | cellule | normal | euro | decimal 1 3" xfId="2088" xr:uid="{DA0D2BF1-3880-4475-A178-58F1BF2B0429}"/>
    <cellStyle name="tableau | cellule | normal | euro | decimal 1 3 10" xfId="5608" xr:uid="{25D0FF86-B7A1-47EB-8BA2-D9BE8A498D0A}"/>
    <cellStyle name="tableau | cellule | normal | euro | decimal 1 3 11" xfId="6962" xr:uid="{02DD7A8D-3173-4731-9CE6-4BCB5FAB526C}"/>
    <cellStyle name="tableau | cellule | normal | euro | decimal 1 3 12" xfId="7414" xr:uid="{71E546D0-535B-4A88-B42C-4979A1BCFC05}"/>
    <cellStyle name="tableau | cellule | normal | euro | decimal 1 3 13" xfId="7466" xr:uid="{759F9A73-506A-43F0-B70E-CD481EECC8DE}"/>
    <cellStyle name="tableau | cellule | normal | euro | decimal 1 3 14" xfId="7713" xr:uid="{6D4D5D0A-4348-4FED-B650-3F371F6C293C}"/>
    <cellStyle name="tableau | cellule | normal | euro | decimal 1 3 15" xfId="7943" xr:uid="{E2105511-C3C7-4626-8C15-4365D264B937}"/>
    <cellStyle name="tableau | cellule | normal | euro | decimal 1 3 16" xfId="8114" xr:uid="{777002D5-855D-4A7D-BD39-51BE811E48E6}"/>
    <cellStyle name="tableau | cellule | normal | euro | decimal 1 3 2" xfId="3066" xr:uid="{249A214B-CB8F-4FCD-A5D4-97AB8B361446}"/>
    <cellStyle name="tableau | cellule | normal | euro | decimal 1 3 3" xfId="4669" xr:uid="{CEABC7B3-A288-4846-B206-D4C767CFC675}"/>
    <cellStyle name="tableau | cellule | normal | euro | decimal 1 3 4" xfId="5162" xr:uid="{361798D0-59F8-4D2E-B45D-8C3D859B14B7}"/>
    <cellStyle name="tableau | cellule | normal | euro | decimal 1 3 5" xfId="5420" xr:uid="{0BABD48E-57A7-4816-BFF9-526285472D68}"/>
    <cellStyle name="tableau | cellule | normal | euro | decimal 1 3 6" xfId="5680" xr:uid="{0F6953CF-CC2A-4F51-B960-D46D92D162E5}"/>
    <cellStyle name="tableau | cellule | normal | euro | decimal 1 3 7" xfId="6138" xr:uid="{7618284F-5B9D-493F-A36A-133D05279009}"/>
    <cellStyle name="tableau | cellule | normal | euro | decimal 1 3 8" xfId="6190" xr:uid="{52B7151F-1589-457F-A3A1-253EAAA742DB}"/>
    <cellStyle name="tableau | cellule | normal | euro | decimal 1 3 9" xfId="6311" xr:uid="{9D441945-9DA7-4EEC-B8B1-041E63B20BB8}"/>
    <cellStyle name="tableau | cellule | normal | euro | decimal 1 4" xfId="2089" xr:uid="{B1A0A7CA-AA18-48C4-91BC-CDB1728557EB}"/>
    <cellStyle name="tableau | cellule | normal | euro | decimal 1 4 2" xfId="3067" xr:uid="{3FFA9755-B755-464B-9778-9EC3FCA62723}"/>
    <cellStyle name="tableau | cellule | normal | euro | decimal 1 5" xfId="2090" xr:uid="{8F96C488-2FFC-4B58-9BF6-7789B537B118}"/>
    <cellStyle name="tableau | cellule | normal | euro | decimal 1 5 2" xfId="3068" xr:uid="{A91066FD-1CB5-4AA6-A9E2-C3330E296501}"/>
    <cellStyle name="tableau | cellule | normal | euro | decimal 1 6" xfId="3063" xr:uid="{FFF7CC0E-AE41-4CD5-BA9E-9709FB6567E2}"/>
    <cellStyle name="tableau | cellule | normal | euro | decimal 1 7" xfId="4667" xr:uid="{E74C5025-F897-42D1-921D-7CF3203FD166}"/>
    <cellStyle name="tableau | cellule | normal | euro | decimal 1 8" xfId="5160" xr:uid="{CB27BF18-5B6F-447C-BD37-2257D0CCEE7A}"/>
    <cellStyle name="tableau | cellule | normal | euro | decimal 1 9" xfId="5418" xr:uid="{B8AECE5E-EE0E-4C93-929B-B99AEA911F5D}"/>
    <cellStyle name="tableau | cellule | normal | euro | decimal 2" xfId="2091" xr:uid="{463D605A-4170-4727-B974-4235EA4FAB78}"/>
    <cellStyle name="tableau | cellule | normal | euro | decimal 2 10" xfId="5681" xr:uid="{D71A0B88-00A4-4B92-A453-C563C1A1168F}"/>
    <cellStyle name="tableau | cellule | normal | euro | decimal 2 11" xfId="5550" xr:uid="{2CF08F37-D945-4F33-A728-8D853AEEC55A}"/>
    <cellStyle name="tableau | cellule | normal | euro | decimal 2 12" xfId="6191" xr:uid="{78882810-C900-4741-8F9F-314FF0797330}"/>
    <cellStyle name="tableau | cellule | normal | euro | decimal 2 13" xfId="6607" xr:uid="{390AB92F-0302-46D3-9243-D26A0BA6385E}"/>
    <cellStyle name="tableau | cellule | normal | euro | decimal 2 14" xfId="6326" xr:uid="{48F75389-1432-4EA3-A786-392AB9D5E863}"/>
    <cellStyle name="tableau | cellule | normal | euro | decimal 2 15" xfId="6963" xr:uid="{906B6151-C9A5-4A8A-A688-810F30041F56}"/>
    <cellStyle name="tableau | cellule | normal | euro | decimal 2 16" xfId="6832" xr:uid="{D2B61987-0EBD-46DD-97AD-2B77C348706A}"/>
    <cellStyle name="tableau | cellule | normal | euro | decimal 2 17" xfId="7467" xr:uid="{320C6200-6E1A-46C4-B053-34EA21DAB8EA}"/>
    <cellStyle name="tableau | cellule | normal | euro | decimal 2 18" xfId="7714" xr:uid="{C2F9FD6E-AF61-4D19-8A98-DDE6A689BE4D}"/>
    <cellStyle name="tableau | cellule | normal | euro | decimal 2 19" xfId="7944" xr:uid="{3E45EAF2-A3AE-464F-95B2-2AA994AEAA36}"/>
    <cellStyle name="tableau | cellule | normal | euro | decimal 2 2" xfId="2092" xr:uid="{61B34629-EE34-4EB3-B7F4-FB34AEC98BA7}"/>
    <cellStyle name="tableau | cellule | normal | euro | decimal 2 2 10" xfId="5832" xr:uid="{785D78C1-902E-4C48-9B5A-16A91911F415}"/>
    <cellStyle name="tableau | cellule | normal | euro | decimal 2 2 11" xfId="6581" xr:uid="{C787B605-3267-4524-A131-58AEFE93F05F}"/>
    <cellStyle name="tableau | cellule | normal | euro | decimal 2 2 12" xfId="6964" xr:uid="{6D889BBD-309B-4387-84B1-33D9BB126D1B}"/>
    <cellStyle name="tableau | cellule | normal | euro | decimal 2 2 13" xfId="7088" xr:uid="{DF611192-09C4-4BAD-86A4-500E2DAA8361}"/>
    <cellStyle name="tableau | cellule | normal | euro | decimal 2 2 14" xfId="7468" xr:uid="{856F8A9B-284A-4D17-BC94-B857CFB31B26}"/>
    <cellStyle name="tableau | cellule | normal | euro | decimal 2 2 15" xfId="7715" xr:uid="{910E2081-ED19-47C4-B324-FDD203B396AF}"/>
    <cellStyle name="tableau | cellule | normal | euro | decimal 2 2 16" xfId="7945" xr:uid="{E1F7C68E-935C-44D9-B3FB-043E8E9B0BCE}"/>
    <cellStyle name="tableau | cellule | normal | euro | decimal 2 2 17" xfId="8065" xr:uid="{C53B759C-8F50-4779-84A4-61E83F5F51AF}"/>
    <cellStyle name="tableau | cellule | normal | euro | decimal 2 2 2" xfId="2093" xr:uid="{BA839D9D-0EC7-4401-8904-8E892352BCD0}"/>
    <cellStyle name="tableau | cellule | normal | euro | decimal 2 2 2 2" xfId="3071" xr:uid="{42F4DFCD-9369-4F9C-9B61-A376B36C3B67}"/>
    <cellStyle name="tableau | cellule | normal | euro | decimal 2 2 3" xfId="3070" xr:uid="{5D1FF363-E86E-4B43-9631-47FC75C24B5E}"/>
    <cellStyle name="tableau | cellule | normal | euro | decimal 2 2 4" xfId="4671" xr:uid="{AE303564-4CB9-418B-8DA7-FB7C2BDCEE6C}"/>
    <cellStyle name="tableau | cellule | normal | euro | decimal 2 2 5" xfId="5164" xr:uid="{D730B04A-793E-4839-B212-D1936DB14D23}"/>
    <cellStyle name="tableau | cellule | normal | euro | decimal 2 2 6" xfId="5422" xr:uid="{137CC893-4319-4660-BBD4-CFCF95683D7E}"/>
    <cellStyle name="tableau | cellule | normal | euro | decimal 2 2 7" xfId="5682" xr:uid="{89B98DA6-5033-4744-BBB1-D0437A7C6124}"/>
    <cellStyle name="tableau | cellule | normal | euro | decimal 2 2 8" xfId="5812" xr:uid="{377EC266-167A-4CDA-95B2-C45FD3E9E78B}"/>
    <cellStyle name="tableau | cellule | normal | euro | decimal 2 2 9" xfId="6192" xr:uid="{45062AEA-A4F6-4916-8068-C1F7988AE81E}"/>
    <cellStyle name="tableau | cellule | normal | euro | decimal 2 20" xfId="8100" xr:uid="{E3C1073F-F774-4CEA-B6F5-DE9E8FBC0D5B}"/>
    <cellStyle name="tableau | cellule | normal | euro | decimal 2 3" xfId="2094" xr:uid="{9C5D80D1-8BFE-477F-AA2E-3B908691E5F5}"/>
    <cellStyle name="tableau | cellule | normal | euro | decimal 2 3 10" xfId="6522" xr:uid="{4B03A894-837F-40CD-A7AF-1238DD7E2721}"/>
    <cellStyle name="tableau | cellule | normal | euro | decimal 2 3 11" xfId="6965" xr:uid="{841A39C7-86D6-4B6C-B04A-66B8A6FEFED2}"/>
    <cellStyle name="tableau | cellule | normal | euro | decimal 2 3 12" xfId="7371" xr:uid="{77DC1C01-CA66-4C82-91EA-9EBA7FDC1B6A}"/>
    <cellStyle name="tableau | cellule | normal | euro | decimal 2 3 13" xfId="7469" xr:uid="{AB6F4238-A65D-440F-A35D-ED4334ED24C3}"/>
    <cellStyle name="tableau | cellule | normal | euro | decimal 2 3 14" xfId="7716" xr:uid="{4EC5604E-8450-4768-81B7-3B0A509D9148}"/>
    <cellStyle name="tableau | cellule | normal | euro | decimal 2 3 15" xfId="7946" xr:uid="{3E3A9621-358D-4511-891C-05CEB961547C}"/>
    <cellStyle name="tableau | cellule | normal | euro | decimal 2 3 16" xfId="8075" xr:uid="{E6AF86F8-0144-47C6-8FB1-D4E50622CB5B}"/>
    <cellStyle name="tableau | cellule | normal | euro | decimal 2 3 2" xfId="3072" xr:uid="{F775CDAA-E195-411B-B66F-B076A36C97C4}"/>
    <cellStyle name="tableau | cellule | normal | euro | decimal 2 3 3" xfId="4672" xr:uid="{9B7F06B7-4120-49A4-85E6-28E32D58B62E}"/>
    <cellStyle name="tableau | cellule | normal | euro | decimal 2 3 4" xfId="5165" xr:uid="{A5BA1E15-5125-4B1F-BE92-5934FF15853E}"/>
    <cellStyle name="tableau | cellule | normal | euro | decimal 2 3 5" xfId="5423" xr:uid="{9CD7CF2F-5203-4909-A1B2-F6DB02ED1A1E}"/>
    <cellStyle name="tableau | cellule | normal | euro | decimal 2 3 6" xfId="5683" xr:uid="{A3760677-4BE5-4E07-95CD-C322C945481A}"/>
    <cellStyle name="tableau | cellule | normal | euro | decimal 2 3 7" xfId="6094" xr:uid="{1C3B4623-F3D3-4AFB-A768-8B0A23D6BA98}"/>
    <cellStyle name="tableau | cellule | normal | euro | decimal 2 3 8" xfId="6193" xr:uid="{8E357E2F-A020-4331-B1E2-144DB1415147}"/>
    <cellStyle name="tableau | cellule | normal | euro | decimal 2 3 9" xfId="5819" xr:uid="{E7D5824E-03FF-4C56-A794-F9E2F364D3B1}"/>
    <cellStyle name="tableau | cellule | normal | euro | decimal 2 4" xfId="2095" xr:uid="{E0274EB8-DF79-4BA7-A4FB-256545062971}"/>
    <cellStyle name="tableau | cellule | normal | euro | decimal 2 4 2" xfId="3073" xr:uid="{AA6FED42-DF9D-444D-B764-5075362A368D}"/>
    <cellStyle name="tableau | cellule | normal | euro | decimal 2 5" xfId="2096" xr:uid="{58986CC5-7F98-429A-83CD-D5E67FBAAB8A}"/>
    <cellStyle name="tableau | cellule | normal | euro | decimal 2 5 2" xfId="3074" xr:uid="{3B236588-1D2F-47AE-8B8F-32603C70645A}"/>
    <cellStyle name="tableau | cellule | normal | euro | decimal 2 6" xfId="3069" xr:uid="{12788F50-75CC-4DE2-94B2-1047105BFE96}"/>
    <cellStyle name="tableau | cellule | normal | euro | decimal 2 7" xfId="4670" xr:uid="{2A3E91E3-1339-4A1E-880E-C8AF0D5843FC}"/>
    <cellStyle name="tableau | cellule | normal | euro | decimal 2 8" xfId="5163" xr:uid="{CB4DD926-FBA3-4041-A88D-B8714BA83B8F}"/>
    <cellStyle name="tableau | cellule | normal | euro | decimal 2 9" xfId="5421" xr:uid="{746464B5-5136-44B5-80F6-E9B05E39A3DF}"/>
    <cellStyle name="tableau | cellule | normal | euro | entier" xfId="2097" xr:uid="{E34A1B42-6A7B-493F-9CEF-C4EE11889E7E}"/>
    <cellStyle name="tableau | cellule | normal | euro | entier 10" xfId="5684" xr:uid="{656AB1F7-F743-4633-B24A-2BBEF9F23609}"/>
    <cellStyle name="tableau | cellule | normal | euro | entier 11" xfId="5827" xr:uid="{19AD5572-A35E-445B-A72E-50F4376906DB}"/>
    <cellStyle name="tableau | cellule | normal | euro | entier 12" xfId="6194" xr:uid="{A70BC973-9DAD-4DF6-8A18-DA2BECFE40CD}"/>
    <cellStyle name="tableau | cellule | normal | euro | entier 13" xfId="6126" xr:uid="{428C31E2-0638-4828-812E-2A5DFB5E04BE}"/>
    <cellStyle name="tableau | cellule | normal | euro | entier 14" xfId="6325" xr:uid="{6B13718B-9625-48B7-A0BC-145A74113C08}"/>
    <cellStyle name="tableau | cellule | normal | euro | entier 15" xfId="6966" xr:uid="{D57D0A69-6E99-440C-A9D8-79D5977C2770}"/>
    <cellStyle name="tableau | cellule | normal | euro | entier 16" xfId="7117" xr:uid="{385B2F8C-BF4F-4171-B107-5FDB2502BCF4}"/>
    <cellStyle name="tableau | cellule | normal | euro | entier 17" xfId="7470" xr:uid="{85966E77-E61C-48C2-B58E-AD27F8788BD1}"/>
    <cellStyle name="tableau | cellule | normal | euro | entier 18" xfId="7717" xr:uid="{AE0FA939-CD92-4EB3-A5F0-E41ED66D86C1}"/>
    <cellStyle name="tableau | cellule | normal | euro | entier 19" xfId="7947" xr:uid="{8200EE73-4A1E-44F0-9CF1-7AC513A89521}"/>
    <cellStyle name="tableau | cellule | normal | euro | entier 2" xfId="2098" xr:uid="{12A03D2D-814A-4851-A9D6-E85380622860}"/>
    <cellStyle name="tableau | cellule | normal | euro | entier 2 10" xfId="6363" xr:uid="{0F361D91-FC0D-4BE5-9866-0217431CD300}"/>
    <cellStyle name="tableau | cellule | normal | euro | entier 2 11" xfId="6344" xr:uid="{40A6B8DF-B689-47C7-A31E-D9A87980D32F}"/>
    <cellStyle name="tableau | cellule | normal | euro | entier 2 12" xfId="6967" xr:uid="{F2589B5B-EC82-43B8-B731-2ADE2D93E5C2}"/>
    <cellStyle name="tableau | cellule | normal | euro | entier 2 13" xfId="7143" xr:uid="{596732FC-97B0-4B5F-A85C-D03BD6C7B897}"/>
    <cellStyle name="tableau | cellule | normal | euro | entier 2 14" xfId="7471" xr:uid="{C20A447C-8A8E-47B3-96F5-F91E3F36E12C}"/>
    <cellStyle name="tableau | cellule | normal | euro | entier 2 15" xfId="7718" xr:uid="{2446E4B8-E567-46A4-8D15-69FCE28FD660}"/>
    <cellStyle name="tableau | cellule | normal | euro | entier 2 16" xfId="7948" xr:uid="{BD7893B8-9491-41C7-A58A-DBC9674B4A25}"/>
    <cellStyle name="tableau | cellule | normal | euro | entier 2 17" xfId="7835" xr:uid="{A4C8C8DA-6E20-43A2-9699-7542A3CD70C2}"/>
    <cellStyle name="tableau | cellule | normal | euro | entier 2 2" xfId="2099" xr:uid="{0713AFBD-05C9-41EA-8CD4-002C63F32DF6}"/>
    <cellStyle name="tableau | cellule | normal | euro | entier 2 2 2" xfId="3077" xr:uid="{1BDE47C0-2DBA-41E0-90DC-0B4D36F4EEB7}"/>
    <cellStyle name="tableau | cellule | normal | euro | entier 2 3" xfId="3076" xr:uid="{83452207-4146-431F-B496-E0CB0C455477}"/>
    <cellStyle name="tableau | cellule | normal | euro | entier 2 4" xfId="4674" xr:uid="{D69AF78B-DB58-4E9E-ACD1-273304E7FDF9}"/>
    <cellStyle name="tableau | cellule | normal | euro | entier 2 5" xfId="5167" xr:uid="{D1D95EFE-16B1-4D0F-A290-18C666253A60}"/>
    <cellStyle name="tableau | cellule | normal | euro | entier 2 6" xfId="5425" xr:uid="{D8B02EED-D87D-4BD0-BE1C-D23E0C9CF593}"/>
    <cellStyle name="tableau | cellule | normal | euro | entier 2 7" xfId="5685" xr:uid="{D20DE5CD-3705-4420-893E-F6E3C7E8112E}"/>
    <cellStyle name="tableau | cellule | normal | euro | entier 2 8" xfId="5341" xr:uid="{6959D326-B8A6-4029-86E7-721072259825}"/>
    <cellStyle name="tableau | cellule | normal | euro | entier 2 9" xfId="6195" xr:uid="{31430A37-9363-471B-9F2B-800F22811788}"/>
    <cellStyle name="tableau | cellule | normal | euro | entier 20" xfId="8076" xr:uid="{C26DEB23-BEB0-4697-B27F-76EB395FA2C2}"/>
    <cellStyle name="tableau | cellule | normal | euro | entier 3" xfId="2100" xr:uid="{932EE0FA-09F7-4172-9D93-C4D66C660E5A}"/>
    <cellStyle name="tableau | cellule | normal | euro | entier 3 10" xfId="6631" xr:uid="{736348EF-ADB9-40E3-96CB-F225322C62FA}"/>
    <cellStyle name="tableau | cellule | normal | euro | entier 3 11" xfId="6968" xr:uid="{18BCE9B5-0F97-43AF-ACB4-0B02E9728A43}"/>
    <cellStyle name="tableau | cellule | normal | euro | entier 3 12" xfId="6615" xr:uid="{42BD6E10-1248-491A-913E-8629A463F54C}"/>
    <cellStyle name="tableau | cellule | normal | euro | entier 3 13" xfId="7472" xr:uid="{5FC0FCD9-B7FF-4690-A902-91D969E492CB}"/>
    <cellStyle name="tableau | cellule | normal | euro | entier 3 14" xfId="7719" xr:uid="{7E5A96F7-0212-47A9-851B-695B619F1265}"/>
    <cellStyle name="tableau | cellule | normal | euro | entier 3 15" xfId="7949" xr:uid="{A232172C-66F8-4320-B3F0-6747FAEB8C62}"/>
    <cellStyle name="tableau | cellule | normal | euro | entier 3 16" xfId="8063" xr:uid="{0B1D7CE3-5D5B-4D89-A00A-07DB3D080C4A}"/>
    <cellStyle name="tableau | cellule | normal | euro | entier 3 2" xfId="3078" xr:uid="{140C6915-078F-451E-B6D7-95EAEC7B86F2}"/>
    <cellStyle name="tableau | cellule | normal | euro | entier 3 3" xfId="4675" xr:uid="{1E2FA023-AD84-4E82-B8C0-04357E34E956}"/>
    <cellStyle name="tableau | cellule | normal | euro | entier 3 4" xfId="5168" xr:uid="{32747868-D7EC-4308-9464-6F6631A811AC}"/>
    <cellStyle name="tableau | cellule | normal | euro | entier 3 5" xfId="5426" xr:uid="{2C3ACAA6-499A-4A85-8336-8A8B2061957C}"/>
    <cellStyle name="tableau | cellule | normal | euro | entier 3 6" xfId="5686" xr:uid="{E9B5CB08-F1EC-4BBC-BAD9-B0435AAB7A94}"/>
    <cellStyle name="tableau | cellule | normal | euro | entier 3 7" xfId="5846" xr:uid="{8240CF56-4E06-4862-BFAE-4048F9B5DF45}"/>
    <cellStyle name="tableau | cellule | normal | euro | entier 3 8" xfId="6196" xr:uid="{808E50CA-413D-40D3-8EBC-C64F795F3B87}"/>
    <cellStyle name="tableau | cellule | normal | euro | entier 3 9" xfId="5843" xr:uid="{9174710A-16D7-4F53-A2F4-B2B65461A256}"/>
    <cellStyle name="tableau | cellule | normal | euro | entier 4" xfId="2101" xr:uid="{1F942F7C-145A-4A8D-8350-C4F01393AFEC}"/>
    <cellStyle name="tableau | cellule | normal | euro | entier 4 2" xfId="3079" xr:uid="{CA8DB8C6-69AB-418B-A940-8FE69B6F20FD}"/>
    <cellStyle name="tableau | cellule | normal | euro | entier 5" xfId="2102" xr:uid="{D78191EB-6E97-4272-B266-847BD6CB18AA}"/>
    <cellStyle name="tableau | cellule | normal | euro | entier 5 2" xfId="3080" xr:uid="{EE8C3CA9-020C-4E0A-988D-2F874653E654}"/>
    <cellStyle name="tableau | cellule | normal | euro | entier 6" xfId="3075" xr:uid="{3F11172F-D069-4C1B-846F-0551C37DF5A0}"/>
    <cellStyle name="tableau | cellule | normal | euro | entier 7" xfId="4673" xr:uid="{8A436AEC-8C46-4FB1-B543-EAAD6AD2FB8A}"/>
    <cellStyle name="tableau | cellule | normal | euro | entier 8" xfId="5166" xr:uid="{D1F63FB1-F897-4AAD-9192-ACB8C4513895}"/>
    <cellStyle name="tableau | cellule | normal | euro | entier 9" xfId="5424" xr:uid="{00846B69-E1AE-498D-89B0-508DAC974309}"/>
    <cellStyle name="tableau | cellule | normal | franc | decimal 1" xfId="2103" xr:uid="{5B656FD4-BE18-47FF-A70C-EE3A77F59527}"/>
    <cellStyle name="tableau | cellule | normal | franc | decimal 1 10" xfId="5687" xr:uid="{E6F6AF0A-0667-42F0-B216-DA47E7090B37}"/>
    <cellStyle name="tableau | cellule | normal | franc | decimal 1 11" xfId="5847" xr:uid="{4EE8B72C-7C31-4726-B491-0237F07338B7}"/>
    <cellStyle name="tableau | cellule | normal | franc | decimal 1 12" xfId="6197" xr:uid="{E05EB2BD-9682-4B95-A7AC-5FE01E6CE6EC}"/>
    <cellStyle name="tableau | cellule | normal | franc | decimal 1 13" xfId="5286" xr:uid="{44DE6341-4DCD-4928-9F51-3D4D4F432530}"/>
    <cellStyle name="tableau | cellule | normal | franc | decimal 1 14" xfId="6520" xr:uid="{85164C36-3669-4385-94C9-924700EE1A41}"/>
    <cellStyle name="tableau | cellule | normal | franc | decimal 1 15" xfId="6969" xr:uid="{72FC6B45-7397-43DC-8AAD-09E192E508E7}"/>
    <cellStyle name="tableau | cellule | normal | franc | decimal 1 16" xfId="6659" xr:uid="{5F9764F2-57E4-4E49-9B4A-69D5A809F58F}"/>
    <cellStyle name="tableau | cellule | normal | franc | decimal 1 17" xfId="7473" xr:uid="{6F90CAF6-48A6-4E26-9C54-5CFFB718667E}"/>
    <cellStyle name="tableau | cellule | normal | franc | decimal 1 18" xfId="7720" xr:uid="{15677F53-1002-47A5-A17D-DC9BDDDA11A7}"/>
    <cellStyle name="tableau | cellule | normal | franc | decimal 1 19" xfId="7950" xr:uid="{1C65C4F1-FFA5-4756-8FEB-B76433B3D67C}"/>
    <cellStyle name="tableau | cellule | normal | franc | decimal 1 2" xfId="2104" xr:uid="{EAAF748E-620C-499E-B1BF-1F3D6F496A71}"/>
    <cellStyle name="tableau | cellule | normal | franc | decimal 1 2 10" xfId="6065" xr:uid="{B612A541-4C48-4E14-AA5A-8FCDB5CE0B4D}"/>
    <cellStyle name="tableau | cellule | normal | franc | decimal 1 2 11" xfId="6291" xr:uid="{1DC8FF34-0138-4588-A4B2-037E108E179D}"/>
    <cellStyle name="tableau | cellule | normal | franc | decimal 1 2 12" xfId="6970" xr:uid="{1098CDA7-8B76-4E1D-95A8-998711844BDE}"/>
    <cellStyle name="tableau | cellule | normal | franc | decimal 1 2 13" xfId="7147" xr:uid="{73BE82B2-07FE-48CE-9DA5-BE75061EA6FB}"/>
    <cellStyle name="tableau | cellule | normal | franc | decimal 1 2 14" xfId="7474" xr:uid="{33D4DC9F-0099-4160-B956-6B4E6723843E}"/>
    <cellStyle name="tableau | cellule | normal | franc | decimal 1 2 15" xfId="7721" xr:uid="{0B08BF71-3959-4C0D-9CE8-D9F3FD68AC8B}"/>
    <cellStyle name="tableau | cellule | normal | franc | decimal 1 2 16" xfId="7951" xr:uid="{C461D05C-663F-4604-AF8F-B084F8634DAE}"/>
    <cellStyle name="tableau | cellule | normal | franc | decimal 1 2 17" xfId="7607" xr:uid="{D656E2A8-23EC-47CE-B233-19334AA1D1C5}"/>
    <cellStyle name="tableau | cellule | normal | franc | decimal 1 2 2" xfId="2105" xr:uid="{6DB2570C-8112-48BA-8F7F-8F19D756DD4E}"/>
    <cellStyle name="tableau | cellule | normal | franc | decimal 1 2 2 2" xfId="3083" xr:uid="{B7972945-A2B1-4A9C-B940-0C1D06D4D81B}"/>
    <cellStyle name="tableau | cellule | normal | franc | decimal 1 2 3" xfId="3082" xr:uid="{AC85B730-3937-4BA0-B620-9DC436DD4778}"/>
    <cellStyle name="tableau | cellule | normal | franc | decimal 1 2 4" xfId="4677" xr:uid="{0E8C786D-6508-41FB-9463-014A89904307}"/>
    <cellStyle name="tableau | cellule | normal | franc | decimal 1 2 5" xfId="5170" xr:uid="{6B332E6A-E208-4190-9F57-C187EC2D1B35}"/>
    <cellStyle name="tableau | cellule | normal | franc | decimal 1 2 6" xfId="5428" xr:uid="{319823CA-64EC-47EA-A58A-3941DF3D6C99}"/>
    <cellStyle name="tableau | cellule | normal | franc | decimal 1 2 7" xfId="5688" xr:uid="{20333616-DFCF-4C52-86EA-B43ACC2A3EF9}"/>
    <cellStyle name="tableau | cellule | normal | franc | decimal 1 2 8" xfId="5548" xr:uid="{6E9D6615-ED7D-44A3-8434-610EAA82EC16}"/>
    <cellStyle name="tableau | cellule | normal | franc | decimal 1 2 9" xfId="6198" xr:uid="{1BF6DB68-0E74-457A-BE21-AD982E72A825}"/>
    <cellStyle name="tableau | cellule | normal | franc | decimal 1 20" xfId="7083" xr:uid="{2378F485-C773-4A5C-BC3F-4FCD2B6E231D}"/>
    <cellStyle name="tableau | cellule | normal | franc | decimal 1 3" xfId="2106" xr:uid="{7362FC0E-E485-487F-8FC9-FE2F030C3262}"/>
    <cellStyle name="tableau | cellule | normal | franc | decimal 1 3 10" xfId="6063" xr:uid="{D545C76E-FF77-4344-AE79-93E43179D471}"/>
    <cellStyle name="tableau | cellule | normal | franc | decimal 1 3 11" xfId="6971" xr:uid="{C1C5074A-2D22-42C6-B32C-350F1ACE5DA4}"/>
    <cellStyle name="tableau | cellule | normal | franc | decimal 1 3 12" xfId="7121" xr:uid="{E4CE613C-965F-43D9-A3A5-B6A054285D26}"/>
    <cellStyle name="tableau | cellule | normal | franc | decimal 1 3 13" xfId="7475" xr:uid="{050188B3-2615-4E51-B49D-A99E1C652385}"/>
    <cellStyle name="tableau | cellule | normal | franc | decimal 1 3 14" xfId="7722" xr:uid="{A306E63E-C682-4747-8A70-91DB32E54321}"/>
    <cellStyle name="tableau | cellule | normal | franc | decimal 1 3 15" xfId="7952" xr:uid="{90025DFC-BA5F-4789-81CD-5A5CFFC6D697}"/>
    <cellStyle name="tableau | cellule | normal | franc | decimal 1 3 16" xfId="8039" xr:uid="{4026DF9A-56EE-4CBC-AC98-8CDB1A35CC2C}"/>
    <cellStyle name="tableau | cellule | normal | franc | decimal 1 3 2" xfId="3084" xr:uid="{26894AD6-0C00-4259-8D57-F0027DDC0C9F}"/>
    <cellStyle name="tableau | cellule | normal | franc | decimal 1 3 3" xfId="4678" xr:uid="{C2E9D1A2-EA1A-4E97-BC0F-681C3EBA505D}"/>
    <cellStyle name="tableau | cellule | normal | franc | decimal 1 3 4" xfId="5171" xr:uid="{EEFFA9CE-CDFE-4798-A666-2E795BBF9677}"/>
    <cellStyle name="tableau | cellule | normal | franc | decimal 1 3 5" xfId="5429" xr:uid="{5DE22B0F-843A-4EBF-880E-B84DFA905F06}"/>
    <cellStyle name="tableau | cellule | normal | franc | decimal 1 3 6" xfId="5689" xr:uid="{38DD268F-321B-42D8-815E-EE532BA24890}"/>
    <cellStyle name="tableau | cellule | normal | franc | decimal 1 3 7" xfId="5780" xr:uid="{4CF57464-AC36-4D03-8DB2-AEC3BCABD958}"/>
    <cellStyle name="tableau | cellule | normal | franc | decimal 1 3 8" xfId="6199" xr:uid="{1767F90A-B2F4-45C8-8E30-281E8A7433B1}"/>
    <cellStyle name="tableau | cellule | normal | franc | decimal 1 3 9" xfId="6112" xr:uid="{20FD183C-EE03-48A9-99CC-3A0047601ED1}"/>
    <cellStyle name="tableau | cellule | normal | franc | decimal 1 4" xfId="2107" xr:uid="{DD6A5598-3BB1-402E-8687-3D75961DB9BE}"/>
    <cellStyle name="tableau | cellule | normal | franc | decimal 1 4 2" xfId="3085" xr:uid="{516111F3-5FF2-4ED0-BBB6-5A361EA50874}"/>
    <cellStyle name="tableau | cellule | normal | franc | decimal 1 5" xfId="2108" xr:uid="{4057FD1E-1F6C-4709-B0F3-0C8EAFAD40C0}"/>
    <cellStyle name="tableau | cellule | normal | franc | decimal 1 5 2" xfId="3086" xr:uid="{FCE5749B-A896-4C5B-A546-DC3B7D62A448}"/>
    <cellStyle name="tableau | cellule | normal | franc | decimal 1 6" xfId="3081" xr:uid="{B3DD0F13-8B89-487A-8817-CF2B232B8660}"/>
    <cellStyle name="tableau | cellule | normal | franc | decimal 1 7" xfId="4676" xr:uid="{9475E5A5-1774-46FF-8814-2D1CCC7B588D}"/>
    <cellStyle name="tableau | cellule | normal | franc | decimal 1 8" xfId="5169" xr:uid="{43DB8DCD-C58A-4491-8F14-C19DBE8DD04F}"/>
    <cellStyle name="tableau | cellule | normal | franc | decimal 1 9" xfId="5427" xr:uid="{2862BB57-7237-4D97-A10C-5A86F010A46F}"/>
    <cellStyle name="tableau | cellule | normal | franc | decimal 2" xfId="2109" xr:uid="{2176BA02-74F9-456B-B4C4-4CAF4BD247A8}"/>
    <cellStyle name="tableau | cellule | normal | franc | decimal 2 10" xfId="5690" xr:uid="{891B0BD2-3605-4526-A2F3-DE186883B6A0}"/>
    <cellStyle name="tableau | cellule | normal | franc | decimal 2 11" xfId="4835" xr:uid="{F292BDA8-6B66-4C48-8C35-A49ED8B78C54}"/>
    <cellStyle name="tableau | cellule | normal | franc | decimal 2 12" xfId="6200" xr:uid="{970EF5E5-A751-4B1B-AEAC-51A606F85019}"/>
    <cellStyle name="tableau | cellule | normal | franc | decimal 2 13" xfId="6367" xr:uid="{4555B271-B37C-4689-B81B-BF590F5DBB90}"/>
    <cellStyle name="tableau | cellule | normal | franc | decimal 2 14" xfId="6519" xr:uid="{0534350E-12C6-4B50-B760-1B8B0F724891}"/>
    <cellStyle name="tableau | cellule | normal | franc | decimal 2 15" xfId="6972" xr:uid="{F639A5EF-FA1E-4356-BE0C-2D1E589A79C4}"/>
    <cellStyle name="tableau | cellule | normal | franc | decimal 2 16" xfId="5852" xr:uid="{EB24CCDA-6731-477E-BD1D-3C17D56C0244}"/>
    <cellStyle name="tableau | cellule | normal | franc | decimal 2 17" xfId="7476" xr:uid="{40B89470-B28F-4E05-9C87-B60024160554}"/>
    <cellStyle name="tableau | cellule | normal | franc | decimal 2 18" xfId="7723" xr:uid="{F703035B-0A5B-4507-AF70-A1D74A8712EB}"/>
    <cellStyle name="tableau | cellule | normal | franc | decimal 2 19" xfId="7953" xr:uid="{E67281F6-9C6A-48E3-9D9D-5D6B5DFD48BE}"/>
    <cellStyle name="tableau | cellule | normal | franc | decimal 2 2" xfId="2110" xr:uid="{CB882E21-FF68-4799-BC1F-BCAFB621C9A9}"/>
    <cellStyle name="tableau | cellule | normal | franc | decimal 2 2 10" xfId="6312" xr:uid="{2B101D13-08F9-4FBE-A490-47EC1936294D}"/>
    <cellStyle name="tableau | cellule | normal | franc | decimal 2 2 11" xfId="6575" xr:uid="{4556C108-C917-4916-952D-82EA46581E27}"/>
    <cellStyle name="tableau | cellule | normal | franc | decimal 2 2 12" xfId="6973" xr:uid="{53D33BEE-56E4-483C-BB0F-D2E7CACAA130}"/>
    <cellStyle name="tableau | cellule | normal | franc | decimal 2 2 13" xfId="7124" xr:uid="{23F627EE-B551-4C15-996C-F29AA82FF629}"/>
    <cellStyle name="tableau | cellule | normal | franc | decimal 2 2 14" xfId="7477" xr:uid="{238B1580-674F-4862-9012-D3700FF86BB6}"/>
    <cellStyle name="tableau | cellule | normal | franc | decimal 2 2 15" xfId="7724" xr:uid="{6E178AAA-36DB-4901-879C-6EBBED87DFE5}"/>
    <cellStyle name="tableau | cellule | normal | franc | decimal 2 2 16" xfId="7954" xr:uid="{B1644032-EA90-4660-A496-445A30B5C9B9}"/>
    <cellStyle name="tableau | cellule | normal | franc | decimal 2 2 17" xfId="6012" xr:uid="{D2DD0D98-3C6A-4352-8B59-AA55BC32B5C2}"/>
    <cellStyle name="tableau | cellule | normal | franc | decimal 2 2 2" xfId="2111" xr:uid="{4A8ED37C-0583-4243-9272-C62D28617A59}"/>
    <cellStyle name="tableau | cellule | normal | franc | decimal 2 2 2 2" xfId="3089" xr:uid="{A7230E9C-F4F0-4085-AA23-E43DA6A3196D}"/>
    <cellStyle name="tableau | cellule | normal | franc | decimal 2 2 3" xfId="3088" xr:uid="{0651F4B4-1435-46F0-AD61-E7C3344BBF7D}"/>
    <cellStyle name="tableau | cellule | normal | franc | decimal 2 2 4" xfId="4680" xr:uid="{213E96B8-4343-48BC-9A9F-FD8E68272440}"/>
    <cellStyle name="tableau | cellule | normal | franc | decimal 2 2 5" xfId="5173" xr:uid="{D179718B-ABAD-439B-AFDE-56ACDF692AEA}"/>
    <cellStyle name="tableau | cellule | normal | franc | decimal 2 2 6" xfId="5431" xr:uid="{425B9BC2-0F5B-4296-8E50-3F5D82D5A2E8}"/>
    <cellStyle name="tableau | cellule | normal | franc | decimal 2 2 7" xfId="5691" xr:uid="{966AFB40-D88C-4D24-9DB4-6FA7D944AFC1}"/>
    <cellStyle name="tableau | cellule | normal | franc | decimal 2 2 8" xfId="4837" xr:uid="{04D68D68-AF11-4F8D-85D0-9CAC0610C7D4}"/>
    <cellStyle name="tableau | cellule | normal | franc | decimal 2 2 9" xfId="6201" xr:uid="{E469264B-2C17-422D-8F1E-DCB54F5C436E}"/>
    <cellStyle name="tableau | cellule | normal | franc | decimal 2 20" xfId="8132" xr:uid="{E34C9FFF-8DCE-47E3-89DE-5C40A3367C65}"/>
    <cellStyle name="tableau | cellule | normal | franc | decimal 2 3" xfId="2112" xr:uid="{05EEC4A2-1EA8-4860-9A9C-02F8F010AE67}"/>
    <cellStyle name="tableau | cellule | normal | franc | decimal 2 3 10" xfId="6863" xr:uid="{6DF6391C-5ADF-4BAF-8FE9-2D5CF4EC4DAF}"/>
    <cellStyle name="tableau | cellule | normal | franc | decimal 2 3 11" xfId="6974" xr:uid="{EEB15189-2912-4E3B-A4E0-1530773A9140}"/>
    <cellStyle name="tableau | cellule | normal | franc | decimal 2 3 12" xfId="6660" xr:uid="{F010A22A-6334-48AB-995E-9AE579EFE6BF}"/>
    <cellStyle name="tableau | cellule | normal | franc | decimal 2 3 13" xfId="7478" xr:uid="{4050F475-91BD-48A2-9514-F65345EA098A}"/>
    <cellStyle name="tableau | cellule | normal | franc | decimal 2 3 14" xfId="7725" xr:uid="{798DF92B-C959-449E-B497-BDEA4E27945D}"/>
    <cellStyle name="tableau | cellule | normal | franc | decimal 2 3 15" xfId="7955" xr:uid="{3069BA30-0C18-4341-AC1B-3E53006B887F}"/>
    <cellStyle name="tableau | cellule | normal | franc | decimal 2 3 16" xfId="7831" xr:uid="{C7A99B21-2483-4040-9E8E-A95431C3FB99}"/>
    <cellStyle name="tableau | cellule | normal | franc | decimal 2 3 2" xfId="3090" xr:uid="{49838332-F0A6-4636-902A-4DAE4C2DE625}"/>
    <cellStyle name="tableau | cellule | normal | franc | decimal 2 3 3" xfId="4681" xr:uid="{53763C4A-4695-4F99-8CCC-B1829D84A0AF}"/>
    <cellStyle name="tableau | cellule | normal | franc | decimal 2 3 4" xfId="5174" xr:uid="{E2579D28-E058-4C57-A700-6F2592C6EB61}"/>
    <cellStyle name="tableau | cellule | normal | franc | decimal 2 3 5" xfId="5432" xr:uid="{66815473-2E8F-4612-9C06-9E0307862AC3}"/>
    <cellStyle name="tableau | cellule | normal | franc | decimal 2 3 6" xfId="5692" xr:uid="{948F3DC6-49E1-4474-B0A5-73BE51D8922A}"/>
    <cellStyle name="tableau | cellule | normal | franc | decimal 2 3 7" xfId="4921" xr:uid="{795FDB2C-E8C3-4969-A015-0391D83E6ED7}"/>
    <cellStyle name="tableau | cellule | normal | franc | decimal 2 3 8" xfId="6202" xr:uid="{33D801F0-2C97-4C39-A8A9-1EFB04B8CD12}"/>
    <cellStyle name="tableau | cellule | normal | franc | decimal 2 3 9" xfId="5893" xr:uid="{E0787A7F-CDE4-4D6E-8D99-57264B027A51}"/>
    <cellStyle name="tableau | cellule | normal | franc | decimal 2 4" xfId="2113" xr:uid="{4654F098-C6D6-4F38-AF05-B38EB2A2C063}"/>
    <cellStyle name="tableau | cellule | normal | franc | decimal 2 4 2" xfId="3091" xr:uid="{CA3D3DEE-ACA7-405C-B06F-F0431A9D8ECA}"/>
    <cellStyle name="tableau | cellule | normal | franc | decimal 2 5" xfId="2114" xr:uid="{55D5AEE3-8DF9-4014-BFE6-4108DCAC8DE1}"/>
    <cellStyle name="tableau | cellule | normal | franc | decimal 2 5 2" xfId="3092" xr:uid="{DF32758E-88D4-4A39-A046-27057412633E}"/>
    <cellStyle name="tableau | cellule | normal | franc | decimal 2 6" xfId="3087" xr:uid="{95E60E89-A4B9-47E8-B8AF-E42BCCBAEA6F}"/>
    <cellStyle name="tableau | cellule | normal | franc | decimal 2 7" xfId="4679" xr:uid="{F0CA479F-3561-40DC-8C5F-B5CD61F68916}"/>
    <cellStyle name="tableau | cellule | normal | franc | decimal 2 8" xfId="5172" xr:uid="{4B9CE95B-D3FC-45EE-948C-8308595DA140}"/>
    <cellStyle name="tableau | cellule | normal | franc | decimal 2 9" xfId="5430" xr:uid="{6DFA8170-35D2-4ADE-9CDB-1F4E57BE129A}"/>
    <cellStyle name="tableau | cellule | normal | franc | entier" xfId="2115" xr:uid="{742BEBE2-EFDD-4185-ACD0-C741747671EB}"/>
    <cellStyle name="tableau | cellule | normal | franc | entier 10" xfId="5693" xr:uid="{B576B092-2164-438F-96BE-08482A2E5712}"/>
    <cellStyle name="tableau | cellule | normal | franc | entier 11" xfId="5836" xr:uid="{7CB45CF5-FCA8-4949-96ED-3E940CF23B86}"/>
    <cellStyle name="tableau | cellule | normal | franc | entier 12" xfId="6203" xr:uid="{765034A5-726E-4639-B1E1-A78669D65DF0}"/>
    <cellStyle name="tableau | cellule | normal | franc | entier 13" xfId="6313" xr:uid="{89AEB3D7-022A-46C0-85A3-B6C93E788CCD}"/>
    <cellStyle name="tableau | cellule | normal | franc | entier 14" xfId="6518" xr:uid="{F56739CD-A1C1-41C3-84B8-BA15B2BAFCE8}"/>
    <cellStyle name="tableau | cellule | normal | franc | entier 15" xfId="6975" xr:uid="{B968DAB6-40A3-48EA-B6E4-C95250E0F3AA}"/>
    <cellStyle name="tableau | cellule | normal | franc | entier 16" xfId="7089" xr:uid="{C8680096-5937-49FC-94FB-09D05A7A1680}"/>
    <cellStyle name="tableau | cellule | normal | franc | entier 17" xfId="7479" xr:uid="{8DA33952-7E69-4332-B071-2B6964F5F158}"/>
    <cellStyle name="tableau | cellule | normal | franc | entier 18" xfId="7726" xr:uid="{100F6281-3AA8-41B3-BB23-6B33BE2FC343}"/>
    <cellStyle name="tableau | cellule | normal | franc | entier 19" xfId="7956" xr:uid="{7747B5BE-DA03-4ED5-8031-701B541CD366}"/>
    <cellStyle name="tableau | cellule | normal | franc | entier 2" xfId="2116" xr:uid="{7BEC641C-80FE-47DE-849D-FE59037CEFB0}"/>
    <cellStyle name="tableau | cellule | normal | franc | entier 2 10" xfId="6609" xr:uid="{CF928376-A93E-4EE7-B77E-109BEF3E0C5D}"/>
    <cellStyle name="tableau | cellule | normal | franc | entier 2 11" xfId="6517" xr:uid="{9FF1D434-CD96-40C6-BB24-F8F31109B8A2}"/>
    <cellStyle name="tableau | cellule | normal | franc | entier 2 12" xfId="6976" xr:uid="{C746C644-2D8A-4A76-B485-6C6E2B833784}"/>
    <cellStyle name="tableau | cellule | normal | franc | entier 2 13" xfId="6876" xr:uid="{A21407B3-F296-4219-B830-A4D8BA2DC1FD}"/>
    <cellStyle name="tableau | cellule | normal | franc | entier 2 14" xfId="7480" xr:uid="{B4272988-3AC6-4BB3-91DB-FA11CBB54F90}"/>
    <cellStyle name="tableau | cellule | normal | franc | entier 2 15" xfId="7727" xr:uid="{4FFA42F2-9F45-464E-95AD-9FC07AEDB269}"/>
    <cellStyle name="tableau | cellule | normal | franc | entier 2 16" xfId="7957" xr:uid="{B2C0D3F8-1183-4030-BBCE-2881DF4DC40D}"/>
    <cellStyle name="tableau | cellule | normal | franc | entier 2 17" xfId="7634" xr:uid="{C9AD0D96-595A-478E-AA94-C68DC055184E}"/>
    <cellStyle name="tableau | cellule | normal | franc | entier 2 2" xfId="2117" xr:uid="{14EF5804-A3FA-4A23-9228-ADBDD533DC3E}"/>
    <cellStyle name="tableau | cellule | normal | franc | entier 2 2 2" xfId="3095" xr:uid="{F504CABC-093F-4281-8176-ADCEB64B24FD}"/>
    <cellStyle name="tableau | cellule | normal | franc | entier 2 3" xfId="3094" xr:uid="{7CD0F34A-2832-4E2F-9051-C9FAB9E76A6F}"/>
    <cellStyle name="tableau | cellule | normal | franc | entier 2 4" xfId="4683" xr:uid="{ADB2EDE0-0053-4A3B-A854-6B47E8319C58}"/>
    <cellStyle name="tableau | cellule | normal | franc | entier 2 5" xfId="5176" xr:uid="{35099FE3-03FA-48E3-A7C9-C6A5146709D0}"/>
    <cellStyle name="tableau | cellule | normal | franc | entier 2 6" xfId="5434" xr:uid="{101DF5D5-039A-4529-9AAE-9E1F7923C37E}"/>
    <cellStyle name="tableau | cellule | normal | franc | entier 2 7" xfId="5694" xr:uid="{33B1750D-2026-41BE-BB1D-A86A629A105B}"/>
    <cellStyle name="tableau | cellule | normal | franc | entier 2 8" xfId="5241" xr:uid="{E5E2F297-6F09-4E1F-BC65-FB0718292775}"/>
    <cellStyle name="tableau | cellule | normal | franc | entier 2 9" xfId="6204" xr:uid="{167AA129-7FE9-4BA8-8CDA-E096EA2218D9}"/>
    <cellStyle name="tableau | cellule | normal | franc | entier 20" xfId="8169" xr:uid="{F3B009F6-6CC6-4DAC-AF83-428C5500CD32}"/>
    <cellStyle name="tableau | cellule | normal | franc | entier 3" xfId="2118" xr:uid="{D3AFA809-4733-4A74-AE98-8F7FF5613E61}"/>
    <cellStyle name="tableau | cellule | normal | franc | entier 3 10" xfId="6516" xr:uid="{1BFEADBE-C86F-42F9-A417-7CB31685F342}"/>
    <cellStyle name="tableau | cellule | normal | franc | entier 3 11" xfId="6977" xr:uid="{7AF23C29-B99E-455E-8469-4AE34E795BD7}"/>
    <cellStyle name="tableau | cellule | normal | franc | entier 3 12" xfId="7090" xr:uid="{14D54ABD-AA35-4DD6-8FCA-415B0C1CA079}"/>
    <cellStyle name="tableau | cellule | normal | franc | entier 3 13" xfId="7481" xr:uid="{7C03DC4F-95CA-4FC9-BA8F-92506BF0DD49}"/>
    <cellStyle name="tableau | cellule | normal | franc | entier 3 14" xfId="7728" xr:uid="{28176388-5A54-42C9-811E-563F6F76A277}"/>
    <cellStyle name="tableau | cellule | normal | franc | entier 3 15" xfId="7958" xr:uid="{BC1A68CC-DF37-4F7C-8773-21427A088702}"/>
    <cellStyle name="tableau | cellule | normal | franc | entier 3 16" xfId="8070" xr:uid="{FF0ED1A2-572A-41F8-8637-721785438C73}"/>
    <cellStyle name="tableau | cellule | normal | franc | entier 3 2" xfId="3096" xr:uid="{09445FC7-9E7D-4C3C-BB1F-F003C4E40B88}"/>
    <cellStyle name="tableau | cellule | normal | franc | entier 3 3" xfId="4684" xr:uid="{67D9655A-A83C-4367-8028-5618F8882C8C}"/>
    <cellStyle name="tableau | cellule | normal | franc | entier 3 4" xfId="5177" xr:uid="{B1253C24-726A-4E59-AD2B-EAC0CDD2EAF3}"/>
    <cellStyle name="tableau | cellule | normal | franc | entier 3 5" xfId="5435" xr:uid="{D8463090-8F44-4381-9779-95D888AD1CF0}"/>
    <cellStyle name="tableau | cellule | normal | franc | entier 3 6" xfId="5695" xr:uid="{4E90AD90-2941-4E10-87CF-482217AF1136}"/>
    <cellStyle name="tableau | cellule | normal | franc | entier 3 7" xfId="5539" xr:uid="{FE7CCE06-CB90-4DD8-AFE9-FC7421EFAB94}"/>
    <cellStyle name="tableau | cellule | normal | franc | entier 3 8" xfId="6205" xr:uid="{66740748-88B7-49BE-8E78-E5D15342F23E}"/>
    <cellStyle name="tableau | cellule | normal | franc | entier 3 9" xfId="6371" xr:uid="{348F1603-95E0-4DF8-B857-F18EEFADF6CA}"/>
    <cellStyle name="tableau | cellule | normal | franc | entier 4" xfId="2119" xr:uid="{E4D329B8-B096-43C9-9E0D-2D084C8C1242}"/>
    <cellStyle name="tableau | cellule | normal | franc | entier 4 2" xfId="3097" xr:uid="{1149DB8C-CF31-47F5-9B7B-295E6B6DBE2F}"/>
    <cellStyle name="tableau | cellule | normal | franc | entier 5" xfId="2120" xr:uid="{08DF1E1F-64C5-471E-818B-7D07D6E8456E}"/>
    <cellStyle name="tableau | cellule | normal | franc | entier 5 2" xfId="3098" xr:uid="{1782327B-DE14-40DA-AA49-1FAAFDDA8BD4}"/>
    <cellStyle name="tableau | cellule | normal | franc | entier 6" xfId="3093" xr:uid="{F595C6F7-0BBF-409E-8A9E-78DF249163DE}"/>
    <cellStyle name="tableau | cellule | normal | franc | entier 7" xfId="4682" xr:uid="{7A286DAA-FB8C-4FBE-9C2A-73FEE88CD000}"/>
    <cellStyle name="tableau | cellule | normal | franc | entier 8" xfId="5175" xr:uid="{4D29A1B0-CB87-449C-B6F0-0329A9BD1A96}"/>
    <cellStyle name="tableau | cellule | normal | franc | entier 9" xfId="5433" xr:uid="{DBCDB13A-ED84-41D9-B1FF-2007C7863389}"/>
    <cellStyle name="tableau | cellule | normal | pourcentage | decimal 1" xfId="2121" xr:uid="{C0837569-AAB4-4D1D-AF2A-FBD1AC453F99}"/>
    <cellStyle name="tableau | cellule | normal | pourcentage | decimal 1 10" xfId="5696" xr:uid="{61E0BD92-51DB-4B7C-9329-DCA1A5988E8A}"/>
    <cellStyle name="tableau | cellule | normal | pourcentage | decimal 1 11" xfId="6096" xr:uid="{B62F7D85-D4B1-470B-B85C-981BEF42AAF8}"/>
    <cellStyle name="tableau | cellule | normal | pourcentage | decimal 1 12" xfId="6206" xr:uid="{98774FD6-947E-4869-A9B5-1FAEFABD27B4}"/>
    <cellStyle name="tableau | cellule | normal | pourcentage | decimal 1 13" xfId="5877" xr:uid="{D4F4136F-44D7-4444-931D-55E9DB6BF578}"/>
    <cellStyle name="tableau | cellule | normal | pourcentage | decimal 1 14" xfId="6515" xr:uid="{BBD2EEEF-3429-4041-916C-8515588F840A}"/>
    <cellStyle name="tableau | cellule | normal | pourcentage | decimal 1 15" xfId="6978" xr:uid="{7BBC8B1F-8130-43FE-8593-F8BC7E908E54}"/>
    <cellStyle name="tableau | cellule | normal | pourcentage | decimal 1 16" xfId="7373" xr:uid="{F65FDD4F-7877-4A5C-B837-B7EC0B6CD662}"/>
    <cellStyle name="tableau | cellule | normal | pourcentage | decimal 1 17" xfId="7482" xr:uid="{F8FADA44-8CA1-45F5-AF7F-E783D8D33F0D}"/>
    <cellStyle name="tableau | cellule | normal | pourcentage | decimal 1 18" xfId="7729" xr:uid="{00EEBAFA-414B-4F7D-858D-AF38C0901E06}"/>
    <cellStyle name="tableau | cellule | normal | pourcentage | decimal 1 19" xfId="7959" xr:uid="{1CF31FC4-897E-43FF-A316-D24FA9CD5127}"/>
    <cellStyle name="tableau | cellule | normal | pourcentage | decimal 1 2" xfId="2122" xr:uid="{FC145632-6047-4E5F-BCE2-F4E4761CED7E}"/>
    <cellStyle name="tableau | cellule | normal | pourcentage | decimal 1 2 10" xfId="5894" xr:uid="{9AD11541-5696-4DF4-987A-7EE79B335FA3}"/>
    <cellStyle name="tableau | cellule | normal | pourcentage | decimal 1 2 11" xfId="6514" xr:uid="{19FB0383-068B-42F4-8218-71DDEA3BBAC2}"/>
    <cellStyle name="tableau | cellule | normal | pourcentage | decimal 1 2 12" xfId="6979" xr:uid="{E2A5F9A2-29E8-49A3-9E81-BE32B22B6225}"/>
    <cellStyle name="tableau | cellule | normal | pourcentage | decimal 1 2 13" xfId="6071" xr:uid="{5C5978D0-8B71-4D89-B629-99AA8080735B}"/>
    <cellStyle name="tableau | cellule | normal | pourcentage | decimal 1 2 14" xfId="7483" xr:uid="{2167801B-2E15-4C55-B079-F7BF1494A039}"/>
    <cellStyle name="tableau | cellule | normal | pourcentage | decimal 1 2 15" xfId="7730" xr:uid="{4C97A833-1920-4908-A9E1-7457E98BECC9}"/>
    <cellStyle name="tableau | cellule | normal | pourcentage | decimal 1 2 16" xfId="7960" xr:uid="{D6423B4E-7802-466E-8E6B-C9E4F647845E}"/>
    <cellStyle name="tableau | cellule | normal | pourcentage | decimal 1 2 17" xfId="8126" xr:uid="{46476C81-21A3-45F9-A083-532C6B8F79FA}"/>
    <cellStyle name="tableau | cellule | normal | pourcentage | decimal 1 2 2" xfId="2123" xr:uid="{5129E6E3-93AA-43B9-A9E5-45BE5A8B657A}"/>
    <cellStyle name="tableau | cellule | normal | pourcentage | decimal 1 2 2 2" xfId="3101" xr:uid="{BEAF9BDC-B802-4E20-9307-0484FA7801DF}"/>
    <cellStyle name="tableau | cellule | normal | pourcentage | decimal 1 2 3" xfId="3100" xr:uid="{FC2C4703-601A-4A0E-B1B6-1E373C08A969}"/>
    <cellStyle name="tableau | cellule | normal | pourcentage | decimal 1 2 4" xfId="4686" xr:uid="{952195D0-F1A1-45DB-8DF3-A694E8503BEA}"/>
    <cellStyle name="tableau | cellule | normal | pourcentage | decimal 1 2 5" xfId="5179" xr:uid="{E7B705BA-D81D-4B53-9E57-DFEA1B48BDA6}"/>
    <cellStyle name="tableau | cellule | normal | pourcentage | decimal 1 2 6" xfId="5437" xr:uid="{0FE1E356-5F2E-4FA7-AFA6-D84E93B26C2B}"/>
    <cellStyle name="tableau | cellule | normal | pourcentage | decimal 1 2 7" xfId="5697" xr:uid="{4D3168FF-EC75-4FA7-8D05-437B2B06F260}"/>
    <cellStyle name="tableau | cellule | normal | pourcentage | decimal 1 2 8" xfId="5259" xr:uid="{EDA9C757-99A8-4492-9B21-C51AA410DC00}"/>
    <cellStyle name="tableau | cellule | normal | pourcentage | decimal 1 2 9" xfId="6207" xr:uid="{8B42072B-7D1B-478B-A4B1-06286B180429}"/>
    <cellStyle name="tableau | cellule | normal | pourcentage | decimal 1 20" xfId="7402" xr:uid="{01D8C8C7-13B5-429C-8274-DE8AE6ADDDAB}"/>
    <cellStyle name="tableau | cellule | normal | pourcentage | decimal 1 3" xfId="2124" xr:uid="{F417C545-20F1-46FE-9B2C-3D96F0C3E179}"/>
    <cellStyle name="tableau | cellule | normal | pourcentage | decimal 1 3 10" xfId="6513" xr:uid="{57BA559E-F21F-4278-8325-8F18CC7AB0E5}"/>
    <cellStyle name="tableau | cellule | normal | pourcentage | decimal 1 3 11" xfId="6980" xr:uid="{8A9899E6-9A60-413F-8202-0040FE040796}"/>
    <cellStyle name="tableau | cellule | normal | pourcentage | decimal 1 3 12" xfId="7122" xr:uid="{A23813EE-CF1C-4B13-A7D4-048A8EBEB33C}"/>
    <cellStyle name="tableau | cellule | normal | pourcentage | decimal 1 3 13" xfId="7484" xr:uid="{58318548-8C21-4F58-97A4-E3C2CAFB122C}"/>
    <cellStyle name="tableau | cellule | normal | pourcentage | decimal 1 3 14" xfId="7731" xr:uid="{D0D863DB-8C97-418F-B757-2F487D70A1F6}"/>
    <cellStyle name="tableau | cellule | normal | pourcentage | decimal 1 3 15" xfId="7961" xr:uid="{D6E97E82-924F-444B-A1F4-794587B93167}"/>
    <cellStyle name="tableau | cellule | normal | pourcentage | decimal 1 3 16" xfId="8146" xr:uid="{37DDCA87-25F9-4782-9B5F-1FB78A9CF701}"/>
    <cellStyle name="tableau | cellule | normal | pourcentage | decimal 1 3 2" xfId="3102" xr:uid="{C89AD063-DA18-4C1C-83FA-E831D1764056}"/>
    <cellStyle name="tableau | cellule | normal | pourcentage | decimal 1 3 3" xfId="4687" xr:uid="{A13006C5-36EF-41B6-87AA-975D7545A2B3}"/>
    <cellStyle name="tableau | cellule | normal | pourcentage | decimal 1 3 4" xfId="5180" xr:uid="{106A3BA3-0B55-4A55-A1C6-FDF28E22032B}"/>
    <cellStyle name="tableau | cellule | normal | pourcentage | decimal 1 3 5" xfId="5438" xr:uid="{5A95728E-944D-46AF-A06D-B6CE30E2770C}"/>
    <cellStyle name="tableau | cellule | normal | pourcentage | decimal 1 3 6" xfId="5698" xr:uid="{7D578D92-4AFE-479C-96D9-F16468B9A6F0}"/>
    <cellStyle name="tableau | cellule | normal | pourcentage | decimal 1 3 7" xfId="5345" xr:uid="{8F0BA5C9-1326-4BC7-A5AF-F2904DDBAC69}"/>
    <cellStyle name="tableau | cellule | normal | pourcentage | decimal 1 3 8" xfId="6208" xr:uid="{F43FF4C6-CB36-497E-B55F-1B59A90B833A}"/>
    <cellStyle name="tableau | cellule | normal | pourcentage | decimal 1 3 9" xfId="6348" xr:uid="{46C236D7-FA44-4AF6-8311-0F349893BDA3}"/>
    <cellStyle name="tableau | cellule | normal | pourcentage | decimal 1 4" xfId="2125" xr:uid="{978A52CE-466B-4CE7-9CDE-4E72801454B5}"/>
    <cellStyle name="tableau | cellule | normal | pourcentage | decimal 1 4 2" xfId="3103" xr:uid="{A0E205E6-5B90-48B2-AED2-5FCF0EFBD76E}"/>
    <cellStyle name="tableau | cellule | normal | pourcentage | decimal 1 5" xfId="2126" xr:uid="{FCDF9164-F6F9-43B7-888C-E3A4233DFFAF}"/>
    <cellStyle name="tableau | cellule | normal | pourcentage | decimal 1 5 2" xfId="3104" xr:uid="{60F0AFC3-7FD9-4494-9B2C-B3DE63D728F0}"/>
    <cellStyle name="tableau | cellule | normal | pourcentage | decimal 1 6" xfId="3099" xr:uid="{B2F3AEF3-6E6D-42E4-A4FF-A77078FCEFD4}"/>
    <cellStyle name="tableau | cellule | normal | pourcentage | decimal 1 7" xfId="4685" xr:uid="{99EA42E8-1408-44D4-BF63-A30A21DCC17C}"/>
    <cellStyle name="tableau | cellule | normal | pourcentage | decimal 1 8" xfId="5178" xr:uid="{5C8DF5A4-9FC7-42A7-A3EB-77EA46CC5173}"/>
    <cellStyle name="tableau | cellule | normal | pourcentage | decimal 1 9" xfId="5436" xr:uid="{2A8CF42B-69A7-4883-9EDF-2F6821765BBC}"/>
    <cellStyle name="tableau | cellule | normal | pourcentage | decimal 2" xfId="2127" xr:uid="{FF4BC270-07FB-4E2F-A982-C49ECAA88960}"/>
    <cellStyle name="tableau | cellule | normal | pourcentage | decimal 2 10" xfId="5699" xr:uid="{D623648D-2825-44DE-A628-49D4EC648A43}"/>
    <cellStyle name="tableau | cellule | normal | pourcentage | decimal 2 11" xfId="5263" xr:uid="{6A107E73-5657-4A1B-A404-246202C74B91}"/>
    <cellStyle name="tableau | cellule | normal | pourcentage | decimal 2 12" xfId="6209" xr:uid="{93AB8EDE-8672-4B1C-A445-FA9A076A962B}"/>
    <cellStyle name="tableau | cellule | normal | pourcentage | decimal 2 13" xfId="5818" xr:uid="{58F923A2-8845-41F9-9558-7D78609D38A9}"/>
    <cellStyle name="tableau | cellule | normal | pourcentage | decimal 2 14" xfId="6512" xr:uid="{9694F22D-B41D-413E-8F19-7F1FF78E7B86}"/>
    <cellStyle name="tableau | cellule | normal | pourcentage | decimal 2 15" xfId="6981" xr:uid="{EB3DC40A-D3F4-4853-932E-23394D66626D}"/>
    <cellStyle name="tableau | cellule | normal | pourcentage | decimal 2 16" xfId="7123" xr:uid="{BD9843D9-0590-40F9-B674-677BA41A502A}"/>
    <cellStyle name="tableau | cellule | normal | pourcentage | decimal 2 17" xfId="7485" xr:uid="{A882CBDA-8CAD-4857-9096-EF447E0FD314}"/>
    <cellStyle name="tableau | cellule | normal | pourcentage | decimal 2 18" xfId="7732" xr:uid="{7E302CA6-0C0B-47ED-A220-9175E78D0C37}"/>
    <cellStyle name="tableau | cellule | normal | pourcentage | decimal 2 19" xfId="7962" xr:uid="{A612BADF-5A84-4B13-952A-9D409FCDE70F}"/>
    <cellStyle name="tableau | cellule | normal | pourcentage | decimal 2 2" xfId="2128" xr:uid="{2FE896C2-9903-4B31-86DC-9313A0E4420B}"/>
    <cellStyle name="tableau | cellule | normal | pourcentage | decimal 2 2 10" xfId="5781" xr:uid="{B652BE3B-523A-4B0B-A930-183D4661D6FF}"/>
    <cellStyle name="tableau | cellule | normal | pourcentage | decimal 2 2 11" xfId="6511" xr:uid="{EF29C417-A18B-4D8C-B0BF-7728B9051289}"/>
    <cellStyle name="tableau | cellule | normal | pourcentage | decimal 2 2 12" xfId="6982" xr:uid="{D3740F69-847D-41BE-B4FB-68AF363872E8}"/>
    <cellStyle name="tableau | cellule | normal | pourcentage | decimal 2 2 13" xfId="6404" xr:uid="{C2780E1D-C2D1-4828-BB29-F6D3B311CFD9}"/>
    <cellStyle name="tableau | cellule | normal | pourcentage | decimal 2 2 14" xfId="7486" xr:uid="{689C84D0-4906-4305-BA0A-9A871F2739A9}"/>
    <cellStyle name="tableau | cellule | normal | pourcentage | decimal 2 2 15" xfId="7733" xr:uid="{7D73E2CB-3578-4C71-9AC2-0BB4A6C6976B}"/>
    <cellStyle name="tableau | cellule | normal | pourcentage | decimal 2 2 16" xfId="7963" xr:uid="{C6DC1C79-C4CE-44A5-9132-526F340F4771}"/>
    <cellStyle name="tableau | cellule | normal | pourcentage | decimal 2 2 17" xfId="7832" xr:uid="{5F23A422-557D-4D3C-AEE7-7AD6A45F5EA2}"/>
    <cellStyle name="tableau | cellule | normal | pourcentage | decimal 2 2 2" xfId="2129" xr:uid="{912846E4-5E09-4F84-89D3-561C830AD2BF}"/>
    <cellStyle name="tableau | cellule | normal | pourcentage | decimal 2 2 2 2" xfId="3107" xr:uid="{E65ABD3A-5C4D-4B34-8351-3CE5D6A5CA97}"/>
    <cellStyle name="tableau | cellule | normal | pourcentage | decimal 2 2 3" xfId="3106" xr:uid="{6E93E06B-D3AA-4A3E-885C-96F47E475BBF}"/>
    <cellStyle name="tableau | cellule | normal | pourcentage | decimal 2 2 4" xfId="4689" xr:uid="{91A5BBAA-5B76-4623-96B4-B8B30EC83748}"/>
    <cellStyle name="tableau | cellule | normal | pourcentage | decimal 2 2 5" xfId="5182" xr:uid="{C9B413EA-242A-4C6E-ABFE-AB5DE854246C}"/>
    <cellStyle name="tableau | cellule | normal | pourcentage | decimal 2 2 6" xfId="5440" xr:uid="{CC54450F-508A-4CFD-B503-D9DD9A0FB025}"/>
    <cellStyle name="tableau | cellule | normal | pourcentage | decimal 2 2 7" xfId="5700" xr:uid="{C784DE8B-CFF2-46F3-9051-D38EE769084C}"/>
    <cellStyle name="tableau | cellule | normal | pourcentage | decimal 2 2 8" xfId="5619" xr:uid="{3B23703A-AB31-48C1-98D9-FCCDAFBF0EC9}"/>
    <cellStyle name="tableau | cellule | normal | pourcentage | decimal 2 2 9" xfId="6210" xr:uid="{40D400D4-F7C4-44F3-90B3-88E942466CEB}"/>
    <cellStyle name="tableau | cellule | normal | pourcentage | decimal 2 20" xfId="7638" xr:uid="{97FFAFD7-FD99-4EF9-89C0-765A390A327F}"/>
    <cellStyle name="tableau | cellule | normal | pourcentage | decimal 2 3" xfId="2130" xr:uid="{01421045-076F-4322-8D05-22B3CEB4FA5A}"/>
    <cellStyle name="tableau | cellule | normal | pourcentage | decimal 2 3 10" xfId="6510" xr:uid="{B705FB84-F8B9-4556-81FD-B084DDDCA40E}"/>
    <cellStyle name="tableau | cellule | normal | pourcentage | decimal 2 3 11" xfId="6983" xr:uid="{788ACCEB-2AE9-4B6E-9793-E7316FE508DE}"/>
    <cellStyle name="tableau | cellule | normal | pourcentage | decimal 2 3 12" xfId="6661" xr:uid="{184CF937-87B3-4869-9D69-AA33FECBA1DD}"/>
    <cellStyle name="tableau | cellule | normal | pourcentage | decimal 2 3 13" xfId="7487" xr:uid="{78509FB1-AB89-406F-8248-45CBC5CE8875}"/>
    <cellStyle name="tableau | cellule | normal | pourcentage | decimal 2 3 14" xfId="7734" xr:uid="{AB6F52B3-DAD4-4B4C-8083-ECC87E38CCBC}"/>
    <cellStyle name="tableau | cellule | normal | pourcentage | decimal 2 3 15" xfId="7964" xr:uid="{9F51564F-2F8D-4C96-A83A-932D8753F369}"/>
    <cellStyle name="tableau | cellule | normal | pourcentage | decimal 2 3 16" xfId="6324" xr:uid="{527B8872-7062-45B3-A161-BD3A04B296A6}"/>
    <cellStyle name="tableau | cellule | normal | pourcentage | decimal 2 3 2" xfId="3108" xr:uid="{A4EB9911-DFA0-4E1C-9F92-BF33FA8B2BC8}"/>
    <cellStyle name="tableau | cellule | normal | pourcentage | decimal 2 3 3" xfId="4690" xr:uid="{09E3882F-585D-417E-9283-0FF81C51FEDD}"/>
    <cellStyle name="tableau | cellule | normal | pourcentage | decimal 2 3 4" xfId="5183" xr:uid="{C4DC5CE9-CF53-47E3-B86A-2793A6311B35}"/>
    <cellStyle name="tableau | cellule | normal | pourcentage | decimal 2 3 5" xfId="5441" xr:uid="{D1AA614A-7439-405D-A5E8-41192B02F2CF}"/>
    <cellStyle name="tableau | cellule | normal | pourcentage | decimal 2 3 6" xfId="5701" xr:uid="{B635340C-C9E4-4782-B1FA-ECA51DF6BC01}"/>
    <cellStyle name="tableau | cellule | normal | pourcentage | decimal 2 3 7" xfId="4922" xr:uid="{F26A72D4-D4F3-4258-A3FA-82A54EF71306}"/>
    <cellStyle name="tableau | cellule | normal | pourcentage | decimal 2 3 8" xfId="6211" xr:uid="{97ACFD3A-3109-42FD-A712-4374D98F7C64}"/>
    <cellStyle name="tableau | cellule | normal | pourcentage | decimal 2 3 9" xfId="6346" xr:uid="{7B6D0E58-5360-457F-BE60-F7DA688E6C5F}"/>
    <cellStyle name="tableau | cellule | normal | pourcentage | decimal 2 4" xfId="2131" xr:uid="{C9871267-181C-4A92-9EC3-D5DB12D6D274}"/>
    <cellStyle name="tableau | cellule | normal | pourcentage | decimal 2 4 2" xfId="3109" xr:uid="{7AAF852A-90CE-4356-A303-662370D1E15C}"/>
    <cellStyle name="tableau | cellule | normal | pourcentage | decimal 2 5" xfId="2132" xr:uid="{0F2FE1DA-0C63-4D93-BE30-0C9850476231}"/>
    <cellStyle name="tableau | cellule | normal | pourcentage | decimal 2 5 2" xfId="3110" xr:uid="{F3FE686C-1537-4F87-9D06-202E7BB5BDCF}"/>
    <cellStyle name="tableau | cellule | normal | pourcentage | decimal 2 6" xfId="3105" xr:uid="{08FC1B45-2C9F-41D2-B4B8-30717BFBEE6A}"/>
    <cellStyle name="tableau | cellule | normal | pourcentage | decimal 2 7" xfId="4688" xr:uid="{07373869-BB2E-45B5-BA3D-72F91F054C6B}"/>
    <cellStyle name="tableau | cellule | normal | pourcentage | decimal 2 8" xfId="5181" xr:uid="{9B7236E8-64A5-43C7-A918-BF0D436405B8}"/>
    <cellStyle name="tableau | cellule | normal | pourcentage | decimal 2 9" xfId="5439" xr:uid="{47214E12-DE07-4BF7-A3C2-493638ADF43D}"/>
    <cellStyle name="tableau | cellule | normal | pourcentage | entier" xfId="2133" xr:uid="{F93F85EA-45B4-4F61-9510-D45D35411D8C}"/>
    <cellStyle name="tableau | cellule | normal | pourcentage | entier 10" xfId="5702" xr:uid="{0EEC6011-4598-46AF-9E23-892C4811909F}"/>
    <cellStyle name="tableau | cellule | normal | pourcentage | entier 11" xfId="5289" xr:uid="{34FBA44E-5004-4D79-B5A1-B15E981BE9DE}"/>
    <cellStyle name="tableau | cellule | normal | pourcentage | entier 12" xfId="6212" xr:uid="{6674B82A-80AC-489E-B807-CBB90237FD77}"/>
    <cellStyle name="tableau | cellule | normal | pourcentage | entier 13" xfId="6347" xr:uid="{CA01CB74-E75F-4090-87BF-484378A11C78}"/>
    <cellStyle name="tableau | cellule | normal | pourcentage | entier 14" xfId="6509" xr:uid="{DB8D4E90-0B61-463E-A8E8-1E01E11AD983}"/>
    <cellStyle name="tableau | cellule | normal | pourcentage | entier 15" xfId="6984" xr:uid="{D7A8C672-E3F5-48B9-8FA6-C0E9B2B02922}"/>
    <cellStyle name="tableau | cellule | normal | pourcentage | entier 16" xfId="6084" xr:uid="{F14A036D-69B5-4449-8D13-80F29157D210}"/>
    <cellStyle name="tableau | cellule | normal | pourcentage | entier 17" xfId="7488" xr:uid="{A0474900-4033-4274-BFF8-32AD546745FF}"/>
    <cellStyle name="tableau | cellule | normal | pourcentage | entier 18" xfId="7735" xr:uid="{64B5AE8B-9EC9-4628-A478-E8E1F075F779}"/>
    <cellStyle name="tableau | cellule | normal | pourcentage | entier 19" xfId="7965" xr:uid="{F9CBEFEF-AAD4-44E4-8008-491E94A243D8}"/>
    <cellStyle name="tableau | cellule | normal | pourcentage | entier 2" xfId="2134" xr:uid="{0A65A3AB-78FF-4A69-A5BA-55191A58B25E}"/>
    <cellStyle name="tableau | cellule | normal | pourcentage | entier 2 10" xfId="6116" xr:uid="{C85FF038-E778-4870-B48B-43FB96AB7946}"/>
    <cellStyle name="tableau | cellule | normal | pourcentage | entier 2 11" xfId="6508" xr:uid="{888F0ABD-87BD-4646-99D9-0AD90A9E988A}"/>
    <cellStyle name="tableau | cellule | normal | pourcentage | entier 2 12" xfId="6985" xr:uid="{BB548654-CD37-4F30-B975-03BBBADBC010}"/>
    <cellStyle name="tableau | cellule | normal | pourcentage | entier 2 13" xfId="6662" xr:uid="{6800D160-1918-47EC-853B-C02BB2893748}"/>
    <cellStyle name="tableau | cellule | normal | pourcentage | entier 2 14" xfId="7489" xr:uid="{D86DF63A-9EA4-48A7-A25F-DAA3293E2070}"/>
    <cellStyle name="tableau | cellule | normal | pourcentage | entier 2 15" xfId="7736" xr:uid="{C4E537DB-D937-41B6-B7C0-8C1030AD478D}"/>
    <cellStyle name="tableau | cellule | normal | pourcentage | entier 2 16" xfId="7966" xr:uid="{B1675430-B82D-420E-AB60-8D9153C3FA13}"/>
    <cellStyle name="tableau | cellule | normal | pourcentage | entier 2 17" xfId="7642" xr:uid="{FC69DD2B-C300-4ABA-840B-4B2A0B494762}"/>
    <cellStyle name="tableau | cellule | normal | pourcentage | entier 2 2" xfId="2135" xr:uid="{8C4A5956-96B4-42A0-BEFC-C67ABA4C9D76}"/>
    <cellStyle name="tableau | cellule | normal | pourcentage | entier 2 2 2" xfId="3113" xr:uid="{B02CAB3B-68AC-4977-A7D9-959181438A8B}"/>
    <cellStyle name="tableau | cellule | normal | pourcentage | entier 2 3" xfId="3112" xr:uid="{F95823C0-F397-4CF9-8364-F6F84E58367B}"/>
    <cellStyle name="tableau | cellule | normal | pourcentage | entier 2 4" xfId="4692" xr:uid="{FF3325DC-9C7E-4DB8-AF04-CDBBE7092F3F}"/>
    <cellStyle name="tableau | cellule | normal | pourcentage | entier 2 5" xfId="5185" xr:uid="{ECD690EF-78EB-4560-BB88-15A8CAFE6101}"/>
    <cellStyle name="tableau | cellule | normal | pourcentage | entier 2 6" xfId="5443" xr:uid="{3AED68C6-3E39-4E23-838A-FE4C1B6B04C6}"/>
    <cellStyle name="tableau | cellule | normal | pourcentage | entier 2 7" xfId="5703" xr:uid="{7E6B72AE-9350-4221-8EA6-53146879A507}"/>
    <cellStyle name="tableau | cellule | normal | pourcentage | entier 2 8" xfId="5576" xr:uid="{C7558D31-0CC4-4293-8606-80E3694CBEDE}"/>
    <cellStyle name="tableau | cellule | normal | pourcentage | entier 2 9" xfId="6213" xr:uid="{C3E4CFDB-81E8-4C8C-8788-4AD86E01FD90}"/>
    <cellStyle name="tableau | cellule | normal | pourcentage | entier 20" xfId="7343" xr:uid="{1D8D1783-EEB0-4274-8B7F-622262AECA01}"/>
    <cellStyle name="tableau | cellule | normal | pourcentage | entier 3" xfId="2136" xr:uid="{983817F0-8A0D-460C-B1FF-32FA400F653E}"/>
    <cellStyle name="tableau | cellule | normal | pourcentage | entier 3 10" xfId="6507" xr:uid="{C394700D-2CAA-445E-B844-9F36937B825E}"/>
    <cellStyle name="tableau | cellule | normal | pourcentage | entier 3 11" xfId="6986" xr:uid="{7B6F3BC7-45A1-4B46-93A4-FF2C51ACCC3C}"/>
    <cellStyle name="tableau | cellule | normal | pourcentage | entier 3 12" xfId="6663" xr:uid="{85CB7196-3490-49DB-8796-3667929FCF33}"/>
    <cellStyle name="tableau | cellule | normal | pourcentage | entier 3 13" xfId="7490" xr:uid="{70D6B718-D0BD-4180-8636-D201297A2BFE}"/>
    <cellStyle name="tableau | cellule | normal | pourcentage | entier 3 14" xfId="7737" xr:uid="{0F9BCE96-A1A5-40C4-B784-574A98EAE2BE}"/>
    <cellStyle name="tableau | cellule | normal | pourcentage | entier 3 15" xfId="7967" xr:uid="{7AE0168A-A83A-4A44-B19E-D6416C3B69D8}"/>
    <cellStyle name="tableau | cellule | normal | pourcentage | entier 3 16" xfId="7852" xr:uid="{181A8103-1538-4FF7-8387-FA944971227B}"/>
    <cellStyle name="tableau | cellule | normal | pourcentage | entier 3 2" xfId="3114" xr:uid="{9BCBC440-D044-4630-85C9-771D8E63CCAC}"/>
    <cellStyle name="tableau | cellule | normal | pourcentage | entier 3 3" xfId="4693" xr:uid="{EDD037EF-2265-4C95-AC00-BBD9B091346C}"/>
    <cellStyle name="tableau | cellule | normal | pourcentage | entier 3 4" xfId="5186" xr:uid="{7A85EBE4-4961-43FE-BAC3-2BDD776D734D}"/>
    <cellStyle name="tableau | cellule | normal | pourcentage | entier 3 5" xfId="5444" xr:uid="{B8B6537D-266C-4AD7-B083-83959F02582F}"/>
    <cellStyle name="tableau | cellule | normal | pourcentage | entier 3 6" xfId="5704" xr:uid="{05208AFE-2AE4-4D06-AC80-3F4295E2FD43}"/>
    <cellStyle name="tableau | cellule | normal | pourcentage | entier 3 7" xfId="5306" xr:uid="{7AB789B5-CE48-4B67-BCE6-6D849440AFA7}"/>
    <cellStyle name="tableau | cellule | normal | pourcentage | entier 3 8" xfId="6214" xr:uid="{4E0DA140-EEA0-4707-A879-46BB45F75B8E}"/>
    <cellStyle name="tableau | cellule | normal | pourcentage | entier 3 9" xfId="5895" xr:uid="{41E4F9A8-53A9-4F1F-B7E8-2617D61C85E2}"/>
    <cellStyle name="tableau | cellule | normal | pourcentage | entier 4" xfId="2137" xr:uid="{384B6FFF-6119-436E-B067-8D13FEB367C5}"/>
    <cellStyle name="tableau | cellule | normal | pourcentage | entier 4 2" xfId="3115" xr:uid="{CD6A3FC9-4E92-4CE0-ADD7-7F7D7A63E3D4}"/>
    <cellStyle name="tableau | cellule | normal | pourcentage | entier 5" xfId="2138" xr:uid="{E43BA144-E7DA-49FC-A94B-79B9ECAAF8F5}"/>
    <cellStyle name="tableau | cellule | normal | pourcentage | entier 5 2" xfId="3116" xr:uid="{52E6EB87-CE9F-44DB-9489-8148FBE87EE1}"/>
    <cellStyle name="tableau | cellule | normal | pourcentage | entier 6" xfId="3111" xr:uid="{71C355A6-361F-4A91-A4D1-D6A60D0AC3EB}"/>
    <cellStyle name="tableau | cellule | normal | pourcentage | entier 7" xfId="4691" xr:uid="{E351DE97-45A4-4E61-BE4F-23FA3A8A8E1B}"/>
    <cellStyle name="tableau | cellule | normal | pourcentage | entier 8" xfId="5184" xr:uid="{C053E98B-FFEC-479F-A767-384D1F026E38}"/>
    <cellStyle name="tableau | cellule | normal | pourcentage | entier 9" xfId="5442" xr:uid="{2BB911BA-3B21-40DF-9578-7515F0E06E35}"/>
    <cellStyle name="tableau | cellule | normal | standard" xfId="2139" xr:uid="{8459FAB1-D895-45F9-8B83-A0B3E47719E6}"/>
    <cellStyle name="tableau | cellule | normal | standard 10" xfId="5705" xr:uid="{CF3F9287-D66C-496E-901E-27EC2EF199E2}"/>
    <cellStyle name="tableau | cellule | normal | standard 11" xfId="5349" xr:uid="{B27E7722-8EB7-4ADF-8A97-CF44D7C0DC23}"/>
    <cellStyle name="tableau | cellule | normal | standard 12" xfId="6215" xr:uid="{8CF2C3ED-687B-4376-B4D2-D2D240206FB3}"/>
    <cellStyle name="tableau | cellule | normal | standard 13" xfId="5802" xr:uid="{95BB6561-396C-45A5-81C9-7E91A431107F}"/>
    <cellStyle name="tableau | cellule | normal | standard 14" xfId="6506" xr:uid="{BB1FB8BA-ECE2-4246-B0EF-B7BC71AC11D0}"/>
    <cellStyle name="tableau | cellule | normal | standard 15" xfId="6987" xr:uid="{D290537B-9631-4668-A70C-0602C5C67C4C}"/>
    <cellStyle name="tableau | cellule | normal | standard 16" xfId="6664" xr:uid="{82FA8628-05D6-4188-BF30-AB112EBECFDD}"/>
    <cellStyle name="tableau | cellule | normal | standard 17" xfId="7491" xr:uid="{5270AF20-7D36-476E-B06F-8EF04D6EC18B}"/>
    <cellStyle name="tableau | cellule | normal | standard 18" xfId="7738" xr:uid="{B808A3C6-D9A3-4964-B527-991AEB4F99F7}"/>
    <cellStyle name="tableau | cellule | normal | standard 19" xfId="7968" xr:uid="{3FF7DB48-A7C5-4AB6-B90F-979F0DA73990}"/>
    <cellStyle name="tableau | cellule | normal | standard 2" xfId="2140" xr:uid="{0FF591EA-7BAF-4112-8207-9CA6A036FA10}"/>
    <cellStyle name="tableau | cellule | normal | standard 2 10" xfId="5896" xr:uid="{64DE4D46-3EFB-4730-948D-2A092E099E06}"/>
    <cellStyle name="tableau | cellule | normal | standard 2 11" xfId="6505" xr:uid="{EFA245BB-0094-4C56-A025-FDFB28FBA528}"/>
    <cellStyle name="tableau | cellule | normal | standard 2 12" xfId="6988" xr:uid="{D3620C0A-527C-4256-A8B7-33FD80B281E6}"/>
    <cellStyle name="tableau | cellule | normal | standard 2 13" xfId="6665" xr:uid="{95E773DE-08F8-4F12-BD09-DA5406896EFF}"/>
    <cellStyle name="tableau | cellule | normal | standard 2 14" xfId="7492" xr:uid="{3A7588BD-207A-475C-9A63-C2ACBAA581B3}"/>
    <cellStyle name="tableau | cellule | normal | standard 2 15" xfId="7739" xr:uid="{EEB9634B-596E-481C-8123-A24FDC634BAC}"/>
    <cellStyle name="tableau | cellule | normal | standard 2 16" xfId="7969" xr:uid="{6B4F495B-C810-49C8-8EF1-5E2BE7A84311}"/>
    <cellStyle name="tableau | cellule | normal | standard 2 17" xfId="7177" xr:uid="{2D135287-23D2-4440-A3C4-31733A5647C1}"/>
    <cellStyle name="tableau | cellule | normal | standard 2 2" xfId="2141" xr:uid="{1C64F3FE-DE37-482A-B935-A5AC7669E0DE}"/>
    <cellStyle name="tableau | cellule | normal | standard 2 2 2" xfId="3119" xr:uid="{D405BCA5-00E3-4912-9552-FFC888F8E157}"/>
    <cellStyle name="tableau | cellule | normal | standard 2 3" xfId="3118" xr:uid="{62C53BB2-2810-4B49-BC32-65A9BBE3C52B}"/>
    <cellStyle name="tableau | cellule | normal | standard 2 4" xfId="4695" xr:uid="{C634CCC5-736E-4101-9D69-581A1488E03F}"/>
    <cellStyle name="tableau | cellule | normal | standard 2 5" xfId="5188" xr:uid="{30C6F4A2-883D-423B-AE93-AE73548313BA}"/>
    <cellStyle name="tableau | cellule | normal | standard 2 6" xfId="5446" xr:uid="{4B446AA3-AF4F-4C3C-861E-79D09EC267DB}"/>
    <cellStyle name="tableau | cellule | normal | standard 2 7" xfId="5706" xr:uid="{3F670938-5202-4831-A96E-3C20A2703EF8}"/>
    <cellStyle name="tableau | cellule | normal | standard 2 8" xfId="4861" xr:uid="{041285A6-63ED-4FA1-9CA1-437394167CB7}"/>
    <cellStyle name="tableau | cellule | normal | standard 2 9" xfId="6216" xr:uid="{32EFFABB-4938-498F-AB64-CEECBD88265D}"/>
    <cellStyle name="tableau | cellule | normal | standard 20" xfId="7389" xr:uid="{912EB855-D71A-4E60-9A48-5E2959D42E9A}"/>
    <cellStyle name="tableau | cellule | normal | standard 3" xfId="2142" xr:uid="{03706B02-419E-4FFE-8630-CED24AF1C105}"/>
    <cellStyle name="tableau | cellule | normal | standard 3 10" xfId="6869" xr:uid="{2A05C1E5-82C6-4C96-8BA7-7AD07AEE203F}"/>
    <cellStyle name="tableau | cellule | normal | standard 3 11" xfId="6989" xr:uid="{5320EC5D-9E56-4873-9698-422330052BA4}"/>
    <cellStyle name="tableau | cellule | normal | standard 3 12" xfId="6666" xr:uid="{69ED524D-F7FF-4D20-B301-885AF1C5E5EF}"/>
    <cellStyle name="tableau | cellule | normal | standard 3 13" xfId="7493" xr:uid="{552A79AE-45C4-4B5E-A5DE-447E45D379E3}"/>
    <cellStyle name="tableau | cellule | normal | standard 3 14" xfId="7740" xr:uid="{C7F43FDF-ADDC-4806-BF72-287ED5E9EE11}"/>
    <cellStyle name="tableau | cellule | normal | standard 3 15" xfId="7970" xr:uid="{410228C9-FA1C-48F2-85F9-7D45695621AE}"/>
    <cellStyle name="tableau | cellule | normal | standard 3 16" xfId="6851" xr:uid="{633F0177-4320-4A58-A78C-3C751931041F}"/>
    <cellStyle name="tableau | cellule | normal | standard 3 2" xfId="3120" xr:uid="{B0E9D345-76F5-41AD-989A-E8C3B63A6CEC}"/>
    <cellStyle name="tableau | cellule | normal | standard 3 3" xfId="4696" xr:uid="{DC36B73C-3346-4DDB-9EC9-A55AA6EF5CC5}"/>
    <cellStyle name="tableau | cellule | normal | standard 3 4" xfId="5189" xr:uid="{0A80E9F3-17B5-4A94-B565-674245D1C8D1}"/>
    <cellStyle name="tableau | cellule | normal | standard 3 5" xfId="5447" xr:uid="{45A3406C-456D-4AD8-A6EA-9620CCE41320}"/>
    <cellStyle name="tableau | cellule | normal | standard 3 6" xfId="5707" xr:uid="{8A455EE9-771A-456B-A9E0-59CC08BC9005}"/>
    <cellStyle name="tableau | cellule | normal | standard 3 7" xfId="4923" xr:uid="{19F8CBFB-15B4-48AB-B22D-DA27D2672529}"/>
    <cellStyle name="tableau | cellule | normal | standard 3 8" xfId="6217" xr:uid="{2C493912-11C7-44C7-AA8B-89D6FFCAA385}"/>
    <cellStyle name="tableau | cellule | normal | standard 3 9" xfId="5897" xr:uid="{F44EA739-1663-47A0-8440-5A2D01D2C0F8}"/>
    <cellStyle name="tableau | cellule | normal | standard 4" xfId="2143" xr:uid="{01319B4E-34D5-4091-96BF-8838B1756643}"/>
    <cellStyle name="tableau | cellule | normal | standard 4 2" xfId="3121" xr:uid="{B91E13C2-5F2E-41DB-901A-E38D1FF38451}"/>
    <cellStyle name="tableau | cellule | normal | standard 5" xfId="2144" xr:uid="{9896F712-D279-45C1-A84B-505C811994D6}"/>
    <cellStyle name="tableau | cellule | normal | standard 5 2" xfId="3122" xr:uid="{059F2AF4-BC55-441B-BCA7-C1084C26827B}"/>
    <cellStyle name="tableau | cellule | normal | standard 6" xfId="3117" xr:uid="{BE993D2A-4992-4EC8-A41F-72580AD929CC}"/>
    <cellStyle name="tableau | cellule | normal | standard 7" xfId="4694" xr:uid="{F3580EB7-84CA-4B9F-9024-10ADC52826D9}"/>
    <cellStyle name="tableau | cellule | normal | standard 8" xfId="5187" xr:uid="{7ED437D8-B928-43CC-91C4-220D3E161317}"/>
    <cellStyle name="tableau | cellule | normal | standard 9" xfId="5445" xr:uid="{A23EB584-0C89-40CC-B9C3-0212C9D92916}"/>
    <cellStyle name="tableau | cellule | normal | texte" xfId="2145" xr:uid="{5929765D-C4B0-4D08-A8F4-403C2D61EC43}"/>
    <cellStyle name="tableau | cellule | normal | texte 10" xfId="5708" xr:uid="{55987F1C-EE75-4B08-9697-A5FFAC4B1D78}"/>
    <cellStyle name="tableau | cellule | normal | texte 11" xfId="5325" xr:uid="{F0E79CAD-59AE-4597-AE2E-42E097775728}"/>
    <cellStyle name="tableau | cellule | normal | texte 12" xfId="6218" xr:uid="{CA64684B-F723-4E83-B6D8-D02EEAEEA961}"/>
    <cellStyle name="tableau | cellule | normal | texte 13" xfId="5898" xr:uid="{8C9ABAEF-998A-4703-9B48-AB85D18EB7E0}"/>
    <cellStyle name="tableau | cellule | normal | texte 14" xfId="6504" xr:uid="{B0429117-CF25-4516-84A9-92738B073222}"/>
    <cellStyle name="tableau | cellule | normal | texte 15" xfId="6990" xr:uid="{6A2E8AFB-46F8-47BE-94B6-ECEEF19D780C}"/>
    <cellStyle name="tableau | cellule | normal | texte 16" xfId="6667" xr:uid="{2E1424E8-6DC6-427B-913A-18DFEFCC488E}"/>
    <cellStyle name="tableau | cellule | normal | texte 17" xfId="7494" xr:uid="{B45DC537-E3D3-4361-B1BA-F460C5B04AFA}"/>
    <cellStyle name="tableau | cellule | normal | texte 18" xfId="7741" xr:uid="{FCFA0B72-4585-46DF-A873-5A5EED44D5CA}"/>
    <cellStyle name="tableau | cellule | normal | texte 19" xfId="7971" xr:uid="{058B6FB5-E799-44D8-B9B4-3E6CB173006A}"/>
    <cellStyle name="tableau | cellule | normal | texte 2" xfId="2146" xr:uid="{87A4CE7A-B5E0-4EAD-B678-705E4DA86371}"/>
    <cellStyle name="tableau | cellule | normal | texte 2 10" xfId="6614" xr:uid="{A4EB427C-EBD8-453B-92CD-F3453A7ECEB3}"/>
    <cellStyle name="tableau | cellule | normal | texte 2 11" xfId="6503" xr:uid="{2F60FE09-665C-44F4-9E95-61ACEB55FE3D}"/>
    <cellStyle name="tableau | cellule | normal | texte 2 12" xfId="6991" xr:uid="{E22D3D19-0D16-41D7-BB18-1E7970FADA3A}"/>
    <cellStyle name="tableau | cellule | normal | texte 2 13" xfId="6668" xr:uid="{9A11E450-20C4-46BE-836A-16DBFD7D8502}"/>
    <cellStyle name="tableau | cellule | normal | texte 2 14" xfId="7495" xr:uid="{1CC15E05-87DE-44C5-96B7-EE387B6706A0}"/>
    <cellStyle name="tableau | cellule | normal | texte 2 15" xfId="7742" xr:uid="{DE479F2E-F9F2-4EF1-83F2-A282985EDE4C}"/>
    <cellStyle name="tableau | cellule | normal | texte 2 16" xfId="7972" xr:uid="{D1833361-BB10-42B5-A274-5A436D7C92F7}"/>
    <cellStyle name="tableau | cellule | normal | texte 2 17" xfId="7563" xr:uid="{13FC7A19-17F9-4B62-8B85-B44AD21F70CD}"/>
    <cellStyle name="tableau | cellule | normal | texte 2 2" xfId="2147" xr:uid="{7250669A-F275-4B9F-8181-351435C8415F}"/>
    <cellStyle name="tableau | cellule | normal | texte 2 2 2" xfId="3125" xr:uid="{EBB3C6B5-349F-4DB8-B8A0-59F9855621D9}"/>
    <cellStyle name="tableau | cellule | normal | texte 2 3" xfId="3124" xr:uid="{422A2974-4FB8-441D-A216-E100CC06E250}"/>
    <cellStyle name="tableau | cellule | normal | texte 2 4" xfId="4698" xr:uid="{43ED8C93-1666-41F2-A309-DD32F20D87FC}"/>
    <cellStyle name="tableau | cellule | normal | texte 2 5" xfId="5191" xr:uid="{4A0FC07D-804C-4FDC-97BF-C948DAE8C12E}"/>
    <cellStyle name="tableau | cellule | normal | texte 2 6" xfId="5449" xr:uid="{3D463DF0-23E6-4429-9BAA-940B12616771}"/>
    <cellStyle name="tableau | cellule | normal | texte 2 7" xfId="5709" xr:uid="{3A6590AA-2991-4381-AC45-EEBF52C19C91}"/>
    <cellStyle name="tableau | cellule | normal | texte 2 8" xfId="5242" xr:uid="{6D7795EF-1ED0-4A01-9DFE-4D7CE406F3A3}"/>
    <cellStyle name="tableau | cellule | normal | texte 2 9" xfId="6219" xr:uid="{99827874-A13D-40AA-9F4F-ABC5BDBAD316}"/>
    <cellStyle name="tableau | cellule | normal | texte 20" xfId="8167" xr:uid="{3B287CDE-8801-4920-BB87-69413DA7B419}"/>
    <cellStyle name="tableau | cellule | normal | texte 3" xfId="2148" xr:uid="{3B44558E-BB2D-4DCC-86A5-B76A86A33F03}"/>
    <cellStyle name="tableau | cellule | normal | texte 3 10" xfId="6502" xr:uid="{3AB56349-CED6-4EAF-B75C-C964220A74ED}"/>
    <cellStyle name="tableau | cellule | normal | texte 3 11" xfId="6992" xr:uid="{E644033E-2703-4B5F-B7A1-8CCB0934B391}"/>
    <cellStyle name="tableau | cellule | normal | texte 3 12" xfId="6382" xr:uid="{4DBBBF83-B057-4812-A465-DD1E6456475E}"/>
    <cellStyle name="tableau | cellule | normal | texte 3 13" xfId="7496" xr:uid="{862586E4-3B33-47F3-AE88-2964E9002859}"/>
    <cellStyle name="tableau | cellule | normal | texte 3 14" xfId="7743" xr:uid="{1F6037CD-D375-487C-9238-AD5ABC345EBF}"/>
    <cellStyle name="tableau | cellule | normal | texte 3 15" xfId="7973" xr:uid="{23164FF0-10F8-4566-B214-52320B97132E}"/>
    <cellStyle name="tableau | cellule | normal | texte 3 16" xfId="7566" xr:uid="{43F623A1-923B-47F0-A662-62D4557D8948}"/>
    <cellStyle name="tableau | cellule | normal | texte 3 2" xfId="3126" xr:uid="{3B1337A6-25D0-49B4-BF5A-59DA62C78F22}"/>
    <cellStyle name="tableau | cellule | normal | texte 3 3" xfId="4699" xr:uid="{70440EEC-D906-47E7-A9C4-BBB81E27D0FC}"/>
    <cellStyle name="tableau | cellule | normal | texte 3 4" xfId="5192" xr:uid="{FA265E43-CB73-4AA9-BFFE-963B96EAE9D3}"/>
    <cellStyle name="tableau | cellule | normal | texte 3 5" xfId="5450" xr:uid="{DEEFAD4D-12BC-4913-AA0F-C7A65A5BB9AB}"/>
    <cellStyle name="tableau | cellule | normal | texte 3 6" xfId="5710" xr:uid="{5B26AE45-F9D7-4177-B823-17BA9CCE0790}"/>
    <cellStyle name="tableau | cellule | normal | texte 3 7" xfId="4857" xr:uid="{B5E17C89-11CE-4DE3-BF1A-767E512DC5EB}"/>
    <cellStyle name="tableau | cellule | normal | texte 3 8" xfId="6220" xr:uid="{174EAA7C-68EA-46FD-A833-84F0EFD1579E}"/>
    <cellStyle name="tableau | cellule | normal | texte 3 9" xfId="5899" xr:uid="{CF8A7B38-587A-43EA-8C00-453D960855E8}"/>
    <cellStyle name="tableau | cellule | normal | texte 4" xfId="2149" xr:uid="{ADF3745F-22B9-4E60-8D57-427D3F188E55}"/>
    <cellStyle name="tableau | cellule | normal | texte 4 2" xfId="3127" xr:uid="{EFA109DD-A58F-4ADE-8D13-48A5757987FB}"/>
    <cellStyle name="tableau | cellule | normal | texte 5" xfId="2150" xr:uid="{B66B1474-00C6-4021-8EF0-08350C91343A}"/>
    <cellStyle name="tableau | cellule | normal | texte 5 2" xfId="3128" xr:uid="{1D320C24-61EA-414A-A0A3-2A8DDAAB34E0}"/>
    <cellStyle name="tableau | cellule | normal | texte 6" xfId="3123" xr:uid="{711F3F48-EDDB-43B4-B64E-54D6F83AF566}"/>
    <cellStyle name="tableau | cellule | normal | texte 7" xfId="4697" xr:uid="{49EA64B0-F97B-4DD6-8815-B5F8F5186148}"/>
    <cellStyle name="tableau | cellule | normal | texte 8" xfId="5190" xr:uid="{5972D990-C37E-4051-AEE7-ACC225E853E8}"/>
    <cellStyle name="tableau | cellule | normal | texte 9" xfId="5448" xr:uid="{824F7C34-6A88-4341-94F9-FA53278CFA49}"/>
    <cellStyle name="tableau | cellule | total | decimal 1" xfId="47" xr:uid="{C7359140-3DAC-4BB6-B746-DD34190F86E4}"/>
    <cellStyle name="tableau | cellule | total | decimal 1 10" xfId="5322" xr:uid="{8A70F550-5E55-4AAB-8F16-718A8059841D}"/>
    <cellStyle name="tableau | cellule | total | decimal 1 11" xfId="4890" xr:uid="{DC5A0CE2-0E6A-4DC5-81D1-5896940317F8}"/>
    <cellStyle name="tableau | cellule | total | decimal 1 12" xfId="6045" xr:uid="{272F3082-1DA3-4379-AFC4-C6858D359206}"/>
    <cellStyle name="tableau | cellule | total | decimal 1 13" xfId="5842" xr:uid="{1051572F-8690-4018-B643-C9233025A562}"/>
    <cellStyle name="tableau | cellule | total | decimal 1 14" xfId="6557" xr:uid="{C100700A-E74F-422E-9CCF-1465F2C0B50D}"/>
    <cellStyle name="tableau | cellule | total | decimal 1 15" xfId="6811" xr:uid="{9549B34D-1892-4B43-B251-E1ECF32E2F25}"/>
    <cellStyle name="tableau | cellule | total | decimal 1 16" xfId="6417" xr:uid="{D7AB3995-3444-4BD1-8452-D35442F8F389}"/>
    <cellStyle name="tableau | cellule | total | decimal 1 17" xfId="7325" xr:uid="{7C4E8191-07CA-4D33-BCE1-6023AD02B49B}"/>
    <cellStyle name="tableau | cellule | total | decimal 1 18" xfId="6771" xr:uid="{BBF108B7-18EB-4F32-B0BB-08CF925BE5C4}"/>
    <cellStyle name="tableau | cellule | total | decimal 1 19" xfId="7546" xr:uid="{D0A775A5-60E7-4923-A9E5-FD333D969801}"/>
    <cellStyle name="tableau | cellule | total | decimal 1 2" xfId="705" xr:uid="{3C7F01D4-2289-4D6D-A430-F52374309C97}"/>
    <cellStyle name="tableau | cellule | total | decimal 1 2 10" xfId="5323" xr:uid="{08D7288D-A6E5-46B0-AF2A-1D00A014887A}"/>
    <cellStyle name="tableau | cellule | total | decimal 1 2 11" xfId="6222" xr:uid="{B30D778C-B916-48F2-8DCC-788A0A0BDF4E}"/>
    <cellStyle name="tableau | cellule | total | decimal 1 2 12" xfId="5901" xr:uid="{B9910093-C2BB-4D3C-A02E-7BC5E44642A3}"/>
    <cellStyle name="tableau | cellule | total | decimal 1 2 13" xfId="6500" xr:uid="{8C7394B7-1B1E-4C2F-AFA6-54E2191380F9}"/>
    <cellStyle name="tableau | cellule | total | decimal 1 2 14" xfId="6994" xr:uid="{3A4159B4-75D5-48D8-AEFE-C64E32AC1727}"/>
    <cellStyle name="tableau | cellule | total | decimal 1 2 15" xfId="6669" xr:uid="{C6047929-0BD4-4D08-8565-C38AB2EDD3FD}"/>
    <cellStyle name="tableau | cellule | total | decimal 1 2 16" xfId="7498" xr:uid="{0FFAF40D-6893-455D-A4EE-1AC2BB393203}"/>
    <cellStyle name="tableau | cellule | total | decimal 1 2 17" xfId="7745" xr:uid="{B9064639-F286-4D82-9B1C-0D62A5A0FD04}"/>
    <cellStyle name="tableau | cellule | total | decimal 1 2 18" xfId="7975" xr:uid="{CE5E453E-49B5-4904-9554-776E85D7B8F7}"/>
    <cellStyle name="tableau | cellule | total | decimal 1 2 19" xfId="7584" xr:uid="{43F89428-3F80-4EA3-8A68-3433EC81421C}"/>
    <cellStyle name="tableau | cellule | total | decimal 1 2 2" xfId="989" xr:uid="{9A91D55F-6A85-47BF-90F2-E257E2674B09}"/>
    <cellStyle name="tableau | cellule | total | decimal 1 2 2 2" xfId="3131" xr:uid="{536B324F-1014-45C1-AB44-F1249B665C50}"/>
    <cellStyle name="tableau | cellule | total | decimal 1 2 2 3" xfId="2153" xr:uid="{1333B81F-DD5E-46FE-85D8-3F03D28797F9}"/>
    <cellStyle name="tableau | cellule | total | decimal 1 2 3" xfId="2154" xr:uid="{F721A0A5-9FB2-4371-8B06-89FBD938A17F}"/>
    <cellStyle name="tableau | cellule | total | decimal 1 2 3 2" xfId="3132" xr:uid="{14D9907F-38F5-47AA-81AA-C3371A009A36}"/>
    <cellStyle name="tableau | cellule | total | decimal 1 2 4" xfId="3130" xr:uid="{F0242AE7-17CC-4010-8794-6108C6DC4F2B}"/>
    <cellStyle name="tableau | cellule | total | decimal 1 2 5" xfId="2152" xr:uid="{BD3EEDEF-F3FB-4640-A412-56A74D9986CC}"/>
    <cellStyle name="tableau | cellule | total | decimal 1 2 6" xfId="4701" xr:uid="{A5BE1DAE-DD84-4008-B1D7-9A229F4518A1}"/>
    <cellStyle name="tableau | cellule | total | decimal 1 2 7" xfId="5194" xr:uid="{A32D21C1-E8A5-44E5-9FAC-2907BD795EB4}"/>
    <cellStyle name="tableau | cellule | total | decimal 1 2 8" xfId="5452" xr:uid="{E9BA0788-7D03-46F0-AF57-252C364E40FA}"/>
    <cellStyle name="tableau | cellule | total | decimal 1 2 9" xfId="5712" xr:uid="{AE593F0A-0EC5-4839-8177-16FD2D64974E}"/>
    <cellStyle name="tableau | cellule | total | decimal 1 20" xfId="7807" xr:uid="{CBBC5B4F-D9DC-4876-912E-5C2F2976ECE2}"/>
    <cellStyle name="tableau | cellule | total | decimal 1 21" xfId="8109" xr:uid="{59B9B792-904A-465B-BA47-ADDD86B73A08}"/>
    <cellStyle name="tableau | cellule | total | decimal 1 3" xfId="707" xr:uid="{3DC6936C-E387-47E2-B53A-FF634E14D409}"/>
    <cellStyle name="tableau | cellule | total | decimal 1 3 10" xfId="6223" xr:uid="{3BF518A5-F6D2-44A5-840F-B0C225852A3B}"/>
    <cellStyle name="tableau | cellule | total | decimal 1 3 11" xfId="5902" xr:uid="{3D2C3F9A-8AE9-4779-910F-CED23149BD35}"/>
    <cellStyle name="tableau | cellule | total | decimal 1 3 12" xfId="6499" xr:uid="{0EA0949E-2A46-45C7-A3DF-67C1C6D972A6}"/>
    <cellStyle name="tableau | cellule | total | decimal 1 3 13" xfId="6995" xr:uid="{CC3C2847-BBD7-4B4E-8217-3B44AA00FFED}"/>
    <cellStyle name="tableau | cellule | total | decimal 1 3 14" xfId="6670" xr:uid="{86BCC506-4B1D-4760-B64C-34545CF1D030}"/>
    <cellStyle name="tableau | cellule | total | decimal 1 3 15" xfId="7499" xr:uid="{DE095B18-9CC3-4173-A16E-714C42E9C7C9}"/>
    <cellStyle name="tableau | cellule | total | decimal 1 3 16" xfId="7746" xr:uid="{BF1F0764-DBAC-47FA-BBE6-30F4E1CCBC1E}"/>
    <cellStyle name="tableau | cellule | total | decimal 1 3 17" xfId="7976" xr:uid="{3DA2E86D-9F59-4501-A9C7-0C34C63F96BB}"/>
    <cellStyle name="tableau | cellule | total | decimal 1 3 18" xfId="7892" xr:uid="{EFCED4C2-F254-4AC9-96A3-50BAA85CC123}"/>
    <cellStyle name="tableau | cellule | total | decimal 1 3 2" xfId="991" xr:uid="{4AD5EECD-1E88-4685-920C-367AD59AEC26}"/>
    <cellStyle name="tableau | cellule | total | decimal 1 3 2 2" xfId="3134" xr:uid="{AAA88431-2340-4C0A-8802-63CCA989763C}"/>
    <cellStyle name="tableau | cellule | total | decimal 1 3 2 3" xfId="2156" xr:uid="{66E97AE9-4897-4AC1-A9CC-43233D7F6DBA}"/>
    <cellStyle name="tableau | cellule | total | decimal 1 3 3" xfId="3133" xr:uid="{15BE946B-B206-434F-AF22-E330655BD9CC}"/>
    <cellStyle name="tableau | cellule | total | decimal 1 3 4" xfId="2155" xr:uid="{32F2C071-6B4D-4424-A35F-347ED098554B}"/>
    <cellStyle name="tableau | cellule | total | decimal 1 3 5" xfId="4702" xr:uid="{1ABCEE38-0583-4025-8698-C743E557D102}"/>
    <cellStyle name="tableau | cellule | total | decimal 1 3 6" xfId="5195" xr:uid="{4759A777-6351-46C2-8312-42AD6DD61412}"/>
    <cellStyle name="tableau | cellule | total | decimal 1 3 7" xfId="5453" xr:uid="{18F8335E-06B0-4B36-8CBB-B5C7F4097488}"/>
    <cellStyle name="tableau | cellule | total | decimal 1 3 8" xfId="5713" xr:uid="{E8DC4869-5BCB-4E87-902E-9DE3157903A5}"/>
    <cellStyle name="tableau | cellule | total | decimal 1 3 9" xfId="4924" xr:uid="{F3C175A9-A027-491E-A2FB-5426FE5AE1B2}"/>
    <cellStyle name="tableau | cellule | total | decimal 1 4" xfId="713" xr:uid="{51839418-926C-4743-B113-8779D828AE7C}"/>
    <cellStyle name="tableau | cellule | total | decimal 1 4 10" xfId="5900" xr:uid="{5CFDD54E-D0F3-474E-BB2F-1B66EABB5548}"/>
    <cellStyle name="tableau | cellule | total | decimal 1 4 11" xfId="6501" xr:uid="{9EB45EC1-CB60-4666-A0DC-ABC6E3096FAE}"/>
    <cellStyle name="tableau | cellule | total | decimal 1 4 12" xfId="6993" xr:uid="{90CF9807-11C5-4956-A549-C43E64CD6737}"/>
    <cellStyle name="tableau | cellule | total | decimal 1 4 13" xfId="7378" xr:uid="{3F87A20B-6D35-4A73-820D-D9B187FE0739}"/>
    <cellStyle name="tableau | cellule | total | decimal 1 4 14" xfId="7497" xr:uid="{F9461819-F5A8-481D-B386-4536CD4697F4}"/>
    <cellStyle name="tableau | cellule | total | decimal 1 4 15" xfId="7744" xr:uid="{59B756B2-C294-4B20-8B2E-EE0FEE255D0F}"/>
    <cellStyle name="tableau | cellule | total | decimal 1 4 16" xfId="7974" xr:uid="{587AA242-566F-4A38-AF0E-77624C7583E4}"/>
    <cellStyle name="tableau | cellule | total | decimal 1 4 17" xfId="7646" xr:uid="{32B87DB1-CD30-4E26-BE50-53D15F19BBA3}"/>
    <cellStyle name="tableau | cellule | total | decimal 1 4 2" xfId="3135" xr:uid="{6B6F92D4-C9E3-4C45-9AFC-6E113615A897}"/>
    <cellStyle name="tableau | cellule | total | decimal 1 4 3" xfId="2157" xr:uid="{D79B1CF2-95EB-4A7C-BB54-2A3E9BFEA0C3}"/>
    <cellStyle name="tableau | cellule | total | decimal 1 4 4" xfId="4700" xr:uid="{AF79E16D-50BF-4D09-988D-38066EDA5D45}"/>
    <cellStyle name="tableau | cellule | total | decimal 1 4 5" xfId="5193" xr:uid="{E3AE7C87-AE4B-4DD1-AF02-4D52475397D2}"/>
    <cellStyle name="tableau | cellule | total | decimal 1 4 6" xfId="5451" xr:uid="{93178237-F09F-4BA6-A683-BCE6A406A6BC}"/>
    <cellStyle name="tableau | cellule | total | decimal 1 4 7" xfId="5711" xr:uid="{5F6CFE1D-34DB-490E-AFC2-55A3AFFF477E}"/>
    <cellStyle name="tableau | cellule | total | decimal 1 4 8" xfId="6101" xr:uid="{DEEFBA88-6E45-4882-954B-7771624820E5}"/>
    <cellStyle name="tableau | cellule | total | decimal 1 4 9" xfId="6221" xr:uid="{7E9019ED-2DF6-4357-8682-03E334A7500A}"/>
    <cellStyle name="tableau | cellule | total | decimal 1 5" xfId="2158" xr:uid="{DBDA008C-438A-4202-8546-3DC22FEFF42F}"/>
    <cellStyle name="tableau | cellule | total | decimal 1 5 2" xfId="3136" xr:uid="{C882F7DD-C868-45EE-9368-A8D997DBCF45}"/>
    <cellStyle name="tableau | cellule | total | decimal 1 6" xfId="3129" xr:uid="{1E7A93EA-AACA-4DAA-A645-1BD0EAAACA0E}"/>
    <cellStyle name="tableau | cellule | total | decimal 1 7" xfId="2151" xr:uid="{9FD49B27-321B-4758-8F63-91162DE77913}"/>
    <cellStyle name="tableau | cellule | total | decimal 1 8" xfId="3774" xr:uid="{8C6BF7DF-28EA-415C-B422-F61DE98DF25B}"/>
    <cellStyle name="tableau | cellule | total | decimal 1 9" xfId="4889" xr:uid="{3DA82A72-5331-404D-823B-9F13ACD35AB6}"/>
    <cellStyle name="tableau | cellule | total | decimal 2" xfId="2159" xr:uid="{F3D567A1-93FB-4F08-8A73-4248477E4DC8}"/>
    <cellStyle name="tableau | cellule | total | decimal 2 10" xfId="5714" xr:uid="{21EB9FEA-1650-4FE4-B78B-4F1611B04A2C}"/>
    <cellStyle name="tableau | cellule | total | decimal 2 11" xfId="5290" xr:uid="{F5CEFD84-68C6-44D4-9576-D49A91540317}"/>
    <cellStyle name="tableau | cellule | total | decimal 2 12" xfId="6224" xr:uid="{085AD0AC-268A-4454-8669-D0A440116EFF}"/>
    <cellStyle name="tableau | cellule | total | decimal 2 13" xfId="6115" xr:uid="{C09D973F-7847-423F-B1F4-7F57C9ED98F1}"/>
    <cellStyle name="tableau | cellule | total | decimal 2 14" xfId="6498" xr:uid="{904A2048-5639-42A7-B8D3-879AF75A7B52}"/>
    <cellStyle name="tableau | cellule | total | decimal 2 15" xfId="6996" xr:uid="{21DA2985-EDE4-4D5D-9454-BA90D21C317F}"/>
    <cellStyle name="tableau | cellule | total | decimal 2 16" xfId="6672" xr:uid="{09BC4C30-7B98-441B-9323-6BAE4FA8810A}"/>
    <cellStyle name="tableau | cellule | total | decimal 2 17" xfId="7500" xr:uid="{6360D6DF-1E3A-4F6B-95BC-241B76D401C7}"/>
    <cellStyle name="tableau | cellule | total | decimal 2 18" xfId="7747" xr:uid="{3745AE8A-4688-40AD-AED5-9B7CE757939F}"/>
    <cellStyle name="tableau | cellule | total | decimal 2 19" xfId="7977" xr:uid="{419DDB22-C13B-4241-ABEC-E73357AC7F59}"/>
    <cellStyle name="tableau | cellule | total | decimal 2 2" xfId="2160" xr:uid="{C6628B43-86F1-48D9-8453-8A0F9F3C2F25}"/>
    <cellStyle name="tableau | cellule | total | decimal 2 2 10" xfId="5903" xr:uid="{7C9D6F3E-9C52-4941-81C5-3283AB09EE5D}"/>
    <cellStyle name="tableau | cellule | total | decimal 2 2 11" xfId="6497" xr:uid="{5F96C73F-BEB0-480A-A1AA-18EE32E58868}"/>
    <cellStyle name="tableau | cellule | total | decimal 2 2 12" xfId="6997" xr:uid="{52DA9466-9D9D-4900-BFB5-52978C595528}"/>
    <cellStyle name="tableau | cellule | total | decimal 2 2 13" xfId="6813" xr:uid="{649DFBEC-1E0F-4123-8FCC-BE4A76004A08}"/>
    <cellStyle name="tableau | cellule | total | decimal 2 2 14" xfId="7501" xr:uid="{B2F049E5-18DE-498C-9A28-4D7951EACD88}"/>
    <cellStyle name="tableau | cellule | total | decimal 2 2 15" xfId="7748" xr:uid="{4D148F4C-A257-4A8E-80C9-39ABF1ECB1B6}"/>
    <cellStyle name="tableau | cellule | total | decimal 2 2 16" xfId="7978" xr:uid="{F82BDD81-F1F8-47EC-B890-1DA6CB1CA1F1}"/>
    <cellStyle name="tableau | cellule | total | decimal 2 2 17" xfId="8148" xr:uid="{CB3F6EB2-FBD5-41D3-B5E7-76297098693E}"/>
    <cellStyle name="tableau | cellule | total | decimal 2 2 2" xfId="2161" xr:uid="{53BDE0F4-0B51-4DA0-9EAE-534A6CF80F60}"/>
    <cellStyle name="tableau | cellule | total | decimal 2 2 2 2" xfId="3139" xr:uid="{EE94BB2D-2CE9-4D08-8CD3-F93E117C8BCA}"/>
    <cellStyle name="tableau | cellule | total | decimal 2 2 3" xfId="3138" xr:uid="{63A61E7F-4C27-4AAF-839E-DBAE04E51373}"/>
    <cellStyle name="tableau | cellule | total | decimal 2 2 4" xfId="4704" xr:uid="{BFE3E3D0-2742-46BA-9B5E-387A86C97125}"/>
    <cellStyle name="tableau | cellule | total | decimal 2 2 5" xfId="5197" xr:uid="{C3C6E5E2-CB03-4DE4-8586-157C540F7CA3}"/>
    <cellStyle name="tableau | cellule | total | decimal 2 2 6" xfId="5455" xr:uid="{BF303D1F-B795-4A0B-A001-ACE0E990FB08}"/>
    <cellStyle name="tableau | cellule | total | decimal 2 2 7" xfId="5715" xr:uid="{17658FCA-D829-4FD4-BBE6-18DCECBAEC48}"/>
    <cellStyle name="tableau | cellule | total | decimal 2 2 8" xfId="5578" xr:uid="{1601A87E-51DF-4DB4-90FA-340A3A1A7C3C}"/>
    <cellStyle name="tableau | cellule | total | decimal 2 2 9" xfId="6225" xr:uid="{56A29002-793B-471C-80A7-1E0AD3594650}"/>
    <cellStyle name="tableau | cellule | total | decimal 2 20" xfId="7178" xr:uid="{313BE8FF-48A5-4ABA-844A-7A169715DB9D}"/>
    <cellStyle name="tableau | cellule | total | decimal 2 3" xfId="2162" xr:uid="{EABA9302-01F5-468F-90DF-7A8092B04DBA}"/>
    <cellStyle name="tableau | cellule | total | decimal 2 3 10" xfId="6491" xr:uid="{FE976D9D-65AC-4715-A208-3A75E0F2F04A}"/>
    <cellStyle name="tableau | cellule | total | decimal 2 3 11" xfId="6998" xr:uid="{14D67AF0-F0F1-4CF0-947D-9A6805F41498}"/>
    <cellStyle name="tableau | cellule | total | decimal 2 3 12" xfId="6817" xr:uid="{4A570A40-88FA-4E8F-81D7-92EAA77770B0}"/>
    <cellStyle name="tableau | cellule | total | decimal 2 3 13" xfId="7502" xr:uid="{14DEC65F-41D1-4C4C-BAEB-B3BA2A2D5E26}"/>
    <cellStyle name="tableau | cellule | total | decimal 2 3 14" xfId="7749" xr:uid="{80DB6322-5BB3-4DC3-9E1C-BFC298E002B5}"/>
    <cellStyle name="tableau | cellule | total | decimal 2 3 15" xfId="7979" xr:uid="{77CDCA19-02B7-4958-922C-E22448228E51}"/>
    <cellStyle name="tableau | cellule | total | decimal 2 3 16" xfId="7625" xr:uid="{A903868D-635D-489D-8477-D8624EBAEDEA}"/>
    <cellStyle name="tableau | cellule | total | decimal 2 3 2" xfId="3140" xr:uid="{3B8BF2AF-80BC-40C4-B71F-54F6BCDA6608}"/>
    <cellStyle name="tableau | cellule | total | decimal 2 3 3" xfId="4705" xr:uid="{82694C40-D681-4AE0-8624-FFEB1E44B0AD}"/>
    <cellStyle name="tableau | cellule | total | decimal 2 3 4" xfId="5198" xr:uid="{65FF98D9-5C84-4AED-9C54-7D11BF2CFCA3}"/>
    <cellStyle name="tableau | cellule | total | decimal 2 3 5" xfId="5456" xr:uid="{1805A078-8221-4F1E-B970-393A4985B7F9}"/>
    <cellStyle name="tableau | cellule | total | decimal 2 3 6" xfId="5716" xr:uid="{6A8E05E7-67DB-4329-AB8B-581626383057}"/>
    <cellStyle name="tableau | cellule | total | decimal 2 3 7" xfId="4849" xr:uid="{2742DB25-B1BB-43D6-AD61-9D6CC97AD543}"/>
    <cellStyle name="tableau | cellule | total | decimal 2 3 8" xfId="6226" xr:uid="{D9EEAEC9-EC40-405A-BCEF-0720F77EC86E}"/>
    <cellStyle name="tableau | cellule | total | decimal 2 3 9" xfId="5904" xr:uid="{5F72A2DD-4187-4E90-BAAE-45D6D38BB96E}"/>
    <cellStyle name="tableau | cellule | total | decimal 2 4" xfId="2163" xr:uid="{5B69204D-CDA4-483B-A88D-C1C90CA47C18}"/>
    <cellStyle name="tableau | cellule | total | decimal 2 4 2" xfId="3141" xr:uid="{F86C2E5A-8D20-4282-A40D-05A862655E1A}"/>
    <cellStyle name="tableau | cellule | total | decimal 2 5" xfId="2164" xr:uid="{98D7D322-7094-4484-9D54-A3E052A9A155}"/>
    <cellStyle name="tableau | cellule | total | decimal 2 5 2" xfId="3142" xr:uid="{07220E45-9F51-47CD-AD0D-D6E7AA6ACF11}"/>
    <cellStyle name="tableau | cellule | total | decimal 2 6" xfId="3137" xr:uid="{2D5D9D4C-65DE-47A4-9B0F-E6E90DC9660B}"/>
    <cellStyle name="tableau | cellule | total | decimal 2 7" xfId="4703" xr:uid="{A0782634-33A2-4545-B625-F6AC4EC78011}"/>
    <cellStyle name="tableau | cellule | total | decimal 2 8" xfId="5196" xr:uid="{6C12AB2C-B536-479E-A558-383CAC9686E1}"/>
    <cellStyle name="tableau | cellule | total | decimal 2 9" xfId="5454" xr:uid="{CC104347-AC8A-42FC-A1A2-BE93222071A9}"/>
    <cellStyle name="tableau | cellule | total | decimal 3" xfId="2165" xr:uid="{94D5E0B0-94DB-4402-B211-D13A74E226A3}"/>
    <cellStyle name="tableau | cellule | total | decimal 3 10" xfId="5717" xr:uid="{903D3181-3CE0-4C6B-A90E-F286A46C2994}"/>
    <cellStyle name="tableau | cellule | total | decimal 3 11" xfId="4926" xr:uid="{E17544CC-0E95-4D8A-86FF-66E6B8F9CA96}"/>
    <cellStyle name="tableau | cellule | total | decimal 3 12" xfId="6227" xr:uid="{B4AABC56-B377-490D-987A-23F79BF253E1}"/>
    <cellStyle name="tableau | cellule | total | decimal 3 13" xfId="5906" xr:uid="{CB6900E8-024C-4F3B-83E8-31ADAC4B6A57}"/>
    <cellStyle name="tableau | cellule | total | decimal 3 14" xfId="6490" xr:uid="{C52ABA82-34E0-4052-BABB-1D9CE4230CBA}"/>
    <cellStyle name="tableau | cellule | total | decimal 3 15" xfId="6999" xr:uid="{3D9D06BE-6D5B-4DB8-8F33-53DB260EF9FA}"/>
    <cellStyle name="tableau | cellule | total | decimal 3 16" xfId="6671" xr:uid="{8B60D819-1E6D-4532-AE74-7580440241E5}"/>
    <cellStyle name="tableau | cellule | total | decimal 3 17" xfId="7503" xr:uid="{290B01C9-4B72-4A50-BAF2-BCED187DC76B}"/>
    <cellStyle name="tableau | cellule | total | decimal 3 18" xfId="7750" xr:uid="{6029501F-8B6E-4E2F-9A8A-49B86AE5A0A7}"/>
    <cellStyle name="tableau | cellule | total | decimal 3 19" xfId="7980" xr:uid="{7FA17D48-7D97-419F-9020-2BA0A23440FB}"/>
    <cellStyle name="tableau | cellule | total | decimal 3 2" xfId="2166" xr:uid="{CC1BE97A-E6BA-4A2C-8D06-F2317A1BDE4A}"/>
    <cellStyle name="tableau | cellule | total | decimal 3 2 10" xfId="6047" xr:uid="{8EB9A843-4869-482E-9AAB-A17C5F4ED8C4}"/>
    <cellStyle name="tableau | cellule | total | decimal 3 2 11" xfId="6489" xr:uid="{89FE3353-1615-46FB-A845-ED95A9E2B746}"/>
    <cellStyle name="tableau | cellule | total | decimal 3 2 12" xfId="7000" xr:uid="{991620FF-473B-48D9-8D0E-13C8BE546D2B}"/>
    <cellStyle name="tableau | cellule | total | decimal 3 2 13" xfId="6821" xr:uid="{C4913226-92EC-41B2-9F91-59B772D45342}"/>
    <cellStyle name="tableau | cellule | total | decimal 3 2 14" xfId="7504" xr:uid="{74EAA321-F12C-42FC-B391-134390DFB4A1}"/>
    <cellStyle name="tableau | cellule | total | decimal 3 2 15" xfId="7751" xr:uid="{20FD1240-EFCE-43F1-8A40-3063A0922708}"/>
    <cellStyle name="tableau | cellule | total | decimal 3 2 16" xfId="7981" xr:uid="{59B14A6E-50CF-43F1-A7EF-0247062AA9AA}"/>
    <cellStyle name="tableau | cellule | total | decimal 3 2 17" xfId="7622" xr:uid="{0DB35579-9EC0-42BE-B6AA-7F9235818806}"/>
    <cellStyle name="tableau | cellule | total | decimal 3 2 2" xfId="2167" xr:uid="{CB42CD07-5982-4296-BED1-7C0765AC86CA}"/>
    <cellStyle name="tableau | cellule | total | decimal 3 2 2 2" xfId="3145" xr:uid="{B7E10614-2588-4D99-BA1B-5B6CA16A8B3E}"/>
    <cellStyle name="tableau | cellule | total | decimal 3 2 3" xfId="3144" xr:uid="{F7C5C250-4D05-4B3A-A790-3F9141B8EB93}"/>
    <cellStyle name="tableau | cellule | total | decimal 3 2 4" xfId="4707" xr:uid="{EE102C65-624B-44AD-84E7-ED1C27BC1210}"/>
    <cellStyle name="tableau | cellule | total | decimal 3 2 5" xfId="5200" xr:uid="{EED02F7D-1EF9-4D56-98E6-35050BC08A21}"/>
    <cellStyle name="tableau | cellule | total | decimal 3 2 6" xfId="5458" xr:uid="{EDFC6FCC-12B4-43D7-BC8C-8222897123AB}"/>
    <cellStyle name="tableau | cellule | total | decimal 3 2 7" xfId="5718" xr:uid="{C62A0AD6-EB94-415D-838E-9A8E27218D49}"/>
    <cellStyle name="tableau | cellule | total | decimal 3 2 8" xfId="5583" xr:uid="{EA694F50-6CAA-44ED-96CC-BC6570A1120F}"/>
    <cellStyle name="tableau | cellule | total | decimal 3 2 9" xfId="6228" xr:uid="{1D7007C8-3B80-4B9B-85DB-77C40BFC2225}"/>
    <cellStyle name="tableau | cellule | total | decimal 3 20" xfId="7858" xr:uid="{1949CD37-B211-40C9-92B8-9F6242AAF3B6}"/>
    <cellStyle name="tableau | cellule | total | decimal 3 3" xfId="2168" xr:uid="{B0AA14AF-8044-4697-BB79-5370DAD1A994}"/>
    <cellStyle name="tableau | cellule | total | decimal 3 3 10" xfId="6488" xr:uid="{2CB58220-47CD-4BE4-8AC6-3B820926AE18}"/>
    <cellStyle name="tableau | cellule | total | decimal 3 3 11" xfId="7001" xr:uid="{0CE6B67D-806D-44FF-83C3-A1E0B3D409C3}"/>
    <cellStyle name="tableau | cellule | total | decimal 3 3 12" xfId="6911" xr:uid="{50FCB1AA-651B-4112-B40C-E93D5B16CD5C}"/>
    <cellStyle name="tableau | cellule | total | decimal 3 3 13" xfId="7505" xr:uid="{E0ED6D6E-7F70-4711-B5BB-BBBEF887C880}"/>
    <cellStyle name="tableau | cellule | total | decimal 3 3 14" xfId="7752" xr:uid="{22C7ADDB-8E13-49CD-9A1D-8F7FB273F8AD}"/>
    <cellStyle name="tableau | cellule | total | decimal 3 3 15" xfId="7982" xr:uid="{481C8CE4-23EF-4D2F-B798-C2E6E74B18A2}"/>
    <cellStyle name="tableau | cellule | total | decimal 3 3 16" xfId="7623" xr:uid="{4EC49AF8-A4C3-4FF8-8425-43997A82DC79}"/>
    <cellStyle name="tableau | cellule | total | decimal 3 3 2" xfId="3146" xr:uid="{FF2CF8CF-92E9-442B-97ED-0B9B47DA44F4}"/>
    <cellStyle name="tableau | cellule | total | decimal 3 3 3" xfId="4708" xr:uid="{065EAC92-2597-410E-AE25-08DD12E91A92}"/>
    <cellStyle name="tableau | cellule | total | decimal 3 3 4" xfId="5201" xr:uid="{ACEFC18B-006C-45A1-9E5C-E518F1D9F959}"/>
    <cellStyle name="tableau | cellule | total | decimal 3 3 5" xfId="5459" xr:uid="{AC279DDC-013E-4F05-9AB7-752C77A1171A}"/>
    <cellStyle name="tableau | cellule | total | decimal 3 3 6" xfId="5719" xr:uid="{824C1146-AF93-4673-8A3F-C2718B1F4132}"/>
    <cellStyle name="tableau | cellule | total | decimal 3 3 7" xfId="4958" xr:uid="{F9312995-0FD7-46A5-9E90-035766324F2E}"/>
    <cellStyle name="tableau | cellule | total | decimal 3 3 8" xfId="6229" xr:uid="{C61C02CA-046D-41CD-B7A8-2405DE5BE82E}"/>
    <cellStyle name="tableau | cellule | total | decimal 3 3 9" xfId="6051" xr:uid="{0F46FCFF-ECEA-4738-8914-D58C60FF81D8}"/>
    <cellStyle name="tableau | cellule | total | decimal 3 4" xfId="2169" xr:uid="{84A00B89-EAF8-4343-AF8A-D83A227F6AF8}"/>
    <cellStyle name="tableau | cellule | total | decimal 3 4 2" xfId="3147" xr:uid="{4A706B40-90BE-47A7-91E3-509DF1682379}"/>
    <cellStyle name="tableau | cellule | total | decimal 3 5" xfId="2170" xr:uid="{467E16E0-5B6A-4AED-9EE2-90AA5B01FD84}"/>
    <cellStyle name="tableau | cellule | total | decimal 3 5 2" xfId="3148" xr:uid="{D945B989-83C1-42B3-8389-E4C3E50A4F9E}"/>
    <cellStyle name="tableau | cellule | total | decimal 3 6" xfId="3143" xr:uid="{1DD1AF2A-0FB6-4642-838B-F7B28F7DD44F}"/>
    <cellStyle name="tableau | cellule | total | decimal 3 7" xfId="4706" xr:uid="{2A7CD4F3-F155-4DE6-A0E3-5FD3CCF462EE}"/>
    <cellStyle name="tableau | cellule | total | decimal 3 8" xfId="5199" xr:uid="{8829BFD3-D279-4C4F-9416-056A2A18675C}"/>
    <cellStyle name="tableau | cellule | total | decimal 3 9" xfId="5457" xr:uid="{670051BA-D020-4D54-BCAE-8987BE067995}"/>
    <cellStyle name="tableau | cellule | total | decimal 4" xfId="2171" xr:uid="{20C62D45-F8F5-4ECF-A1CA-5CDAE52A556A}"/>
    <cellStyle name="tableau | cellule | total | decimal 4 10" xfId="5720" xr:uid="{80186BF3-C3FF-4E31-8070-ADF923E3C9A0}"/>
    <cellStyle name="tableau | cellule | total | decimal 4 11" xfId="4959" xr:uid="{22FE5964-3CAA-438B-AC81-90DF59000188}"/>
    <cellStyle name="tableau | cellule | total | decimal 4 12" xfId="6230" xr:uid="{346578E3-EB66-4215-B669-B40124BFA8A3}"/>
    <cellStyle name="tableau | cellule | total | decimal 4 13" xfId="5905" xr:uid="{17D4B07D-6805-4348-A3AE-2D0A10334CF4}"/>
    <cellStyle name="tableau | cellule | total | decimal 4 14" xfId="6487" xr:uid="{7527E251-FD94-4D13-A5D3-8F1BF38F865E}"/>
    <cellStyle name="tableau | cellule | total | decimal 4 15" xfId="7002" xr:uid="{C98B123D-CBB8-4B9C-8786-113DE9E678A8}"/>
    <cellStyle name="tableau | cellule | total | decimal 4 16" xfId="6673" xr:uid="{C55D3C0B-8050-4AB0-8D90-A33471F0C9D8}"/>
    <cellStyle name="tableau | cellule | total | decimal 4 17" xfId="7506" xr:uid="{0E7318D3-B61A-4B09-900E-3D195CDFD497}"/>
    <cellStyle name="tableau | cellule | total | decimal 4 18" xfId="7753" xr:uid="{6C2A986B-5509-43E7-9833-D0EC1BDBF726}"/>
    <cellStyle name="tableau | cellule | total | decimal 4 19" xfId="7983" xr:uid="{AE6D0288-24C8-4669-BB43-362352B69FD9}"/>
    <cellStyle name="tableau | cellule | total | decimal 4 2" xfId="2172" xr:uid="{B0D47CCE-2F4C-4B0D-970A-255C53E0E36D}"/>
    <cellStyle name="tableau | cellule | total | decimal 4 2 10" xfId="6055" xr:uid="{83BFE5E9-347C-4ACA-89B3-11B18EE7232F}"/>
    <cellStyle name="tableau | cellule | total | decimal 4 2 11" xfId="6486" xr:uid="{532DE7E9-13F7-4174-9B91-E532F6CD84CF}"/>
    <cellStyle name="tableau | cellule | total | decimal 4 2 12" xfId="7003" xr:uid="{2E5042AC-5DCE-4F0A-A3E6-67346C685180}"/>
    <cellStyle name="tableau | cellule | total | decimal 4 2 13" xfId="6833" xr:uid="{C12307F7-59B2-47FD-AEDE-3F3AA3DBF7E1}"/>
    <cellStyle name="tableau | cellule | total | decimal 4 2 14" xfId="7507" xr:uid="{4012BF20-21FA-49FD-B9C2-4186EC5D452C}"/>
    <cellStyle name="tableau | cellule | total | decimal 4 2 15" xfId="7754" xr:uid="{77D593DB-CEF1-4366-97F0-4DF142C2375D}"/>
    <cellStyle name="tableau | cellule | total | decimal 4 2 16" xfId="7984" xr:uid="{CCF784EB-1C7E-4EFD-B411-D5DC075C2846}"/>
    <cellStyle name="tableau | cellule | total | decimal 4 2 17" xfId="7393" xr:uid="{5041B0CD-D496-49F7-A1BD-7DFBC5B373CB}"/>
    <cellStyle name="tableau | cellule | total | decimal 4 2 2" xfId="2173" xr:uid="{36F75CE0-ECF1-4C8F-BCC5-1A30350CB52E}"/>
    <cellStyle name="tableau | cellule | total | decimal 4 2 2 2" xfId="3151" xr:uid="{0ECC9730-DE65-4EFD-9CD9-9C3935925F5E}"/>
    <cellStyle name="tableau | cellule | total | decimal 4 2 3" xfId="3150" xr:uid="{51B0E798-FF58-46EA-9DC9-6B6C606F9AC2}"/>
    <cellStyle name="tableau | cellule | total | decimal 4 2 4" xfId="4710" xr:uid="{D964E991-0577-4CDA-84F5-BDC15F20331B}"/>
    <cellStyle name="tableau | cellule | total | decimal 4 2 5" xfId="5203" xr:uid="{DFA4234B-CA15-4A6E-9E71-28BA29ADE5DA}"/>
    <cellStyle name="tableau | cellule | total | decimal 4 2 6" xfId="5461" xr:uid="{89907125-1DAE-4B2F-A00E-E083B8A8EB70}"/>
    <cellStyle name="tableau | cellule | total | decimal 4 2 7" xfId="5721" xr:uid="{2453E852-3598-47DF-AA3C-D92B6447166B}"/>
    <cellStyle name="tableau | cellule | total | decimal 4 2 8" xfId="4960" xr:uid="{43F5F557-795D-4C64-A330-E47E5A941B9A}"/>
    <cellStyle name="tableau | cellule | total | decimal 4 2 9" xfId="6231" xr:uid="{3CF9E43F-4504-48C9-A20C-27B29018D895}"/>
    <cellStyle name="tableau | cellule | total | decimal 4 20" xfId="7113" xr:uid="{EBCF3768-76CE-4CF5-9BDB-E5153A4E6008}"/>
    <cellStyle name="tableau | cellule | total | decimal 4 3" xfId="2174" xr:uid="{991B3922-1B8B-48CA-8A98-DA62F999FB79}"/>
    <cellStyle name="tableau | cellule | total | decimal 4 3 10" xfId="6485" xr:uid="{0B4D857A-F234-49BF-84DF-D6F99EDF76E7}"/>
    <cellStyle name="tableau | cellule | total | decimal 4 3 11" xfId="7004" xr:uid="{BFFE10DB-D994-4BA6-888B-68E26138379A}"/>
    <cellStyle name="tableau | cellule | total | decimal 4 3 12" xfId="6890" xr:uid="{CCE49510-4101-4848-8F5C-74134E756657}"/>
    <cellStyle name="tableau | cellule | total | decimal 4 3 13" xfId="7508" xr:uid="{45F324E0-84C7-4A0F-95D8-A012BB20679F}"/>
    <cellStyle name="tableau | cellule | total | decimal 4 3 14" xfId="7755" xr:uid="{7FD3EB9A-FD01-4A8D-BB93-6EE67AC3DFC1}"/>
    <cellStyle name="tableau | cellule | total | decimal 4 3 15" xfId="7985" xr:uid="{B08AF922-6372-4E18-9C53-495184D0E797}"/>
    <cellStyle name="tableau | cellule | total | decimal 4 3 16" xfId="6884" xr:uid="{185FD537-30C7-460A-88CA-4193A8BED935}"/>
    <cellStyle name="tableau | cellule | total | decimal 4 3 2" xfId="3152" xr:uid="{9D17E59E-487B-4CA7-A8DB-9F714A1E4FAA}"/>
    <cellStyle name="tableau | cellule | total | decimal 4 3 3" xfId="4711" xr:uid="{C8979E6A-12B1-4047-806C-2F87896C2B3B}"/>
    <cellStyle name="tableau | cellule | total | decimal 4 3 4" xfId="5204" xr:uid="{D82B45DD-AB4B-422F-8D54-6BEE2F866215}"/>
    <cellStyle name="tableau | cellule | total | decimal 4 3 5" xfId="5462" xr:uid="{E13A97B0-A995-438C-BE02-CF93F480D323}"/>
    <cellStyle name="tableau | cellule | total | decimal 4 3 6" xfId="5722" xr:uid="{CE161028-217E-4DBF-A9D2-90F082E6D994}"/>
    <cellStyle name="tableau | cellule | total | decimal 4 3 7" xfId="4961" xr:uid="{759E1459-24D0-4D32-909A-23331E703692}"/>
    <cellStyle name="tableau | cellule | total | decimal 4 3 8" xfId="6232" xr:uid="{87BA4FDE-E51B-41B3-A304-B492D222411C}"/>
    <cellStyle name="tableau | cellule | total | decimal 4 3 9" xfId="6139" xr:uid="{BAD67A67-27F9-4160-8C10-3C3C0DD09A74}"/>
    <cellStyle name="tableau | cellule | total | decimal 4 4" xfId="2175" xr:uid="{21B39058-AE9E-4691-B32A-7D03169D618D}"/>
    <cellStyle name="tableau | cellule | total | decimal 4 4 2" xfId="3153" xr:uid="{6B1945C9-BDFE-4C7C-98C8-812ABA7094A8}"/>
    <cellStyle name="tableau | cellule | total | decimal 4 5" xfId="2176" xr:uid="{2DC80794-0A3D-4116-A8E8-A3B63D4ADF51}"/>
    <cellStyle name="tableau | cellule | total | decimal 4 5 2" xfId="3154" xr:uid="{2A6611CF-E5B2-4856-8C70-EA61FC5313BF}"/>
    <cellStyle name="tableau | cellule | total | decimal 4 6" xfId="3149" xr:uid="{306AF4FF-02EF-4BD5-9858-69E44962659A}"/>
    <cellStyle name="tableau | cellule | total | decimal 4 7" xfId="4709" xr:uid="{EB6277F0-5AAF-4BA5-9FF2-205632C50B70}"/>
    <cellStyle name="tableau | cellule | total | decimal 4 8" xfId="5202" xr:uid="{589887E4-F864-48CD-ABCC-95EB4F167931}"/>
    <cellStyle name="tableau | cellule | total | decimal 4 9" xfId="5460" xr:uid="{012AA658-FBC0-480A-BC5E-0013FE70E58F}"/>
    <cellStyle name="tableau | cellule | total | entier" xfId="2177" xr:uid="{A8187EDE-6DAB-4534-A506-8F9C36A71C62}"/>
    <cellStyle name="tableau | cellule | total | entier 10" xfId="5723" xr:uid="{037BA460-DD9F-4A09-BEB0-9C0A3108FD2B}"/>
    <cellStyle name="tableau | cellule | total | entier 11" xfId="4962" xr:uid="{DDA388B9-71DB-480F-A20D-1DFE70D2F8B1}"/>
    <cellStyle name="tableau | cellule | total | entier 12" xfId="6233" xr:uid="{DC90037D-F7E9-4B55-BDC1-19E16344D7A7}"/>
    <cellStyle name="tableau | cellule | total | entier 13" xfId="5907" xr:uid="{C393F81B-03DD-4668-901E-3D29CFF1EA44}"/>
    <cellStyle name="tableau | cellule | total | entier 14" xfId="6484" xr:uid="{E1C44A26-CB77-4F8B-8F92-A6C31B908BC2}"/>
    <cellStyle name="tableau | cellule | total | entier 15" xfId="7005" xr:uid="{0B0D4718-640A-4492-B6EF-E8780843CDD9}"/>
    <cellStyle name="tableau | cellule | total | entier 16" xfId="6848" xr:uid="{7055B515-8874-44DD-A58C-C3521AE0628B}"/>
    <cellStyle name="tableau | cellule | total | entier 17" xfId="7509" xr:uid="{D0213B83-0D93-42CC-B812-CD57167DFA09}"/>
    <cellStyle name="tableau | cellule | total | entier 18" xfId="7756" xr:uid="{FABDE87D-B564-457E-AB6E-080F2DFEA3AC}"/>
    <cellStyle name="tableau | cellule | total | entier 19" xfId="7986" xr:uid="{377D6161-5AEC-4232-888D-D5320A38B292}"/>
    <cellStyle name="tableau | cellule | total | entier 2" xfId="2178" xr:uid="{0BE447FB-82D1-4EC5-A829-2EFD49C399CB}"/>
    <cellStyle name="tableau | cellule | total | entier 2 10" xfId="6088" xr:uid="{758CFFAE-B2C9-44A4-9BAD-3E4A2581427F}"/>
    <cellStyle name="tableau | cellule | total | entier 2 11" xfId="6483" xr:uid="{2A6BBF3B-7BCA-453D-BCA9-4277DBE5BF24}"/>
    <cellStyle name="tableau | cellule | total | entier 2 12" xfId="7006" xr:uid="{977F877F-4686-448A-B906-69868C2F04CF}"/>
    <cellStyle name="tableau | cellule | total | entier 2 13" xfId="6674" xr:uid="{6F447E9C-3FF0-4C73-8B56-C533089AC81C}"/>
    <cellStyle name="tableau | cellule | total | entier 2 14" xfId="7510" xr:uid="{3F4D2F90-A33B-4B5C-BA06-4185815722D4}"/>
    <cellStyle name="tableau | cellule | total | entier 2 15" xfId="7757" xr:uid="{7961829B-24FC-4207-94EE-7C3D6D559B29}"/>
    <cellStyle name="tableau | cellule | total | entier 2 16" xfId="7987" xr:uid="{04CA69C7-DFD0-4BC8-85B1-CCF1BD656935}"/>
    <cellStyle name="tableau | cellule | total | entier 2 17" xfId="7180" xr:uid="{B6660801-BBAA-48CD-A901-5DF3A2A2B407}"/>
    <cellStyle name="tableau | cellule | total | entier 2 2" xfId="2179" xr:uid="{3803B54A-5C24-4860-9924-82177E0BF68C}"/>
    <cellStyle name="tableau | cellule | total | entier 2 2 2" xfId="3157" xr:uid="{0BE618A5-FE4B-4932-9CD2-61FC634F1287}"/>
    <cellStyle name="tableau | cellule | total | entier 2 3" xfId="3156" xr:uid="{89FF4DB8-9CA5-4840-BCC4-8814374A3585}"/>
    <cellStyle name="tableau | cellule | total | entier 2 4" xfId="4713" xr:uid="{014E9D88-441B-4EEF-B23C-AC5C458DDCB2}"/>
    <cellStyle name="tableau | cellule | total | entier 2 5" xfId="5206" xr:uid="{D6892E77-E20C-4B73-A865-2DB7873E9900}"/>
    <cellStyle name="tableau | cellule | total | entier 2 6" xfId="5464" xr:uid="{A1E699F0-F91F-4363-B6C0-195E9BE0BB73}"/>
    <cellStyle name="tableau | cellule | total | entier 2 7" xfId="5724" xr:uid="{E97E4B98-50C0-4398-92E9-8EDE02EB83CB}"/>
    <cellStyle name="tableau | cellule | total | entier 2 8" xfId="4963" xr:uid="{C6DF97FD-6362-4564-AA99-C52CA76E4763}"/>
    <cellStyle name="tableau | cellule | total | entier 2 9" xfId="6234" xr:uid="{F406B242-0BA9-4311-BAAC-C2A6BF8F434B}"/>
    <cellStyle name="tableau | cellule | total | entier 20" xfId="7860" xr:uid="{46529CDF-A32E-4ED7-98A4-C64A919ADAF8}"/>
    <cellStyle name="tableau | cellule | total | entier 3" xfId="2180" xr:uid="{C8EFE852-9B97-4A54-B363-691F2D0F0423}"/>
    <cellStyle name="tableau | cellule | total | entier 3 10" xfId="6482" xr:uid="{E76EA3AE-E40F-4098-AAF0-4D9339B661BB}"/>
    <cellStyle name="tableau | cellule | total | entier 3 11" xfId="7007" xr:uid="{376F2083-EC9A-4DA3-AF6E-DD35A1AFE350}"/>
    <cellStyle name="tableau | cellule | total | entier 3 12" xfId="6675" xr:uid="{954230C5-717D-4862-BC4B-B3ED9939DE0A}"/>
    <cellStyle name="tableau | cellule | total | entier 3 13" xfId="7511" xr:uid="{53714CDE-6D0B-408E-975C-A14077A220FE}"/>
    <cellStyle name="tableau | cellule | total | entier 3 14" xfId="7758" xr:uid="{91CEFD0C-0206-4BD3-8AD1-1B410D659ACA}"/>
    <cellStyle name="tableau | cellule | total | entier 3 15" xfId="7988" xr:uid="{AB656AC4-E4BC-4436-A157-21EB0023D80C}"/>
    <cellStyle name="tableau | cellule | total | entier 3 16" xfId="7181" xr:uid="{92BFF010-85C6-4772-B7C6-3491FA4A300E}"/>
    <cellStyle name="tableau | cellule | total | entier 3 2" xfId="3158" xr:uid="{2821F49F-5FC5-407B-B790-FA97D9969BC7}"/>
    <cellStyle name="tableau | cellule | total | entier 3 3" xfId="4714" xr:uid="{10E8D7F2-CA38-4888-8864-F6AB5A8190CD}"/>
    <cellStyle name="tableau | cellule | total | entier 3 4" xfId="5207" xr:uid="{BDD5F44B-2ECA-444F-8945-FF8A814D863E}"/>
    <cellStyle name="tableau | cellule | total | entier 3 5" xfId="5465" xr:uid="{1C999B5C-041D-4D04-9680-66DF7C835310}"/>
    <cellStyle name="tableau | cellule | total | entier 3 6" xfId="5725" xr:uid="{74F82236-2B6B-4251-A17D-B97109A30419}"/>
    <cellStyle name="tableau | cellule | total | entier 3 7" xfId="4964" xr:uid="{7A4E4094-0704-4F17-A2D8-B6057AAE561B}"/>
    <cellStyle name="tableau | cellule | total | entier 3 8" xfId="6235" xr:uid="{4C144216-B45F-41FA-9E59-763A21B78A63}"/>
    <cellStyle name="tableau | cellule | total | entier 3 9" xfId="5838" xr:uid="{DD9F4B31-877D-4464-ABC8-5BC60018D6FA}"/>
    <cellStyle name="tableau | cellule | total | entier 4" xfId="2181" xr:uid="{DFAC0CC5-6907-43A2-AE73-E0C581CBE82F}"/>
    <cellStyle name="tableau | cellule | total | entier 4 2" xfId="3159" xr:uid="{F152353A-385D-4B38-A5E2-C92E95491F7D}"/>
    <cellStyle name="tableau | cellule | total | entier 5" xfId="2182" xr:uid="{94FE93DB-5058-42DB-96B4-0C6F7F97B903}"/>
    <cellStyle name="tableau | cellule | total | entier 5 2" xfId="3160" xr:uid="{BDAF970A-4860-4599-B641-B2B82EEEAD0D}"/>
    <cellStyle name="tableau | cellule | total | entier 6" xfId="3155" xr:uid="{F6E91FA9-0064-447C-8721-70F78048C126}"/>
    <cellStyle name="tableau | cellule | total | entier 7" xfId="4712" xr:uid="{7DB22DC0-E7D4-499F-812E-EE895288F5AD}"/>
    <cellStyle name="tableau | cellule | total | entier 8" xfId="5205" xr:uid="{297AB9E8-4040-41B7-BA83-9B92139953C0}"/>
    <cellStyle name="tableau | cellule | total | entier 9" xfId="5463" xr:uid="{03C9EA0D-8F56-47E2-89B7-ECBB3D15D9B4}"/>
    <cellStyle name="tableau | cellule | total | euro | decimal 1" xfId="2183" xr:uid="{FBCF3F28-BD87-4E79-BE85-A2021076C15B}"/>
    <cellStyle name="tableau | cellule | total | euro | decimal 1 10" xfId="5726" xr:uid="{03E0D387-AC9F-41CE-9CB5-C23BD43378EB}"/>
    <cellStyle name="tableau | cellule | total | euro | decimal 1 11" xfId="4965" xr:uid="{2DF6C730-C013-43E2-92C7-03F09DDE6AB7}"/>
    <cellStyle name="tableau | cellule | total | euro | decimal 1 12" xfId="6236" xr:uid="{FF9A6AE2-251F-41CB-B19F-A06F95308DDB}"/>
    <cellStyle name="tableau | cellule | total | euro | decimal 1 13" xfId="6079" xr:uid="{BF664351-8193-405B-A43D-B4E44D14A89B}"/>
    <cellStyle name="tableau | cellule | total | euro | decimal 1 14" xfId="6481" xr:uid="{2949FE21-3D47-4C1E-A1D7-B60876C4B0BB}"/>
    <cellStyle name="tableau | cellule | total | euro | decimal 1 15" xfId="7008" xr:uid="{68AD8C50-04B3-4661-9896-04B1D0295914}"/>
    <cellStyle name="tableau | cellule | total | euro | decimal 1 16" xfId="6679" xr:uid="{F9327E65-684A-4810-83C1-387C66578970}"/>
    <cellStyle name="tableau | cellule | total | euro | decimal 1 17" xfId="7512" xr:uid="{7C161131-D503-438E-AF0C-62BFC34F4AAD}"/>
    <cellStyle name="tableau | cellule | total | euro | decimal 1 18" xfId="7759" xr:uid="{AE885BF2-8A31-4D2F-AF79-BE6CE4CCEE36}"/>
    <cellStyle name="tableau | cellule | total | euro | decimal 1 19" xfId="7989" xr:uid="{82E5F4F4-47F8-4271-AEFD-4DD3B2837F3A}"/>
    <cellStyle name="tableau | cellule | total | euro | decimal 1 2" xfId="2184" xr:uid="{240B864B-9AA9-4A36-ADAB-0EE9F934E8ED}"/>
    <cellStyle name="tableau | cellule | total | euro | decimal 1 2 10" xfId="5908" xr:uid="{BCC0CD3A-0BCD-4FA3-B82E-1FCC8F9DEF56}"/>
    <cellStyle name="tableau | cellule | total | euro | decimal 1 2 11" xfId="6478" xr:uid="{3543665C-6C51-44AC-88EA-0DC2587FBAB8}"/>
    <cellStyle name="tableau | cellule | total | euro | decimal 1 2 12" xfId="7009" xr:uid="{0307364B-9F19-437D-A442-96E614FAE925}"/>
    <cellStyle name="tableau | cellule | total | euro | decimal 1 2 13" xfId="6870" xr:uid="{3F1BBE67-5AFD-4C03-8F4B-B3983FD67086}"/>
    <cellStyle name="tableau | cellule | total | euro | decimal 1 2 14" xfId="7513" xr:uid="{F2AF18AB-E57F-4462-A563-C9DA42A75030}"/>
    <cellStyle name="tableau | cellule | total | euro | decimal 1 2 15" xfId="7760" xr:uid="{0B5DD08C-FC55-45D5-AED5-EDE36B25817C}"/>
    <cellStyle name="tableau | cellule | total | euro | decimal 1 2 16" xfId="7990" xr:uid="{D64A11D4-4561-49C1-A113-EA28861C6D90}"/>
    <cellStyle name="tableau | cellule | total | euro | decimal 1 2 17" xfId="7183" xr:uid="{0A452422-2EB9-484E-B7B3-27C8848AF7B3}"/>
    <cellStyle name="tableau | cellule | total | euro | decimal 1 2 2" xfId="2185" xr:uid="{D2CD554A-3203-4933-8320-4270A1BF79B2}"/>
    <cellStyle name="tableau | cellule | total | euro | decimal 1 2 2 2" xfId="3163" xr:uid="{22FFB357-F636-4352-B11A-521A056BD952}"/>
    <cellStyle name="tableau | cellule | total | euro | decimal 1 2 3" xfId="3162" xr:uid="{7A91C00D-02F5-43F5-99A2-D35BFBD775AA}"/>
    <cellStyle name="tableau | cellule | total | euro | decimal 1 2 4" xfId="4716" xr:uid="{15C000D3-AA66-4E3F-9BB1-C09EED90CF23}"/>
    <cellStyle name="tableau | cellule | total | euro | decimal 1 2 5" xfId="5209" xr:uid="{839A495F-2F64-4167-AD5C-2EE7AFDF2282}"/>
    <cellStyle name="tableau | cellule | total | euro | decimal 1 2 6" xfId="5467" xr:uid="{34CC94B5-DC19-4D88-A0A0-1EB901943B04}"/>
    <cellStyle name="tableau | cellule | total | euro | decimal 1 2 7" xfId="5727" xr:uid="{20BE1B11-098A-4295-97AC-109173154E3A}"/>
    <cellStyle name="tableau | cellule | total | euro | decimal 1 2 8" xfId="4966" xr:uid="{86D98296-7A90-40AE-8E0B-5DFD9266B6BE}"/>
    <cellStyle name="tableau | cellule | total | euro | decimal 1 2 9" xfId="6237" xr:uid="{7C688A92-AF9E-4CDE-95F8-072798308803}"/>
    <cellStyle name="tableau | cellule | total | euro | decimal 1 20" xfId="7182" xr:uid="{A6320CEA-2C56-4CAA-85FC-5FB33D93438B}"/>
    <cellStyle name="tableau | cellule | total | euro | decimal 1 3" xfId="2186" xr:uid="{5A00BACD-6F9D-4947-8A04-0DEC8A58FDCF}"/>
    <cellStyle name="tableau | cellule | total | euro | decimal 1 3 10" xfId="6480" xr:uid="{95E383BA-521E-4157-AFED-CBCAB2EA8CD0}"/>
    <cellStyle name="tableau | cellule | total | euro | decimal 1 3 11" xfId="7010" xr:uid="{A1C2839E-A85C-4A1F-B702-1C43AFBE0782}"/>
    <cellStyle name="tableau | cellule | total | euro | decimal 1 3 12" xfId="5816" xr:uid="{1157DCDE-9A79-4841-BFDE-75F8D95C6447}"/>
    <cellStyle name="tableau | cellule | total | euro | decimal 1 3 13" xfId="7514" xr:uid="{10738F44-0A7E-4058-9656-4799EF68A5EE}"/>
    <cellStyle name="tableau | cellule | total | euro | decimal 1 3 14" xfId="7761" xr:uid="{F1C36915-91D2-4007-9048-E6EB33D60752}"/>
    <cellStyle name="tableau | cellule | total | euro | decimal 1 3 15" xfId="7991" xr:uid="{F503FB5C-1CB2-4688-89BA-03974F6CA9D8}"/>
    <cellStyle name="tableau | cellule | total | euro | decimal 1 3 16" xfId="7184" xr:uid="{37332217-BDCF-4192-91AA-8070F5CFE2E1}"/>
    <cellStyle name="tableau | cellule | total | euro | decimal 1 3 2" xfId="3164" xr:uid="{552A6494-243E-4FE3-920E-33307ED7FA36}"/>
    <cellStyle name="tableau | cellule | total | euro | decimal 1 3 3" xfId="4717" xr:uid="{3254B0B1-F0C0-45A2-995B-B7E3B6D53577}"/>
    <cellStyle name="tableau | cellule | total | euro | decimal 1 3 4" xfId="5210" xr:uid="{B9F28D60-B2C5-4192-B7F1-81BE0EF1B2E9}"/>
    <cellStyle name="tableau | cellule | total | euro | decimal 1 3 5" xfId="5468" xr:uid="{5211D381-5D72-4667-9ACF-FEEC82DB42D5}"/>
    <cellStyle name="tableau | cellule | total | euro | decimal 1 3 6" xfId="5728" xr:uid="{E476E776-BC50-4BA2-ACC8-A23BD1DF4F98}"/>
    <cellStyle name="tableau | cellule | total | euro | decimal 1 3 7" xfId="4967" xr:uid="{A8730481-DAEE-451F-BB1B-8E4D92DD1512}"/>
    <cellStyle name="tableau | cellule | total | euro | decimal 1 3 8" xfId="6238" xr:uid="{BB5B9579-3D0A-46A6-B19D-129568128D62}"/>
    <cellStyle name="tableau | cellule | total | euro | decimal 1 3 9" xfId="5909" xr:uid="{8E7588D1-5D20-4037-97F9-D2DCC2699E94}"/>
    <cellStyle name="tableau | cellule | total | euro | decimal 1 4" xfId="2187" xr:uid="{9A2F497C-0A56-4395-9C56-7B8C28E9B85F}"/>
    <cellStyle name="tableau | cellule | total | euro | decimal 1 4 2" xfId="3165" xr:uid="{7F01DF67-1047-46EB-8447-B1F9D8FF0AEE}"/>
    <cellStyle name="tableau | cellule | total | euro | decimal 1 5" xfId="2188" xr:uid="{F11BCF1D-F618-4ED0-A281-C45CAD48E202}"/>
    <cellStyle name="tableau | cellule | total | euro | decimal 1 5 2" xfId="3166" xr:uid="{032E611B-35FF-4929-8B97-03FA5FCB242D}"/>
    <cellStyle name="tableau | cellule | total | euro | decimal 1 6" xfId="3161" xr:uid="{3D74C55D-F2BD-4EC0-A8A4-EB8B55467A54}"/>
    <cellStyle name="tableau | cellule | total | euro | decimal 1 7" xfId="4715" xr:uid="{398115CB-B6A1-44C8-B157-AEFAD1937561}"/>
    <cellStyle name="tableau | cellule | total | euro | decimal 1 8" xfId="5208" xr:uid="{0133DFC5-77D0-46BB-AF41-1D212A59F1EB}"/>
    <cellStyle name="tableau | cellule | total | euro | decimal 1 9" xfId="5466" xr:uid="{0DFFCC03-DC5F-4D43-B065-93F672E8F161}"/>
    <cellStyle name="tableau | cellule | total | euro | decimal 2" xfId="2189" xr:uid="{37B79A57-3173-420B-81F8-7CBDCAD7D8E5}"/>
    <cellStyle name="tableau | cellule | total | euro | decimal 2 10" xfId="5729" xr:uid="{43697CE3-2C7F-4774-8A24-82290900A58F}"/>
    <cellStyle name="tableau | cellule | total | euro | decimal 2 11" xfId="4968" xr:uid="{E40DD3CE-D63C-4AE4-BE7D-04C9C38D927F}"/>
    <cellStyle name="tableau | cellule | total | euro | decimal 2 12" xfId="6239" xr:uid="{A7435115-48E2-468B-9F2F-74B50F6C1D9C}"/>
    <cellStyle name="tableau | cellule | total | euro | decimal 2 13" xfId="5913" xr:uid="{E9EB9265-CAAC-4627-B5B9-5CC9FE906972}"/>
    <cellStyle name="tableau | cellule | total | euro | decimal 2 14" xfId="6479" xr:uid="{ADA56FE7-40DE-4ADA-9BAC-0513A5332383}"/>
    <cellStyle name="tableau | cellule | total | euro | decimal 2 15" xfId="7011" xr:uid="{5FDF4661-942E-4E23-995D-1BD9EE5B91CD}"/>
    <cellStyle name="tableau | cellule | total | euro | decimal 2 16" xfId="6682" xr:uid="{A313E27D-70DD-44E5-ABE6-87D2C33F0C35}"/>
    <cellStyle name="tableau | cellule | total | euro | decimal 2 17" xfId="7515" xr:uid="{EE29EB54-D5E8-414E-BADA-70A19996FC3B}"/>
    <cellStyle name="tableau | cellule | total | euro | decimal 2 18" xfId="7762" xr:uid="{2988D7E4-EB33-4E5C-9387-6DACD4B7603F}"/>
    <cellStyle name="tableau | cellule | total | euro | decimal 2 19" xfId="7992" xr:uid="{B57D1C8D-376C-48A7-88DF-3637CB15C592}"/>
    <cellStyle name="tableau | cellule | total | euro | decimal 2 2" xfId="2190" xr:uid="{436275EC-CBCC-42F3-992D-2AD442733925}"/>
    <cellStyle name="tableau | cellule | total | euro | decimal 2 2 10" xfId="5808" xr:uid="{42FA1BA8-FFF8-4A34-A1B1-7BAC58F958A4}"/>
    <cellStyle name="tableau | cellule | total | euro | decimal 2 2 11" xfId="6017" xr:uid="{9436C1CD-3D45-4805-BA81-299154A859AC}"/>
    <cellStyle name="tableau | cellule | total | euro | decimal 2 2 12" xfId="7012" xr:uid="{C1393C84-BED6-49D0-91F4-CADEAC681B85}"/>
    <cellStyle name="tableau | cellule | total | euro | decimal 2 2 13" xfId="6683" xr:uid="{AEF32BAD-CFED-4B41-B83E-74FE6BD8A347}"/>
    <cellStyle name="tableau | cellule | total | euro | decimal 2 2 14" xfId="7516" xr:uid="{7432FCF6-43FF-4978-B1DC-27C0B59624BD}"/>
    <cellStyle name="tableau | cellule | total | euro | decimal 2 2 15" xfId="7763" xr:uid="{77C45952-12A7-414C-A779-B265A199704F}"/>
    <cellStyle name="tableau | cellule | total | euro | decimal 2 2 16" xfId="7993" xr:uid="{746E8E47-9F70-4DC9-AD64-96E3326C9128}"/>
    <cellStyle name="tableau | cellule | total | euro | decimal 2 2 17" xfId="7331" xr:uid="{BE4FB23C-6A69-4049-BBE8-1241C3D39F05}"/>
    <cellStyle name="tableau | cellule | total | euro | decimal 2 2 2" xfId="2191" xr:uid="{9FD7899F-53A1-4A63-8198-44821F2036A0}"/>
    <cellStyle name="tableau | cellule | total | euro | decimal 2 2 2 2" xfId="3169" xr:uid="{86E0E8BF-A8B9-48C3-B3CE-B84D254494C2}"/>
    <cellStyle name="tableau | cellule | total | euro | decimal 2 2 3" xfId="3168" xr:uid="{11F69E4D-4B69-4FB6-B029-C00F7CE51259}"/>
    <cellStyle name="tableau | cellule | total | euro | decimal 2 2 4" xfId="4719" xr:uid="{6092FB88-FEF6-464F-A156-2ED2C6D4A810}"/>
    <cellStyle name="tableau | cellule | total | euro | decimal 2 2 5" xfId="5212" xr:uid="{1837D9E0-ED20-41D8-9501-4F03DE25A95A}"/>
    <cellStyle name="tableau | cellule | total | euro | decimal 2 2 6" xfId="5470" xr:uid="{A1BA8AF9-854A-4759-A1BC-4208C509CE74}"/>
    <cellStyle name="tableau | cellule | total | euro | decimal 2 2 7" xfId="5730" xr:uid="{D902EB4B-E209-49BA-AFAE-92813062C5BC}"/>
    <cellStyle name="tableau | cellule | total | euro | decimal 2 2 8" xfId="4969" xr:uid="{969D7D87-7DB0-4025-944A-14F1BFF8009E}"/>
    <cellStyle name="tableau | cellule | total | euro | decimal 2 2 9" xfId="6240" xr:uid="{A7CEBA4A-4E59-4FED-864C-F819E6C1A465}"/>
    <cellStyle name="tableau | cellule | total | euro | decimal 2 20" xfId="7327" xr:uid="{F77D2944-D0B4-453B-9590-BB87B70C3965}"/>
    <cellStyle name="tableau | cellule | total | euro | decimal 2 3" xfId="2192" xr:uid="{D7B9ADB8-40B8-453F-9117-5D390B3C2927}"/>
    <cellStyle name="tableau | cellule | total | euro | decimal 2 3 10" xfId="6477" xr:uid="{91490280-7524-4820-97B7-92A3D07B2447}"/>
    <cellStyle name="tableau | cellule | total | euro | decimal 2 3 11" xfId="7013" xr:uid="{08992EE9-9DB0-471C-B26A-6B7D3CB91BE0}"/>
    <cellStyle name="tableau | cellule | total | euro | decimal 2 3 12" xfId="6684" xr:uid="{64F27E34-91D7-4B82-8EFC-70029179EB9A}"/>
    <cellStyle name="tableau | cellule | total | euro | decimal 2 3 13" xfId="7517" xr:uid="{A8C6E718-D78C-4659-8B5A-3F834E3022FF}"/>
    <cellStyle name="tableau | cellule | total | euro | decimal 2 3 14" xfId="7764" xr:uid="{9F897687-A38C-43FA-AB4F-B9676871CF0A}"/>
    <cellStyle name="tableau | cellule | total | euro | decimal 2 3 15" xfId="7994" xr:uid="{F105A717-EB6C-4428-8C62-C0958FEC8AC7}"/>
    <cellStyle name="tableau | cellule | total | euro | decimal 2 3 16" xfId="7863" xr:uid="{D4835898-8380-4EFD-8AF4-807D67784E2D}"/>
    <cellStyle name="tableau | cellule | total | euro | decimal 2 3 2" xfId="3170" xr:uid="{915EFC04-43C4-4AF3-965D-BB38C426E354}"/>
    <cellStyle name="tableau | cellule | total | euro | decimal 2 3 3" xfId="4720" xr:uid="{E1E2A07B-8B3A-4C73-813F-8DD6BA1559EB}"/>
    <cellStyle name="tableau | cellule | total | euro | decimal 2 3 4" xfId="5213" xr:uid="{AB678737-6074-4C3F-9EE5-382F1C622497}"/>
    <cellStyle name="tableau | cellule | total | euro | decimal 2 3 5" xfId="5471" xr:uid="{00648A76-DECA-4755-99F5-E9A95F49F17E}"/>
    <cellStyle name="tableau | cellule | total | euro | decimal 2 3 6" xfId="5731" xr:uid="{5C9B5EA4-4FEF-4BD2-980B-77730A074C2C}"/>
    <cellStyle name="tableau | cellule | total | euro | decimal 2 3 7" xfId="4970" xr:uid="{DEC8E6F1-D9D1-41B7-B372-F67FD9C9F263}"/>
    <cellStyle name="tableau | cellule | total | euro | decimal 2 3 8" xfId="6241" xr:uid="{36E9282A-1188-4198-932C-9EEA4A6BF3BD}"/>
    <cellStyle name="tableau | cellule | total | euro | decimal 2 3 9" xfId="5878" xr:uid="{8A2AF45F-1BF7-4F17-9CE5-D74C144E45D2}"/>
    <cellStyle name="tableau | cellule | total | euro | decimal 2 4" xfId="2193" xr:uid="{27A9E58D-59C1-456B-BCDD-E7BFF070F575}"/>
    <cellStyle name="tableau | cellule | total | euro | decimal 2 4 2" xfId="3171" xr:uid="{26C5A380-BB6F-4D4F-ACF6-ED6689B5F60A}"/>
    <cellStyle name="tableau | cellule | total | euro | decimal 2 5" xfId="2194" xr:uid="{6273FE48-27A6-4C70-8F80-3A4DD249F523}"/>
    <cellStyle name="tableau | cellule | total | euro | decimal 2 5 2" xfId="3172" xr:uid="{16C95A85-5116-47CF-8E2C-4B360707BF99}"/>
    <cellStyle name="tableau | cellule | total | euro | decimal 2 6" xfId="3167" xr:uid="{39F74FFE-EEDC-4442-92D9-C0819FFE293B}"/>
    <cellStyle name="tableau | cellule | total | euro | decimal 2 7" xfId="4718" xr:uid="{20AA6A9A-15DF-4953-9096-C5F9EA34CA4F}"/>
    <cellStyle name="tableau | cellule | total | euro | decimal 2 8" xfId="5211" xr:uid="{FC3C9ADB-4563-4887-90AC-3ABE7C0DC75A}"/>
    <cellStyle name="tableau | cellule | total | euro | decimal 2 9" xfId="5469" xr:uid="{738D1A61-0FC3-4DD6-A664-A3E6A427235B}"/>
    <cellStyle name="tableau | cellule | total | euro | entier" xfId="2195" xr:uid="{7CE3FD3D-1BC9-4826-B308-FBCFBBE2E29C}"/>
    <cellStyle name="tableau | cellule | total | euro | entier 10" xfId="5732" xr:uid="{6A4AAB2D-F5C8-4D4A-B0F2-86A6810D49E6}"/>
    <cellStyle name="tableau | cellule | total | euro | entier 11" xfId="4971" xr:uid="{55E5F4C1-8C28-4D1B-AC2D-796CBBB3499E}"/>
    <cellStyle name="tableau | cellule | total | euro | entier 12" xfId="6242" xr:uid="{CD7EB7D2-6677-4595-9255-5BBA0CE2E604}"/>
    <cellStyle name="tableau | cellule | total | euro | entier 13" xfId="5916" xr:uid="{2B9148C5-1121-4E40-ABE7-2EBD5B1732DF}"/>
    <cellStyle name="tableau | cellule | total | euro | entier 14" xfId="6476" xr:uid="{6A13A321-6624-4CD7-85A7-F808ED2FB338}"/>
    <cellStyle name="tableau | cellule | total | euro | entier 15" xfId="7014" xr:uid="{EC646783-C567-4E2E-88EE-D5940C6CB995}"/>
    <cellStyle name="tableau | cellule | total | euro | entier 16" xfId="6685" xr:uid="{B4B85442-7820-4A29-9F62-3294DC0B87E8}"/>
    <cellStyle name="tableau | cellule | total | euro | entier 17" xfId="7518" xr:uid="{7C01008B-2ED5-4862-9394-8262F7733E68}"/>
    <cellStyle name="tableau | cellule | total | euro | entier 18" xfId="7765" xr:uid="{99230AF1-9EA9-43F0-A597-BE376C7D6608}"/>
    <cellStyle name="tableau | cellule | total | euro | entier 19" xfId="7995" xr:uid="{408A72C5-4F8F-4991-BFDC-7884BC7DC1D6}"/>
    <cellStyle name="tableau | cellule | total | euro | entier 2" xfId="2196" xr:uid="{45CC4BA7-0DF4-4399-A755-60354B4854A9}"/>
    <cellStyle name="tableau | cellule | total | euro | entier 2 10" xfId="5917" xr:uid="{E45347D1-1F3C-4298-8079-A5AA9854C590}"/>
    <cellStyle name="tableau | cellule | total | euro | entier 2 11" xfId="6475" xr:uid="{1C1C0B00-D469-4B22-A88B-80FBB3A9E104}"/>
    <cellStyle name="tableau | cellule | total | euro | entier 2 12" xfId="7015" xr:uid="{21CFD761-D9E0-4C7E-9248-0C96A8E50069}"/>
    <cellStyle name="tableau | cellule | total | euro | entier 2 13" xfId="6686" xr:uid="{CD44D870-DF61-46C9-BEEA-6A90FF43E2FE}"/>
    <cellStyle name="tableau | cellule | total | euro | entier 2 14" xfId="7519" xr:uid="{32B27D7E-F5E7-47E6-963D-521C068188E5}"/>
    <cellStyle name="tableau | cellule | total | euro | entier 2 15" xfId="7766" xr:uid="{733FE5EA-80CF-4E23-B9DF-6B07F4737F7A}"/>
    <cellStyle name="tableau | cellule | total | euro | entier 2 16" xfId="7996" xr:uid="{AC93540D-169F-44E8-B3F6-1FBD2F451EEA}"/>
    <cellStyle name="tableau | cellule | total | euro | entier 2 17" xfId="7207" xr:uid="{58142B1C-0244-4B94-B050-71C1C7BF0CD1}"/>
    <cellStyle name="tableau | cellule | total | euro | entier 2 2" xfId="2197" xr:uid="{D372C051-3E4C-4FE8-AC84-613FA14DC9B1}"/>
    <cellStyle name="tableau | cellule | total | euro | entier 2 2 2" xfId="3175" xr:uid="{148893C1-0EE9-4C75-ADD1-628987ACF5BD}"/>
    <cellStyle name="tableau | cellule | total | euro | entier 2 3" xfId="3174" xr:uid="{1056545F-CA55-482F-A287-8FF065CC8B1D}"/>
    <cellStyle name="tableau | cellule | total | euro | entier 2 4" xfId="4722" xr:uid="{2F29711A-020D-4A4C-B82A-238B8A27FFCF}"/>
    <cellStyle name="tableau | cellule | total | euro | entier 2 5" xfId="5215" xr:uid="{97B02811-D015-418C-95B7-EFC42E8037C5}"/>
    <cellStyle name="tableau | cellule | total | euro | entier 2 6" xfId="5473" xr:uid="{275666D0-D2CA-420B-99CF-44203A9CF9C4}"/>
    <cellStyle name="tableau | cellule | total | euro | entier 2 7" xfId="5733" xr:uid="{A288FD95-64AF-4FCA-B6AB-5AB3A983E38F}"/>
    <cellStyle name="tableau | cellule | total | euro | entier 2 8" xfId="4972" xr:uid="{C904F03D-69FA-4634-A68E-3A11A97A13FE}"/>
    <cellStyle name="tableau | cellule | total | euro | entier 2 9" xfId="6243" xr:uid="{BB8A3B34-288E-47F3-AD39-BA30A8C7E3F3}"/>
    <cellStyle name="tableau | cellule | total | euro | entier 20" xfId="7206" xr:uid="{245495D4-E1D8-416A-BDD5-DE033EFA633D}"/>
    <cellStyle name="tableau | cellule | total | euro | entier 3" xfId="2198" xr:uid="{4EAA6835-0EA6-4E23-A385-0D717E4619F8}"/>
    <cellStyle name="tableau | cellule | total | euro | entier 3 10" xfId="6474" xr:uid="{C82BFB63-8F21-421D-AB03-CE941DAA2F9C}"/>
    <cellStyle name="tableau | cellule | total | euro | entier 3 11" xfId="7016" xr:uid="{4C66230D-9AB3-4E02-8EE7-B160D8D0E345}"/>
    <cellStyle name="tableau | cellule | total | euro | entier 3 12" xfId="6689" xr:uid="{B0B5A42A-4844-43E5-B41F-369FE3003517}"/>
    <cellStyle name="tableau | cellule | total | euro | entier 3 13" xfId="7520" xr:uid="{AC139D9B-0514-457A-A7D3-95D15247359A}"/>
    <cellStyle name="tableau | cellule | total | euro | entier 3 14" xfId="7767" xr:uid="{89FD6B1C-5F65-4768-B53F-14A9D530CF51}"/>
    <cellStyle name="tableau | cellule | total | euro | entier 3 15" xfId="7997" xr:uid="{7553EC00-A80A-4668-9C46-552339DEF3CE}"/>
    <cellStyle name="tableau | cellule | total | euro | entier 3 16" xfId="6617" xr:uid="{D9A25AD9-13AF-468B-89C6-0E93D536D0EA}"/>
    <cellStyle name="tableau | cellule | total | euro | entier 3 2" xfId="3176" xr:uid="{CAD1ABAE-9CD4-4F29-97C0-12E8D881C9F4}"/>
    <cellStyle name="tableau | cellule | total | euro | entier 3 3" xfId="4723" xr:uid="{EDBE5B60-7B37-4CF9-B883-9D0DE636CF7A}"/>
    <cellStyle name="tableau | cellule | total | euro | entier 3 4" xfId="5216" xr:uid="{80EBDA8D-5F17-40C7-B3C5-24BA244D2E87}"/>
    <cellStyle name="tableau | cellule | total | euro | entier 3 5" xfId="5474" xr:uid="{E5D31962-46BC-4456-985E-A0CCD00BA8B9}"/>
    <cellStyle name="tableau | cellule | total | euro | entier 3 6" xfId="5734" xr:uid="{D09BAA74-A3DC-448F-B22D-1895F3827595}"/>
    <cellStyle name="tableau | cellule | total | euro | entier 3 7" xfId="4973" xr:uid="{AC9C24BD-A79B-4C1D-B17A-5202E26EB7FA}"/>
    <cellStyle name="tableau | cellule | total | euro | entier 3 8" xfId="6244" xr:uid="{7B741023-1BF7-4B8D-9169-05BB6D055647}"/>
    <cellStyle name="tableau | cellule | total | euro | entier 3 9" xfId="5918" xr:uid="{3A19EA6F-D02B-426F-8C98-8BA87A82241E}"/>
    <cellStyle name="tableau | cellule | total | euro | entier 4" xfId="2199" xr:uid="{06027845-9770-419E-A576-2B366994576B}"/>
    <cellStyle name="tableau | cellule | total | euro | entier 4 2" xfId="3177" xr:uid="{0F0A38FF-4BFB-4BEB-86FC-6AC139C2B728}"/>
    <cellStyle name="tableau | cellule | total | euro | entier 5" xfId="2200" xr:uid="{E7CAB5E8-197B-4074-BF3F-CE105ED51437}"/>
    <cellStyle name="tableau | cellule | total | euro | entier 5 2" xfId="3178" xr:uid="{104DFCE1-5BB2-4C70-A0B1-637BDF323FD6}"/>
    <cellStyle name="tableau | cellule | total | euro | entier 6" xfId="3173" xr:uid="{1B046082-79D4-403E-87FD-A1BB4EA8C195}"/>
    <cellStyle name="tableau | cellule | total | euro | entier 7" xfId="4721" xr:uid="{6A3AA2C9-638C-487B-BA17-95C1E69B80E0}"/>
    <cellStyle name="tableau | cellule | total | euro | entier 8" xfId="5214" xr:uid="{C0607743-450A-4361-9840-D76BC44155D0}"/>
    <cellStyle name="tableau | cellule | total | euro | entier 9" xfId="5472" xr:uid="{F21B23E7-8E19-47DD-89BF-E3D22ED4FA00}"/>
    <cellStyle name="tableau | cellule | total | franc | decimal 1" xfId="2201" xr:uid="{C1451D03-BC61-4518-B8E5-7369C03AF66E}"/>
    <cellStyle name="tableau | cellule | total | franc | decimal 1 10" xfId="5735" xr:uid="{8A8E9F15-E6F2-4731-A26A-BF220A8638B4}"/>
    <cellStyle name="tableau | cellule | total | franc | decimal 1 11" xfId="4974" xr:uid="{7B63C95A-DAD8-4AFC-B940-F054B19347B2}"/>
    <cellStyle name="tableau | cellule | total | franc | decimal 1 12" xfId="6245" xr:uid="{2A9C0662-2E9E-4347-BA1A-29CAD3259B6E}"/>
    <cellStyle name="tableau | cellule | total | franc | decimal 1 13" xfId="5919" xr:uid="{D37A42B3-6507-49EE-84CC-B3D4584D69B9}"/>
    <cellStyle name="tableau | cellule | total | franc | decimal 1 14" xfId="6473" xr:uid="{D74E44E1-9DC7-4732-8AE8-90523EE52853}"/>
    <cellStyle name="tableau | cellule | total | franc | decimal 1 15" xfId="7017" xr:uid="{50A52BFF-235E-4E19-8FC0-840DE0928026}"/>
    <cellStyle name="tableau | cellule | total | franc | decimal 1 16" xfId="6691" xr:uid="{E1F5D223-CD1A-48AC-BEF0-FC4CD19E7545}"/>
    <cellStyle name="tableau | cellule | total | franc | decimal 1 17" xfId="7521" xr:uid="{DBA0809F-EE25-4B95-909A-70A2D2DE80DB}"/>
    <cellStyle name="tableau | cellule | total | franc | decimal 1 18" xfId="7768" xr:uid="{33E9D24B-C9BC-4DA2-AE09-33042B620313}"/>
    <cellStyle name="tableau | cellule | total | franc | decimal 1 19" xfId="7998" xr:uid="{0686B96C-49D6-4A8B-B50C-3119A8E9CE50}"/>
    <cellStyle name="tableau | cellule | total | franc | decimal 1 2" xfId="2202" xr:uid="{D3A33594-CDC5-48ED-822A-FE522B4D0E82}"/>
    <cellStyle name="tableau | cellule | total | franc | decimal 1 2 10" xfId="5778" xr:uid="{921757D2-6109-4024-8B60-1815AC25B42D}"/>
    <cellStyle name="tableau | cellule | total | franc | decimal 1 2 11" xfId="6472" xr:uid="{E6402D7A-16F4-4B99-8698-B3BC6D887664}"/>
    <cellStyle name="tableau | cellule | total | franc | decimal 1 2 12" xfId="7018" xr:uid="{0D705FFF-7DA1-43C5-BE35-3FF2809E010E}"/>
    <cellStyle name="tableau | cellule | total | franc | decimal 1 2 13" xfId="6572" xr:uid="{47E57E5B-ADA7-4848-BDAF-3F18A2714253}"/>
    <cellStyle name="tableau | cellule | total | franc | decimal 1 2 14" xfId="7522" xr:uid="{2C77CC63-3EFA-4AE6-8FE1-B6BC2500C0C6}"/>
    <cellStyle name="tableau | cellule | total | franc | decimal 1 2 15" xfId="7769" xr:uid="{6771BB48-DB94-4AC7-9B8A-087D20640B55}"/>
    <cellStyle name="tableau | cellule | total | franc | decimal 1 2 16" xfId="7999" xr:uid="{0A648602-8BCD-4A88-9902-3C285250004F}"/>
    <cellStyle name="tableau | cellule | total | franc | decimal 1 2 17" xfId="7226" xr:uid="{4982CDB7-D52C-4616-8D63-033B6B8D1C8F}"/>
    <cellStyle name="tableau | cellule | total | franc | decimal 1 2 2" xfId="2203" xr:uid="{C3A182AA-F9A6-4A01-89A5-E9F2895DFAD8}"/>
    <cellStyle name="tableau | cellule | total | franc | decimal 1 2 2 2" xfId="3181" xr:uid="{6218AC0D-9DA6-4CDB-B063-04C52EC6643B}"/>
    <cellStyle name="tableau | cellule | total | franc | decimal 1 2 3" xfId="3180" xr:uid="{A1A80917-6066-4B25-BB71-E9B74F083F9B}"/>
    <cellStyle name="tableau | cellule | total | franc | decimal 1 2 4" xfId="4725" xr:uid="{1DE77814-69BE-44E8-A865-881BB689BCDE}"/>
    <cellStyle name="tableau | cellule | total | franc | decimal 1 2 5" xfId="5218" xr:uid="{60349C6C-AEF4-456E-9D70-9101072342B4}"/>
    <cellStyle name="tableau | cellule | total | franc | decimal 1 2 6" xfId="5476" xr:uid="{C1A3669C-F049-432A-8A4A-3FDE45A4B0CF}"/>
    <cellStyle name="tableau | cellule | total | franc | decimal 1 2 7" xfId="5736" xr:uid="{B2AE097B-2DF1-408C-80C5-AD3D11E544E2}"/>
    <cellStyle name="tableau | cellule | total | franc | decimal 1 2 8" xfId="4975" xr:uid="{ABB173EE-86BD-448A-BD19-7ECA97CD834E}"/>
    <cellStyle name="tableau | cellule | total | franc | decimal 1 2 9" xfId="6246" xr:uid="{069B73C3-EE10-4BB7-BB73-DF36F1D60BC4}"/>
    <cellStyle name="tableau | cellule | total | franc | decimal 1 20" xfId="7225" xr:uid="{D86B6EF1-A731-4618-BFBB-2563FC4A8F9E}"/>
    <cellStyle name="tableau | cellule | total | franc | decimal 1 3" xfId="2204" xr:uid="{832836EC-55AF-44C5-A033-CB12F6925141}"/>
    <cellStyle name="tableau | cellule | total | franc | decimal 1 3 10" xfId="6471" xr:uid="{3403FF29-EBF3-4D05-AA8C-5DEE5C0A1FBE}"/>
    <cellStyle name="tableau | cellule | total | franc | decimal 1 3 11" xfId="7019" xr:uid="{30618463-101D-48EE-9195-58050ABCC7EB}"/>
    <cellStyle name="tableau | cellule | total | franc | decimal 1 3 12" xfId="6709" xr:uid="{35E931C5-B685-4E80-B967-3493752A3CDD}"/>
    <cellStyle name="tableau | cellule | total | franc | decimal 1 3 13" xfId="7523" xr:uid="{D798DE76-BBF5-449A-BF05-0A5690CA73CD}"/>
    <cellStyle name="tableau | cellule | total | franc | decimal 1 3 14" xfId="7770" xr:uid="{2C56AF27-10CF-44E3-A39D-D344B6D79298}"/>
    <cellStyle name="tableau | cellule | total | franc | decimal 1 3 15" xfId="8000" xr:uid="{0D517C27-7929-4333-A3EE-B99D1C940B45}"/>
    <cellStyle name="tableau | cellule | total | franc | decimal 1 3 16" xfId="7227" xr:uid="{571E8CA6-E7EB-4B67-82F8-1AA30D77D150}"/>
    <cellStyle name="tableau | cellule | total | franc | decimal 1 3 2" xfId="3182" xr:uid="{A8DB6796-86D8-419F-A60F-5CC4B9CEB087}"/>
    <cellStyle name="tableau | cellule | total | franc | decimal 1 3 3" xfId="4726" xr:uid="{B569D118-4580-4F1B-8FB8-717C9515061B}"/>
    <cellStyle name="tableau | cellule | total | franc | decimal 1 3 4" xfId="5219" xr:uid="{4A74E986-A472-4161-9DD9-75AD7689BA61}"/>
    <cellStyle name="tableau | cellule | total | franc | decimal 1 3 5" xfId="5477" xr:uid="{48B1926C-7280-4BD9-8451-5929E9A34DEC}"/>
    <cellStyle name="tableau | cellule | total | franc | decimal 1 3 6" xfId="5737" xr:uid="{73A7E883-13AE-497B-90F2-B88908166BDD}"/>
    <cellStyle name="tableau | cellule | total | franc | decimal 1 3 7" xfId="4976" xr:uid="{8214B016-BBC8-4DA4-8C7E-DF64779567EA}"/>
    <cellStyle name="tableau | cellule | total | franc | decimal 1 3 8" xfId="6247" xr:uid="{710F9655-C126-42F8-9D30-30D2AE117C97}"/>
    <cellStyle name="tableau | cellule | total | franc | decimal 1 3 9" xfId="5924" xr:uid="{FFFFFD95-7EB2-4C2E-A287-5561B1743F0B}"/>
    <cellStyle name="tableau | cellule | total | franc | decimal 1 4" xfId="2205" xr:uid="{43F6B07F-FD2E-4C04-9C28-C03E39AB3A1D}"/>
    <cellStyle name="tableau | cellule | total | franc | decimal 1 4 2" xfId="3183" xr:uid="{894B8C51-E5EF-425B-9364-33010EE653A2}"/>
    <cellStyle name="tableau | cellule | total | franc | decimal 1 5" xfId="2206" xr:uid="{935BF92C-4B60-42B3-9DBE-269F37D1FB70}"/>
    <cellStyle name="tableau | cellule | total | franc | decimal 1 5 2" xfId="3184" xr:uid="{924B41BD-0A93-4659-A6B8-F9AAE8357414}"/>
    <cellStyle name="tableau | cellule | total | franc | decimal 1 6" xfId="3179" xr:uid="{362533A8-6D1D-4C9D-B19E-5C1C9170C542}"/>
    <cellStyle name="tableau | cellule | total | franc | decimal 1 7" xfId="4724" xr:uid="{6A2ECDB8-2189-4B3F-B8C2-4A3F1F1A0E0D}"/>
    <cellStyle name="tableau | cellule | total | franc | decimal 1 8" xfId="5217" xr:uid="{9BEC0285-1863-4479-82CE-11B1289FC499}"/>
    <cellStyle name="tableau | cellule | total | franc | decimal 1 9" xfId="5475" xr:uid="{1A5BB780-227A-4231-BD73-98F48F7A9331}"/>
    <cellStyle name="tableau | cellule | total | franc | decimal 2" xfId="2207" xr:uid="{67801EBA-4E80-4C1C-8106-487758713E32}"/>
    <cellStyle name="tableau | cellule | total | franc | decimal 2 10" xfId="5738" xr:uid="{CFF373FB-2E94-472B-91CA-3AB6E6031F15}"/>
    <cellStyle name="tableau | cellule | total | franc | decimal 2 11" xfId="4977" xr:uid="{596FCB7A-27CD-4904-B4E5-8F1CB9A88CA2}"/>
    <cellStyle name="tableau | cellule | total | franc | decimal 2 12" xfId="6248" xr:uid="{5A16C2B5-DFDA-444C-BBEE-D8D06E3FA740}"/>
    <cellStyle name="tableau | cellule | total | franc | decimal 2 13" xfId="5925" xr:uid="{21903B5A-E395-4D53-BFBD-D9AF946A28F1}"/>
    <cellStyle name="tableau | cellule | total | franc | decimal 2 14" xfId="6470" xr:uid="{C47BA29B-B12C-40A8-8268-90E74566C28E}"/>
    <cellStyle name="tableau | cellule | total | franc | decimal 2 15" xfId="7020" xr:uid="{20B5157B-18A5-483E-A748-25B1CCB62119}"/>
    <cellStyle name="tableau | cellule | total | franc | decimal 2 16" xfId="6710" xr:uid="{6D5F676E-3666-4EAA-B6B0-EB236209E28E}"/>
    <cellStyle name="tableau | cellule | total | franc | decimal 2 17" xfId="7524" xr:uid="{F39CB120-DD17-4F2C-8ED5-2D0C4CF4E605}"/>
    <cellStyle name="tableau | cellule | total | franc | decimal 2 18" xfId="7771" xr:uid="{A8A1B433-D0BC-4635-8BA7-F547B771E30D}"/>
    <cellStyle name="tableau | cellule | total | franc | decimal 2 19" xfId="8001" xr:uid="{E8CAEA2F-47E5-43D7-B39A-BDA39BDA41F5}"/>
    <cellStyle name="tableau | cellule | total | franc | decimal 2 2" xfId="2208" xr:uid="{B277F9A6-4010-448B-B7A9-F0E32B41802F}"/>
    <cellStyle name="tableau | cellule | total | franc | decimal 2 2 10" xfId="5884" xr:uid="{BD162778-5FEE-4373-9D57-9DABB2653E2E}"/>
    <cellStyle name="tableau | cellule | total | franc | decimal 2 2 11" xfId="6469" xr:uid="{D6E3FD72-B4A1-4814-AC10-580F11619099}"/>
    <cellStyle name="tableau | cellule | total | franc | decimal 2 2 12" xfId="7021" xr:uid="{1375F5B1-3F2B-4371-B8E8-5284B366CC03}"/>
    <cellStyle name="tableau | cellule | total | franc | decimal 2 2 13" xfId="6711" xr:uid="{415AEBD9-1FD5-4617-8ADE-E0AAF4459F5E}"/>
    <cellStyle name="tableau | cellule | total | franc | decimal 2 2 14" xfId="7525" xr:uid="{ACCA7041-D91E-44B0-930E-18ACAE7D3887}"/>
    <cellStyle name="tableau | cellule | total | franc | decimal 2 2 15" xfId="7772" xr:uid="{5555B0B9-B74E-4D60-BA51-3E923EB0EF97}"/>
    <cellStyle name="tableau | cellule | total | franc | decimal 2 2 16" xfId="8002" xr:uid="{7558BBC9-439A-41CE-B437-E484764664E0}"/>
    <cellStyle name="tableau | cellule | total | franc | decimal 2 2 17" xfId="7229" xr:uid="{3D5E0C0C-11DD-43E8-A78E-12DFC4CC3196}"/>
    <cellStyle name="tableau | cellule | total | franc | decimal 2 2 2" xfId="2209" xr:uid="{EC404108-A2F4-46FF-8DFF-41F6BC277A90}"/>
    <cellStyle name="tableau | cellule | total | franc | decimal 2 2 2 2" xfId="3187" xr:uid="{4BCE6AF6-AAE2-45AC-A5A3-B48390F0DEF6}"/>
    <cellStyle name="tableau | cellule | total | franc | decimal 2 2 3" xfId="3186" xr:uid="{FEA41FA2-D095-40BE-A47B-7FDEDCA3F73E}"/>
    <cellStyle name="tableau | cellule | total | franc | decimal 2 2 4" xfId="4728" xr:uid="{52F55713-52F2-4BA1-B4A7-303B462A022B}"/>
    <cellStyle name="tableau | cellule | total | franc | decimal 2 2 5" xfId="5221" xr:uid="{14FC54E7-A70F-4C25-9B20-9555BFB3DBDE}"/>
    <cellStyle name="tableau | cellule | total | franc | decimal 2 2 6" xfId="5479" xr:uid="{A35F3417-FA68-47D4-893B-D55D25D8693A}"/>
    <cellStyle name="tableau | cellule | total | franc | decimal 2 2 7" xfId="5739" xr:uid="{F7303761-BD3E-4152-90D7-67ED63F4A98D}"/>
    <cellStyle name="tableau | cellule | total | franc | decimal 2 2 8" xfId="4978" xr:uid="{286B43D4-694C-41FC-912A-CE3D41A83F48}"/>
    <cellStyle name="tableau | cellule | total | franc | decimal 2 2 9" xfId="6249" xr:uid="{053CB83C-B182-4D8B-9216-A8E89371A497}"/>
    <cellStyle name="tableau | cellule | total | franc | decimal 2 20" xfId="7228" xr:uid="{D050D930-2C0E-44F9-B910-B10BC66806F4}"/>
    <cellStyle name="tableau | cellule | total | franc | decimal 2 3" xfId="2210" xr:uid="{6DA8747A-F8E0-4E8A-9F40-4E43864C7B0D}"/>
    <cellStyle name="tableau | cellule | total | franc | decimal 2 3 10" xfId="6468" xr:uid="{79AE8C03-3B00-4E22-82D9-6B218EFCFA48}"/>
    <cellStyle name="tableau | cellule | total | franc | decimal 2 3 11" xfId="7022" xr:uid="{245A12DF-BD9C-431D-A86D-3223F0CA97C6}"/>
    <cellStyle name="tableau | cellule | total | franc | decimal 2 3 12" xfId="6712" xr:uid="{06B379D0-DEEC-4FC5-ACB1-782556E85A3F}"/>
    <cellStyle name="tableau | cellule | total | franc | decimal 2 3 13" xfId="7526" xr:uid="{62FDAA81-2892-4113-B500-90E9AFB1BD37}"/>
    <cellStyle name="tableau | cellule | total | franc | decimal 2 3 14" xfId="7773" xr:uid="{69A5BA2D-BD63-4E18-8BCF-6F3014FB1ADD}"/>
    <cellStyle name="tableau | cellule | total | franc | decimal 2 3 15" xfId="8003" xr:uid="{A0FE37CE-C762-4C8C-B4A0-E2D12F779CDC}"/>
    <cellStyle name="tableau | cellule | total | franc | decimal 2 3 16" xfId="7230" xr:uid="{1C0840D2-1BD8-424D-BDAC-FC44E94EA834}"/>
    <cellStyle name="tableau | cellule | total | franc | decimal 2 3 2" xfId="3188" xr:uid="{8518E0F8-080C-4639-9AE2-C470E7E7EE1C}"/>
    <cellStyle name="tableau | cellule | total | franc | decimal 2 3 3" xfId="4729" xr:uid="{8CDAEF35-EB4E-492A-A485-C6F01C4977C5}"/>
    <cellStyle name="tableau | cellule | total | franc | decimal 2 3 4" xfId="5222" xr:uid="{15250E2C-4946-4010-95A8-DF1E8D06A87C}"/>
    <cellStyle name="tableau | cellule | total | franc | decimal 2 3 5" xfId="5480" xr:uid="{BFEA8200-1831-466F-9DBE-AA7D04046C89}"/>
    <cellStyle name="tableau | cellule | total | franc | decimal 2 3 6" xfId="5740" xr:uid="{07E595D6-530F-4A89-83B3-7FD14503ED61}"/>
    <cellStyle name="tableau | cellule | total | franc | decimal 2 3 7" xfId="4979" xr:uid="{1ED753FC-E26C-499D-8EC3-E8637F2CC299}"/>
    <cellStyle name="tableau | cellule | total | franc | decimal 2 3 8" xfId="6250" xr:uid="{9F772DBB-CECF-4F0D-BDB6-241660B2E35D}"/>
    <cellStyle name="tableau | cellule | total | franc | decimal 2 3 9" xfId="5943" xr:uid="{9DC7573B-BCE6-4AC7-87C0-4A68D8EA9119}"/>
    <cellStyle name="tableau | cellule | total | franc | decimal 2 4" xfId="2211" xr:uid="{868DFFC3-8A3A-4858-A2E7-8135C9E0897D}"/>
    <cellStyle name="tableau | cellule | total | franc | decimal 2 4 2" xfId="3189" xr:uid="{A9C6B98C-62B6-426D-8407-4DC1FED9BCA8}"/>
    <cellStyle name="tableau | cellule | total | franc | decimal 2 5" xfId="2212" xr:uid="{1AF423D0-FDA7-4DE6-8026-03C70CCA04FB}"/>
    <cellStyle name="tableau | cellule | total | franc | decimal 2 5 2" xfId="3190" xr:uid="{C18E1412-5478-4A6D-9EF7-5207BA7FDEFF}"/>
    <cellStyle name="tableau | cellule | total | franc | decimal 2 6" xfId="3185" xr:uid="{5A9BFF9E-9DFC-4A66-A237-F51C1D942734}"/>
    <cellStyle name="tableau | cellule | total | franc | decimal 2 7" xfId="4727" xr:uid="{4324097C-070C-4D49-AE0E-9CB067A3587B}"/>
    <cellStyle name="tableau | cellule | total | franc | decimal 2 8" xfId="5220" xr:uid="{6FC1BED8-C334-40C0-8C0E-7D31BD14989F}"/>
    <cellStyle name="tableau | cellule | total | franc | decimal 2 9" xfId="5478" xr:uid="{EECE0695-3B99-407A-AE5D-C3B5CE30C81C}"/>
    <cellStyle name="tableau | cellule | total | franc | entier" xfId="2213" xr:uid="{FCCF9ED9-D880-4A34-9818-5826DD331A20}"/>
    <cellStyle name="tableau | cellule | total | franc | entier 10" xfId="5741" xr:uid="{1C7EAC7D-2A86-40DB-A0D1-AD6A516549C4}"/>
    <cellStyle name="tableau | cellule | total | franc | entier 11" xfId="4980" xr:uid="{F7E2FD5B-78AD-421A-8A59-59BE65661F54}"/>
    <cellStyle name="tableau | cellule | total | franc | entier 12" xfId="6251" xr:uid="{3A643903-0293-4496-A8F0-2680B99926CF}"/>
    <cellStyle name="tableau | cellule | total | franc | entier 13" xfId="5944" xr:uid="{5CB61E92-DAC2-4686-BA5A-7DF4097B7F69}"/>
    <cellStyle name="tableau | cellule | total | franc | entier 14" xfId="6467" xr:uid="{2713F9FF-A331-4FFD-8E48-52A1B5AB4A38}"/>
    <cellStyle name="tableau | cellule | total | franc | entier 15" xfId="7023" xr:uid="{264D2A51-235E-46AC-83CA-84A68C40AEF4}"/>
    <cellStyle name="tableau | cellule | total | franc | entier 16" xfId="6713" xr:uid="{BE21D3E4-8FD4-4751-8DA5-FB61EABA2940}"/>
    <cellStyle name="tableau | cellule | total | franc | entier 17" xfId="7527" xr:uid="{5BAC7959-6477-49B4-B075-233BBF01F66F}"/>
    <cellStyle name="tableau | cellule | total | franc | entier 18" xfId="7774" xr:uid="{49E5EBA0-42E6-42A8-BE22-83B29D7B26EB}"/>
    <cellStyle name="tableau | cellule | total | franc | entier 19" xfId="8004" xr:uid="{76DD9C28-5B51-4685-BB6D-B8AEE0D2D052}"/>
    <cellStyle name="tableau | cellule | total | franc | entier 2" xfId="2214" xr:uid="{CEC986A9-1CF0-4BE2-8252-49D36320110D}"/>
    <cellStyle name="tableau | cellule | total | franc | entier 2 10" xfId="5945" xr:uid="{802B849D-F59C-45C8-8E45-E6DA3416A717}"/>
    <cellStyle name="tableau | cellule | total | franc | entier 2 11" xfId="6466" xr:uid="{B99D9F65-1AAA-4923-B286-59D3E1621907}"/>
    <cellStyle name="tableau | cellule | total | franc | entier 2 12" xfId="7024" xr:uid="{7452B7D5-F237-4B20-AAD9-76028CD3DCC0}"/>
    <cellStyle name="tableau | cellule | total | franc | entier 2 13" xfId="6714" xr:uid="{A147DEFA-47BB-4C5E-8FAC-537FD8475D5F}"/>
    <cellStyle name="tableau | cellule | total | franc | entier 2 14" xfId="7528" xr:uid="{27E355EF-CC73-4F44-BDE9-9C5E54420569}"/>
    <cellStyle name="tableau | cellule | total | franc | entier 2 15" xfId="7775" xr:uid="{F96C9968-52D2-4F8A-960C-E261EB5D7373}"/>
    <cellStyle name="tableau | cellule | total | franc | entier 2 16" xfId="8005" xr:uid="{417732A4-8EEB-40D3-972D-89CC5B7E7F9E}"/>
    <cellStyle name="tableau | cellule | total | franc | entier 2 17" xfId="7232" xr:uid="{0A07AD03-F03B-4CB3-AAC0-5E06724865CB}"/>
    <cellStyle name="tableau | cellule | total | franc | entier 2 2" xfId="2215" xr:uid="{E646F8B6-CA62-471B-9147-45C34C9DB8BB}"/>
    <cellStyle name="tableau | cellule | total | franc | entier 2 2 2" xfId="3193" xr:uid="{CE23748B-1C1E-472B-918E-86C4DB49C9E9}"/>
    <cellStyle name="tableau | cellule | total | franc | entier 2 3" xfId="3192" xr:uid="{46ED5686-5E40-4346-AB95-07EC38497B0D}"/>
    <cellStyle name="tableau | cellule | total | franc | entier 2 4" xfId="4731" xr:uid="{16C60FAE-8C4F-43A2-9CAE-D6A9DBE12CE7}"/>
    <cellStyle name="tableau | cellule | total | franc | entier 2 5" xfId="5224" xr:uid="{A2268E7D-60BF-4380-BB21-B9B0CAD783E4}"/>
    <cellStyle name="tableau | cellule | total | franc | entier 2 6" xfId="5482" xr:uid="{8ADD4B12-501E-4B5F-A485-CAA7A78869D0}"/>
    <cellStyle name="tableau | cellule | total | franc | entier 2 7" xfId="5742" xr:uid="{6A5D5ACD-86B9-4444-8037-1C0BD2FD72A9}"/>
    <cellStyle name="tableau | cellule | total | franc | entier 2 8" xfId="4981" xr:uid="{73C10CBF-5FCA-4EA5-913D-C9AE4A8F6965}"/>
    <cellStyle name="tableau | cellule | total | franc | entier 2 9" xfId="6252" xr:uid="{4B28EEAD-DF00-433E-87C0-519C833EAE67}"/>
    <cellStyle name="tableau | cellule | total | franc | entier 20" xfId="7231" xr:uid="{6A2A546F-1B5D-4080-BB0C-701362253290}"/>
    <cellStyle name="tableau | cellule | total | franc | entier 3" xfId="2216" xr:uid="{A093E347-3B43-4134-9AD6-04B7784B0E1E}"/>
    <cellStyle name="tableau | cellule | total | franc | entier 3 10" xfId="6465" xr:uid="{60370F5F-A121-4F5C-A668-B18D05953C70}"/>
    <cellStyle name="tableau | cellule | total | franc | entier 3 11" xfId="7025" xr:uid="{96F3AF92-88B4-40FD-AFBB-CA858AB618F6}"/>
    <cellStyle name="tableau | cellule | total | franc | entier 3 12" xfId="6715" xr:uid="{45C24EE3-09CE-48AB-92D0-6A34C84DE365}"/>
    <cellStyle name="tableau | cellule | total | franc | entier 3 13" xfId="7529" xr:uid="{0EFCE2DF-9E47-4AF7-BA4D-688D0AD32537}"/>
    <cellStyle name="tableau | cellule | total | franc | entier 3 14" xfId="7776" xr:uid="{3D11842D-8CEB-4BDD-82F6-1D401E2C56EE}"/>
    <cellStyle name="tableau | cellule | total | franc | entier 3 15" xfId="8006" xr:uid="{59CED9B5-9811-497A-B45B-989BF12512C0}"/>
    <cellStyle name="tableau | cellule | total | franc | entier 3 16" xfId="7233" xr:uid="{734EC8D9-9D1A-446F-9CD2-63E68DE83986}"/>
    <cellStyle name="tableau | cellule | total | franc | entier 3 2" xfId="3194" xr:uid="{9E66E4E8-2D33-4E97-9697-34B5358A8A37}"/>
    <cellStyle name="tableau | cellule | total | franc | entier 3 3" xfId="4732" xr:uid="{CCBB30AD-A35E-4F0C-A3A7-8029D1BB71FB}"/>
    <cellStyle name="tableau | cellule | total | franc | entier 3 4" xfId="5225" xr:uid="{2161A57B-D013-46D7-9A51-4DE24BE9C6B8}"/>
    <cellStyle name="tableau | cellule | total | franc | entier 3 5" xfId="5483" xr:uid="{E083CCED-5DCC-4A08-886E-1893A67B0573}"/>
    <cellStyle name="tableau | cellule | total | franc | entier 3 6" xfId="5743" xr:uid="{D91F7576-81C6-4FAB-A0EC-3000C8CDF00B}"/>
    <cellStyle name="tableau | cellule | total | franc | entier 3 7" xfId="4982" xr:uid="{010931E3-82C1-4FFA-9037-61D237788D1A}"/>
    <cellStyle name="tableau | cellule | total | franc | entier 3 8" xfId="6253" xr:uid="{C157504B-02B0-4381-94D3-FFA5B79DF649}"/>
    <cellStyle name="tableau | cellule | total | franc | entier 3 9" xfId="5946" xr:uid="{A2540D3F-5316-4C5A-A6C9-48E9BD4E2CC3}"/>
    <cellStyle name="tableau | cellule | total | franc | entier 4" xfId="2217" xr:uid="{60FCF234-26BC-458B-A726-2406C7B38A53}"/>
    <cellStyle name="tableau | cellule | total | franc | entier 4 2" xfId="3195" xr:uid="{2977B2C0-6FCC-446A-AB3B-DB4FDD4A091F}"/>
    <cellStyle name="tableau | cellule | total | franc | entier 5" xfId="2218" xr:uid="{EE2ABE3D-8541-4F58-A360-B59086FB0D58}"/>
    <cellStyle name="tableau | cellule | total | franc | entier 5 2" xfId="3196" xr:uid="{967F9612-BB6F-4DD6-A353-7E230E5EB646}"/>
    <cellStyle name="tableau | cellule | total | franc | entier 6" xfId="3191" xr:uid="{7D1CD52B-23F4-4C81-B5C8-A042C4332973}"/>
    <cellStyle name="tableau | cellule | total | franc | entier 7" xfId="4730" xr:uid="{C16DB189-F4D9-4E51-94D7-A2401BB97F4B}"/>
    <cellStyle name="tableau | cellule | total | franc | entier 8" xfId="5223" xr:uid="{75860714-9C20-4BC7-A884-E9C35B73DCB1}"/>
    <cellStyle name="tableau | cellule | total | franc | entier 9" xfId="5481" xr:uid="{D23F8813-277E-410A-A412-563469DDC2A0}"/>
    <cellStyle name="tableau | cellule | total | pourcentage | decimal 1" xfId="2219" xr:uid="{3A9772A2-9FD9-4455-8975-EF25710413C1}"/>
    <cellStyle name="tableau | cellule | total | pourcentage | decimal 1 10" xfId="5744" xr:uid="{20E2079B-59A4-4308-8368-E4B030DC7291}"/>
    <cellStyle name="tableau | cellule | total | pourcentage | decimal 1 11" xfId="4983" xr:uid="{05C3F212-348A-45CE-9AA3-348D91D1F59C}"/>
    <cellStyle name="tableau | cellule | total | pourcentage | decimal 1 12" xfId="6254" xr:uid="{15CAFA35-29E9-46A6-A7E4-A6A49D1FD5CA}"/>
    <cellStyle name="tableau | cellule | total | pourcentage | decimal 1 13" xfId="5947" xr:uid="{4713F471-F1B0-45AD-AA86-1A8F94C0F6C0}"/>
    <cellStyle name="tableau | cellule | total | pourcentage | decimal 1 14" xfId="6464" xr:uid="{20100B12-5CDE-4093-AD99-4397A3FD4B40}"/>
    <cellStyle name="tableau | cellule | total | pourcentage | decimal 1 15" xfId="7026" xr:uid="{BB8E12CC-356B-4238-B0F7-2E1915173204}"/>
    <cellStyle name="tableau | cellule | total | pourcentage | decimal 1 16" xfId="6716" xr:uid="{59962AA2-5AE4-4021-988E-9587CA6885F9}"/>
    <cellStyle name="tableau | cellule | total | pourcentage | decimal 1 17" xfId="7530" xr:uid="{6F99597E-5AF1-42A1-A59E-565C3D8C7F7C}"/>
    <cellStyle name="tableau | cellule | total | pourcentage | decimal 1 18" xfId="7777" xr:uid="{ADB65D7C-33B3-422E-A800-8D369D584FD7}"/>
    <cellStyle name="tableau | cellule | total | pourcentage | decimal 1 19" xfId="8007" xr:uid="{9E89EFDD-7154-4636-B137-3BE9DD85D7BD}"/>
    <cellStyle name="tableau | cellule | total | pourcentage | decimal 1 2" xfId="2220" xr:uid="{195D654E-DAEA-47BF-8DB4-F518409B3767}"/>
    <cellStyle name="tableau | cellule | total | pourcentage | decimal 1 2 10" xfId="5948" xr:uid="{1A0F24C2-F100-4854-AB06-FB813302119A}"/>
    <cellStyle name="tableau | cellule | total | pourcentage | decimal 1 2 11" xfId="6463" xr:uid="{EB88CEF1-2ADE-46AB-A5CB-829D21579FD9}"/>
    <cellStyle name="tableau | cellule | total | pourcentage | decimal 1 2 12" xfId="7027" xr:uid="{342DC1D6-F332-4809-AB4F-C9C1BB12DBA9}"/>
    <cellStyle name="tableau | cellule | total | pourcentage | decimal 1 2 13" xfId="6717" xr:uid="{D8F3FDA8-9778-4DA6-9FFF-ABC2CB9FC2B6}"/>
    <cellStyle name="tableau | cellule | total | pourcentage | decimal 1 2 14" xfId="7531" xr:uid="{1C67296C-31AD-4747-B5AA-4160B23FDEE7}"/>
    <cellStyle name="tableau | cellule | total | pourcentage | decimal 1 2 15" xfId="7778" xr:uid="{FD140FE9-1112-4A34-82AA-35974AF67512}"/>
    <cellStyle name="tableau | cellule | total | pourcentage | decimal 1 2 16" xfId="8008" xr:uid="{83996EE0-100C-4BE7-9671-DFA7101DF0EF}"/>
    <cellStyle name="tableau | cellule | total | pourcentage | decimal 1 2 17" xfId="7235" xr:uid="{A9BF4B6E-D988-46FF-8134-A5677CD6DEE6}"/>
    <cellStyle name="tableau | cellule | total | pourcentage | decimal 1 2 2" xfId="2221" xr:uid="{831378D9-D935-440A-A90E-88926266BB68}"/>
    <cellStyle name="tableau | cellule | total | pourcentage | decimal 1 2 2 2" xfId="3199" xr:uid="{F19B26B4-45F9-4584-AE79-7C05136983B5}"/>
    <cellStyle name="tableau | cellule | total | pourcentage | decimal 1 2 3" xfId="3198" xr:uid="{5898924F-1D47-489C-86E0-F5BB04322FB2}"/>
    <cellStyle name="tableau | cellule | total | pourcentage | decimal 1 2 4" xfId="4734" xr:uid="{9FE51105-28DF-4545-B7F5-41B0D8F2D8E8}"/>
    <cellStyle name="tableau | cellule | total | pourcentage | decimal 1 2 5" xfId="5227" xr:uid="{27839EF7-7680-4603-B843-C6CD8E6F0144}"/>
    <cellStyle name="tableau | cellule | total | pourcentage | decimal 1 2 6" xfId="5485" xr:uid="{21B87BA0-134E-4BB5-94A2-DFA4FD865F32}"/>
    <cellStyle name="tableau | cellule | total | pourcentage | decimal 1 2 7" xfId="5745" xr:uid="{63B392F8-2DAE-443E-8137-A9BBF86FB488}"/>
    <cellStyle name="tableau | cellule | total | pourcentage | decimal 1 2 8" xfId="4984" xr:uid="{29E08ED0-1577-48CB-B637-ADBBBE84EA9A}"/>
    <cellStyle name="tableau | cellule | total | pourcentage | decimal 1 2 9" xfId="6255" xr:uid="{F3A258C3-4C6C-4FA6-A72B-51E98BAB93FC}"/>
    <cellStyle name="tableau | cellule | total | pourcentage | decimal 1 20" xfId="7234" xr:uid="{D54D5382-0DBA-49BA-BA31-E65BDE602E6F}"/>
    <cellStyle name="tableau | cellule | total | pourcentage | decimal 1 3" xfId="2222" xr:uid="{12157B57-48CE-4097-959B-DB7F80F74504}"/>
    <cellStyle name="tableau | cellule | total | pourcentage | decimal 1 3 10" xfId="6462" xr:uid="{A8B2D504-6300-477C-8D83-A5D617F5A742}"/>
    <cellStyle name="tableau | cellule | total | pourcentage | decimal 1 3 11" xfId="7028" xr:uid="{CC46A975-539B-4A0F-B9E5-14C589821CA2}"/>
    <cellStyle name="tableau | cellule | total | pourcentage | decimal 1 3 12" xfId="6718" xr:uid="{E68A74DE-6996-4114-95C3-1C419EEFCFEE}"/>
    <cellStyle name="tableau | cellule | total | pourcentage | decimal 1 3 13" xfId="7532" xr:uid="{F92742CB-7F2A-4971-8BBF-FFEB6D84B783}"/>
    <cellStyle name="tableau | cellule | total | pourcentage | decimal 1 3 14" xfId="7779" xr:uid="{1A948A1C-28B3-4527-99F5-AAEC945AE324}"/>
    <cellStyle name="tableau | cellule | total | pourcentage | decimal 1 3 15" xfId="8009" xr:uid="{3ABD31E4-895E-4F42-92BC-2ED9775711FF}"/>
    <cellStyle name="tableau | cellule | total | pourcentage | decimal 1 3 16" xfId="7236" xr:uid="{51BA98F0-A1C0-4DBA-9890-C82941DEBAB7}"/>
    <cellStyle name="tableau | cellule | total | pourcentage | decimal 1 3 2" xfId="3200" xr:uid="{D72A54C6-348D-434F-B48A-87312F3EED4A}"/>
    <cellStyle name="tableau | cellule | total | pourcentage | decimal 1 3 3" xfId="4735" xr:uid="{A431A37A-819F-4A45-876F-6A6013F02391}"/>
    <cellStyle name="tableau | cellule | total | pourcentage | decimal 1 3 4" xfId="5228" xr:uid="{52286E89-6FD3-4CA7-AD24-E6F92F5B90D3}"/>
    <cellStyle name="tableau | cellule | total | pourcentage | decimal 1 3 5" xfId="5486" xr:uid="{2CF6A250-6CF9-4CB6-A6A5-10C62F7AB040}"/>
    <cellStyle name="tableau | cellule | total | pourcentage | decimal 1 3 6" xfId="5746" xr:uid="{EEC25411-B085-4AEE-A61D-57B9B7D3092F}"/>
    <cellStyle name="tableau | cellule | total | pourcentage | decimal 1 3 7" xfId="4985" xr:uid="{AC1EE2A5-7E1A-42A4-AE5B-FE992ED14F4F}"/>
    <cellStyle name="tableau | cellule | total | pourcentage | decimal 1 3 8" xfId="6256" xr:uid="{3FE9EB1A-00B0-4F62-8F3C-4C4F6192D041}"/>
    <cellStyle name="tableau | cellule | total | pourcentage | decimal 1 3 9" xfId="5949" xr:uid="{E3424000-A7EF-4CA6-B9B7-72DB7501E9CB}"/>
    <cellStyle name="tableau | cellule | total | pourcentage | decimal 1 4" xfId="2223" xr:uid="{03F8AF1E-C027-4108-B8A1-50EE896AE962}"/>
    <cellStyle name="tableau | cellule | total | pourcentage | decimal 1 4 2" xfId="3201" xr:uid="{C90F3F95-EA34-4CEF-BA0C-C9B997B9EB81}"/>
    <cellStyle name="tableau | cellule | total | pourcentage | decimal 1 5" xfId="2224" xr:uid="{7C6F5B74-819F-4144-8BC3-99E044C4E9D6}"/>
    <cellStyle name="tableau | cellule | total | pourcentage | decimal 1 5 2" xfId="3202" xr:uid="{082AAEB1-1B6A-471D-A624-59236996558E}"/>
    <cellStyle name="tableau | cellule | total | pourcentage | decimal 1 6" xfId="3197" xr:uid="{C8CEBED3-4F0B-44D8-9250-29DFB99E9C0F}"/>
    <cellStyle name="tableau | cellule | total | pourcentage | decimal 1 7" xfId="4733" xr:uid="{BBACBAD5-4405-479F-99DE-50AD7988CFE0}"/>
    <cellStyle name="tableau | cellule | total | pourcentage | decimal 1 8" xfId="5226" xr:uid="{6F7A2F41-C9CD-4DF0-81D5-2B737824A886}"/>
    <cellStyle name="tableau | cellule | total | pourcentage | decimal 1 9" xfId="5484" xr:uid="{F378249B-679A-43B6-AC82-0BB059969C49}"/>
    <cellStyle name="tableau | cellule | total | pourcentage | decimal 2" xfId="2225" xr:uid="{B0B7911D-1C44-4F59-A60A-340066A81806}"/>
    <cellStyle name="tableau | cellule | total | pourcentage | decimal 2 10" xfId="5747" xr:uid="{66BE3A79-5989-4E92-9AA5-A19264915116}"/>
    <cellStyle name="tableau | cellule | total | pourcentage | decimal 2 11" xfId="4986" xr:uid="{E7808B02-2468-4BDB-ADBD-2F1495906B0F}"/>
    <cellStyle name="tableau | cellule | total | pourcentage | decimal 2 12" xfId="6257" xr:uid="{119263F9-B9A1-4271-976A-41D5965B3BAF}"/>
    <cellStyle name="tableau | cellule | total | pourcentage | decimal 2 13" xfId="5950" xr:uid="{F0F77E64-662F-4A10-9437-80FA57BA1810}"/>
    <cellStyle name="tableau | cellule | total | pourcentage | decimal 2 14" xfId="6461" xr:uid="{63A32491-8A4E-45F0-8832-B4C9C81B88F3}"/>
    <cellStyle name="tableau | cellule | total | pourcentage | decimal 2 15" xfId="7029" xr:uid="{7FD98D8C-C260-4A9F-9F3B-A18F37B62A7A}"/>
    <cellStyle name="tableau | cellule | total | pourcentage | decimal 2 16" xfId="6719" xr:uid="{FE3A5D86-8FBD-4B83-9CB8-F6817AF3E0D9}"/>
    <cellStyle name="tableau | cellule | total | pourcentage | decimal 2 17" xfId="7533" xr:uid="{023E3E06-EF66-4B3E-9F69-EEEF7F431AC2}"/>
    <cellStyle name="tableau | cellule | total | pourcentage | decimal 2 18" xfId="7780" xr:uid="{DCADB561-D35A-4E60-97FE-8CB3BE798DEE}"/>
    <cellStyle name="tableau | cellule | total | pourcentage | decimal 2 19" xfId="8010" xr:uid="{A31D1E01-D574-48DC-A71D-968816239A92}"/>
    <cellStyle name="tableau | cellule | total | pourcentage | decimal 2 2" xfId="2226" xr:uid="{C5FE3573-37C8-464D-80F2-3A1213FCA0FF}"/>
    <cellStyle name="tableau | cellule | total | pourcentage | decimal 2 2 10" xfId="5951" xr:uid="{A3A7E173-A0EF-40E7-AF5A-750C71035B41}"/>
    <cellStyle name="tableau | cellule | total | pourcentage | decimal 2 2 11" xfId="6460" xr:uid="{0EB6A7D9-09F8-4E66-A1C0-1CC3F60EBE71}"/>
    <cellStyle name="tableau | cellule | total | pourcentage | decimal 2 2 12" xfId="7030" xr:uid="{1603F710-7D7E-4E09-812B-DC0005D85BB4}"/>
    <cellStyle name="tableau | cellule | total | pourcentage | decimal 2 2 13" xfId="6720" xr:uid="{7A48B711-4C5F-408E-88F8-303193AA3F68}"/>
    <cellStyle name="tableau | cellule | total | pourcentage | decimal 2 2 14" xfId="7534" xr:uid="{4AE69D74-0BF1-4E82-A7A1-FFD0639EC543}"/>
    <cellStyle name="tableau | cellule | total | pourcentage | decimal 2 2 15" xfId="7781" xr:uid="{69FFC004-4952-4A70-B7E0-89D21B670D7A}"/>
    <cellStyle name="tableau | cellule | total | pourcentage | decimal 2 2 16" xfId="8011" xr:uid="{F042B339-78DA-429E-BC67-31383DA6350A}"/>
    <cellStyle name="tableau | cellule | total | pourcentage | decimal 2 2 17" xfId="7238" xr:uid="{D6E13C6A-BABB-4DED-BFC8-C36737863275}"/>
    <cellStyle name="tableau | cellule | total | pourcentage | decimal 2 2 2" xfId="2227" xr:uid="{6162DA52-8BF6-428D-B94D-CC6981B0966F}"/>
    <cellStyle name="tableau | cellule | total | pourcentage | decimal 2 2 2 2" xfId="3205" xr:uid="{BF9305AF-AB9B-4189-ACE1-FB21FF515EC9}"/>
    <cellStyle name="tableau | cellule | total | pourcentage | decimal 2 2 3" xfId="3204" xr:uid="{DD2790FD-9C2E-4355-BFC4-3FA01DC01A00}"/>
    <cellStyle name="tableau | cellule | total | pourcentage | decimal 2 2 4" xfId="4737" xr:uid="{4C9258C0-56A5-451B-AC08-AD0B52EFF215}"/>
    <cellStyle name="tableau | cellule | total | pourcentage | decimal 2 2 5" xfId="5230" xr:uid="{264B199E-3504-4D65-B4C4-234ABF9CA30D}"/>
    <cellStyle name="tableau | cellule | total | pourcentage | decimal 2 2 6" xfId="5488" xr:uid="{896B59DF-92AB-434A-89BD-8B2526063648}"/>
    <cellStyle name="tableau | cellule | total | pourcentage | decimal 2 2 7" xfId="5748" xr:uid="{C8F82164-A672-4A1E-A776-D7DE0D2F42AA}"/>
    <cellStyle name="tableau | cellule | total | pourcentage | decimal 2 2 8" xfId="4987" xr:uid="{EB7BD6DD-293E-434C-A189-7EB649D6FBE1}"/>
    <cellStyle name="tableau | cellule | total | pourcentage | decimal 2 2 9" xfId="6258" xr:uid="{C891F67C-3690-458C-9BC0-4FA7C966FEB1}"/>
    <cellStyle name="tableau | cellule | total | pourcentage | decimal 2 20" xfId="8125" xr:uid="{781AD223-8661-4F5C-8A2C-433E17BEAFC9}"/>
    <cellStyle name="tableau | cellule | total | pourcentage | decimal 2 3" xfId="2228" xr:uid="{0EB28D67-D682-45EB-8BD7-BEBF1F97104C}"/>
    <cellStyle name="tableau | cellule | total | pourcentage | decimal 2 3 10" xfId="6459" xr:uid="{E2000A18-73F9-42AA-A6C6-0B87F2C97C6F}"/>
    <cellStyle name="tableau | cellule | total | pourcentage | decimal 2 3 11" xfId="7031" xr:uid="{E99F396A-B3C9-4417-AA51-C3345B86AA46}"/>
    <cellStyle name="tableau | cellule | total | pourcentage | decimal 2 3 12" xfId="6721" xr:uid="{568DF9DB-535B-469D-AE5E-A68630D5B5C2}"/>
    <cellStyle name="tableau | cellule | total | pourcentage | decimal 2 3 13" xfId="7535" xr:uid="{20187A4B-7CA4-4520-B8BF-71DBE5556797}"/>
    <cellStyle name="tableau | cellule | total | pourcentage | decimal 2 3 14" xfId="7782" xr:uid="{1CA31C1C-595F-4444-8853-D473B377830B}"/>
    <cellStyle name="tableau | cellule | total | pourcentage | decimal 2 3 15" xfId="8012" xr:uid="{36C16C37-73CC-42EE-8DF6-E8C6CA2793FA}"/>
    <cellStyle name="tableau | cellule | total | pourcentage | decimal 2 3 16" xfId="7239" xr:uid="{3223528A-5AEC-4721-B2F9-5B0FB6CA9E96}"/>
    <cellStyle name="tableau | cellule | total | pourcentage | decimal 2 3 2" xfId="3206" xr:uid="{F0552015-FAFE-4921-802E-B639F3631B3E}"/>
    <cellStyle name="tableau | cellule | total | pourcentage | decimal 2 3 3" xfId="4738" xr:uid="{77FC2BB6-0389-4EEF-9AE8-66BD4EC0809F}"/>
    <cellStyle name="tableau | cellule | total | pourcentage | decimal 2 3 4" xfId="5231" xr:uid="{09C9AEFB-916B-41A0-9FDB-0CDAC05514C6}"/>
    <cellStyle name="tableau | cellule | total | pourcentage | decimal 2 3 5" xfId="5489" xr:uid="{B3D18525-200D-49B3-847F-CDCC7F537CB0}"/>
    <cellStyle name="tableau | cellule | total | pourcentage | decimal 2 3 6" xfId="5749" xr:uid="{C691D103-1DBD-46DA-91CC-47FDFE091588}"/>
    <cellStyle name="tableau | cellule | total | pourcentage | decimal 2 3 7" xfId="4988" xr:uid="{F6908167-3400-4B8A-AA57-BF9456A80D5D}"/>
    <cellStyle name="tableau | cellule | total | pourcentage | decimal 2 3 8" xfId="6259" xr:uid="{EEFE7CF3-9DF8-4848-B6D8-B2D72417305B}"/>
    <cellStyle name="tableau | cellule | total | pourcentage | decimal 2 3 9" xfId="5952" xr:uid="{27A938A4-37DB-4EF7-8C4A-8022C6CC0881}"/>
    <cellStyle name="tableau | cellule | total | pourcentage | decimal 2 4" xfId="2229" xr:uid="{D2EE6B3D-5771-40C7-8F72-A1607F1D2BF1}"/>
    <cellStyle name="tableau | cellule | total | pourcentage | decimal 2 4 2" xfId="3207" xr:uid="{7D89BD43-5014-4646-8AAC-6B810B4CE3C2}"/>
    <cellStyle name="tableau | cellule | total | pourcentage | decimal 2 5" xfId="2230" xr:uid="{D2581B0D-2FC6-48F5-A4D2-052DDD0C09A7}"/>
    <cellStyle name="tableau | cellule | total | pourcentage | decimal 2 5 2" xfId="3208" xr:uid="{0253A6DD-D2CE-41E6-9E67-4413F53F586E}"/>
    <cellStyle name="tableau | cellule | total | pourcentage | decimal 2 6" xfId="3203" xr:uid="{1C7FBEC8-08C4-4B0E-BA44-6BD480404B91}"/>
    <cellStyle name="tableau | cellule | total | pourcentage | decimal 2 7" xfId="4736" xr:uid="{ECFDEAAF-B78F-4604-BF82-E29081AA08E1}"/>
    <cellStyle name="tableau | cellule | total | pourcentage | decimal 2 8" xfId="5229" xr:uid="{C03A4F57-F392-4A37-8E75-C9D15F82DCED}"/>
    <cellStyle name="tableau | cellule | total | pourcentage | decimal 2 9" xfId="5487" xr:uid="{678B353B-4EAC-46E2-AD11-1ECE0F1FE5FD}"/>
    <cellStyle name="tableau | cellule | total | pourcentage | entier" xfId="2231" xr:uid="{F11ECDA9-11AC-4717-844A-1C101C7BF23D}"/>
    <cellStyle name="tableau | cellule | total | pourcentage | entier 10" xfId="5750" xr:uid="{E0EBFA0B-AB18-4767-9116-6514338F25D7}"/>
    <cellStyle name="tableau | cellule | total | pourcentage | entier 11" xfId="4989" xr:uid="{E260D80A-367D-44F3-863C-11A2BC513067}"/>
    <cellStyle name="tableau | cellule | total | pourcentage | entier 12" xfId="6260" xr:uid="{F2A769C9-50D2-4742-B2DE-0E130F6D43DD}"/>
    <cellStyle name="tableau | cellule | total | pourcentage | entier 13" xfId="5953" xr:uid="{5BD6E6BF-6652-4913-AB40-A675A4B4D3DA}"/>
    <cellStyle name="tableau | cellule | total | pourcentage | entier 14" xfId="6458" xr:uid="{C9F502E9-6119-4CAA-B79E-AEFD07D903AE}"/>
    <cellStyle name="tableau | cellule | total | pourcentage | entier 15" xfId="7032" xr:uid="{2AD4000B-17E8-4108-B8D4-538C4A6F7148}"/>
    <cellStyle name="tableau | cellule | total | pourcentage | entier 16" xfId="6722" xr:uid="{1C090ADB-B12C-4CFC-8432-06A35441ADA2}"/>
    <cellStyle name="tableau | cellule | total | pourcentage | entier 17" xfId="7536" xr:uid="{79D9ECFF-6FC5-49D4-9E05-628DE8BCB001}"/>
    <cellStyle name="tableau | cellule | total | pourcentage | entier 18" xfId="7783" xr:uid="{C3AC28EF-6594-4A01-B4C3-03FB31B4268C}"/>
    <cellStyle name="tableau | cellule | total | pourcentage | entier 19" xfId="8013" xr:uid="{3F3C99EF-D73D-4909-AC5D-9882817CB369}"/>
    <cellStyle name="tableau | cellule | total | pourcentage | entier 2" xfId="2232" xr:uid="{D9554C1B-645E-4448-A9DD-6C0B248DE5D3}"/>
    <cellStyle name="tableau | cellule | total | pourcentage | entier 2 10" xfId="5954" xr:uid="{003AB3F7-BB09-4D72-BCB5-EF9629E0A9F3}"/>
    <cellStyle name="tableau | cellule | total | pourcentage | entier 2 11" xfId="6457" xr:uid="{B69705AD-DF17-4699-AD55-434875EDA5B7}"/>
    <cellStyle name="tableau | cellule | total | pourcentage | entier 2 12" xfId="7033" xr:uid="{4F66364F-D6B5-4CE0-B975-14CB7BB3AE2F}"/>
    <cellStyle name="tableau | cellule | total | pourcentage | entier 2 13" xfId="6723" xr:uid="{EC70428A-658C-4A07-9973-BED86692A026}"/>
    <cellStyle name="tableau | cellule | total | pourcentage | entier 2 14" xfId="7537" xr:uid="{0EFD92AC-7494-484E-9B52-2C3880336886}"/>
    <cellStyle name="tableau | cellule | total | pourcentage | entier 2 15" xfId="7784" xr:uid="{544AB672-24D0-4080-9782-3859D86B6D0A}"/>
    <cellStyle name="tableau | cellule | total | pourcentage | entier 2 16" xfId="8014" xr:uid="{7BE0E021-D23F-40E0-8AA8-D209928B954F}"/>
    <cellStyle name="tableau | cellule | total | pourcentage | entier 2 17" xfId="7240" xr:uid="{05E69C63-BA70-440F-9036-B5B8AD26E7B3}"/>
    <cellStyle name="tableau | cellule | total | pourcentage | entier 2 2" xfId="2233" xr:uid="{16B487A9-293B-476D-9C0E-AF9099FF0292}"/>
    <cellStyle name="tableau | cellule | total | pourcentage | entier 2 2 2" xfId="3211" xr:uid="{5945D5C2-F93E-4FED-A50B-C3A414548966}"/>
    <cellStyle name="tableau | cellule | total | pourcentage | entier 2 3" xfId="3210" xr:uid="{31617800-C2A6-44CD-9A22-A2E470F58986}"/>
    <cellStyle name="tableau | cellule | total | pourcentage | entier 2 4" xfId="4740" xr:uid="{D73D53AD-FFAF-4C24-82AD-F27505E2FDE0}"/>
    <cellStyle name="tableau | cellule | total | pourcentage | entier 2 5" xfId="5233" xr:uid="{D169E0A3-AA3B-446C-8C8B-93FA31C8DDBF}"/>
    <cellStyle name="tableau | cellule | total | pourcentage | entier 2 6" xfId="5491" xr:uid="{CE837BE7-525A-46E8-9A51-A0EC571E63B0}"/>
    <cellStyle name="tableau | cellule | total | pourcentage | entier 2 7" xfId="5751" xr:uid="{0DC6FA55-A5E8-4951-AB4A-09AC5D5CE8DB}"/>
    <cellStyle name="tableau | cellule | total | pourcentage | entier 2 8" xfId="4990" xr:uid="{2D61A8F9-E0F3-4727-B4CF-120B511A2FDE}"/>
    <cellStyle name="tableau | cellule | total | pourcentage | entier 2 9" xfId="6261" xr:uid="{EFF10EDE-C912-4785-BD6F-83FF25F4B739}"/>
    <cellStyle name="tableau | cellule | total | pourcentage | entier 20" xfId="7237" xr:uid="{F46EA055-2285-46F5-8A93-48A201E37DDE}"/>
    <cellStyle name="tableau | cellule | total | pourcentage | entier 3" xfId="2234" xr:uid="{CB58B86D-747D-45F3-A8A1-A2F7D3C21D13}"/>
    <cellStyle name="tableau | cellule | total | pourcentage | entier 3 10" xfId="6456" xr:uid="{7F4546B6-AEBD-455F-9C96-F971F2C14566}"/>
    <cellStyle name="tableau | cellule | total | pourcentage | entier 3 11" xfId="7034" xr:uid="{019F8322-908D-4404-9D43-D383D9D56823}"/>
    <cellStyle name="tableau | cellule | total | pourcentage | entier 3 12" xfId="6724" xr:uid="{6013E1D6-52FB-4EC6-8AA0-FF31C3D238AF}"/>
    <cellStyle name="tableau | cellule | total | pourcentage | entier 3 13" xfId="7538" xr:uid="{E0C2509C-0373-494D-AC20-03353DD1A750}"/>
    <cellStyle name="tableau | cellule | total | pourcentage | entier 3 14" xfId="7785" xr:uid="{C80E197C-7E2E-4B6A-AF9E-64F11C5E6B6D}"/>
    <cellStyle name="tableau | cellule | total | pourcentage | entier 3 15" xfId="8015" xr:uid="{D9FCD7D8-E02B-4F99-ABF1-0CB5912B6FFB}"/>
    <cellStyle name="tableau | cellule | total | pourcentage | entier 3 16" xfId="7241" xr:uid="{3181ED49-A00E-4DB1-A5F8-C2EA2503AE3B}"/>
    <cellStyle name="tableau | cellule | total | pourcentage | entier 3 2" xfId="3212" xr:uid="{1B1CAD8B-3AD7-4DC7-9C5F-5836BE7100D9}"/>
    <cellStyle name="tableau | cellule | total | pourcentage | entier 3 3" xfId="4741" xr:uid="{74B830FB-B2B5-4FF8-9964-EF259A96B3B1}"/>
    <cellStyle name="tableau | cellule | total | pourcentage | entier 3 4" xfId="5234" xr:uid="{2DAC723F-97B2-43DC-96CF-D52FD3DDA1D9}"/>
    <cellStyle name="tableau | cellule | total | pourcentage | entier 3 5" xfId="5492" xr:uid="{BD290439-6C55-448C-A56B-45B4DE0E10EA}"/>
    <cellStyle name="tableau | cellule | total | pourcentage | entier 3 6" xfId="5752" xr:uid="{079C732A-EB7C-4E94-8157-87A896A34298}"/>
    <cellStyle name="tableau | cellule | total | pourcentage | entier 3 7" xfId="4991" xr:uid="{069C778D-C346-47A1-BF62-FDB473DA4D8B}"/>
    <cellStyle name="tableau | cellule | total | pourcentage | entier 3 8" xfId="6262" xr:uid="{E0C8294A-84B2-4EFA-AD54-30EDAED1A16D}"/>
    <cellStyle name="tableau | cellule | total | pourcentage | entier 3 9" xfId="5955" xr:uid="{D86EB962-D33E-4772-8662-61381B77B0D5}"/>
    <cellStyle name="tableau | cellule | total | pourcentage | entier 4" xfId="2235" xr:uid="{CEBF228A-DC15-4261-BDC8-FC94CE7CC9D2}"/>
    <cellStyle name="tableau | cellule | total | pourcentage | entier 4 2" xfId="3213" xr:uid="{95D4C746-3914-4000-9195-864646F5D41C}"/>
    <cellStyle name="tableau | cellule | total | pourcentage | entier 5" xfId="2236" xr:uid="{578BD3C0-F8E9-4653-ABF0-07F34A538B5B}"/>
    <cellStyle name="tableau | cellule | total | pourcentage | entier 5 2" xfId="3214" xr:uid="{881CEC9F-31FA-4AA8-BCE4-56FD143F0737}"/>
    <cellStyle name="tableau | cellule | total | pourcentage | entier 6" xfId="3209" xr:uid="{749C6150-CA3E-4C04-8A18-F5E4E3860C34}"/>
    <cellStyle name="tableau | cellule | total | pourcentage | entier 7" xfId="4739" xr:uid="{0A9CB5C4-11C4-474D-B8E0-308F33871222}"/>
    <cellStyle name="tableau | cellule | total | pourcentage | entier 8" xfId="5232" xr:uid="{C3DFAC8A-669B-44A7-B013-63C0C2997996}"/>
    <cellStyle name="tableau | cellule | total | pourcentage | entier 9" xfId="5490" xr:uid="{F9C93677-F4A2-45B7-A32E-DEA9F6E573E0}"/>
    <cellStyle name="tableau | cellule | total | standard" xfId="2237" xr:uid="{060CDDFA-DCBE-40EE-AF44-284B8198C204}"/>
    <cellStyle name="tableau | cellule | total | standard 10" xfId="5753" xr:uid="{17331DE2-5323-48A7-B0FE-4D99716638E3}"/>
    <cellStyle name="tableau | cellule | total | standard 11" xfId="4992" xr:uid="{141C5200-A35B-4142-8DAA-DEFD3E404AE6}"/>
    <cellStyle name="tableau | cellule | total | standard 12" xfId="6263" xr:uid="{F165F28A-A2C6-44D0-BC0C-B5CA1C74A804}"/>
    <cellStyle name="tableau | cellule | total | standard 13" xfId="5956" xr:uid="{E7376E96-0C7F-4D76-A3A0-0B2C48741633}"/>
    <cellStyle name="tableau | cellule | total | standard 14" xfId="6455" xr:uid="{D0E3C92F-1695-4DB5-9B77-4518AD2FE6F2}"/>
    <cellStyle name="tableau | cellule | total | standard 15" xfId="7035" xr:uid="{2DCAAE9F-B209-42B3-B9D6-1E54AB076C04}"/>
    <cellStyle name="tableau | cellule | total | standard 16" xfId="6725" xr:uid="{AB9A379C-E524-4802-A670-0181F6C2CC5B}"/>
    <cellStyle name="tableau | cellule | total | standard 17" xfId="7539" xr:uid="{E4A2EAB2-48B5-4AD4-BB57-2B4B15C7F120}"/>
    <cellStyle name="tableau | cellule | total | standard 18" xfId="7786" xr:uid="{0AAA8DF2-A982-419D-B4E3-7B2F92B411CB}"/>
    <cellStyle name="tableau | cellule | total | standard 19" xfId="8016" xr:uid="{074966C1-CFF6-462B-8CC2-7317C3DB4462}"/>
    <cellStyle name="tableau | cellule | total | standard 2" xfId="2238" xr:uid="{64CABE12-DF51-4D5A-A751-F08459B5B36C}"/>
    <cellStyle name="tableau | cellule | total | standard 2 10" xfId="5957" xr:uid="{A4ABE859-A648-479C-B7FE-6B10A37A8A9B}"/>
    <cellStyle name="tableau | cellule | total | standard 2 11" xfId="6454" xr:uid="{25D12B36-87D8-40A4-9747-B66EF964180C}"/>
    <cellStyle name="tableau | cellule | total | standard 2 12" xfId="7036" xr:uid="{CBC7E2DE-AD82-4C96-BBF1-33A83336C6D3}"/>
    <cellStyle name="tableau | cellule | total | standard 2 13" xfId="6726" xr:uid="{109D87C9-8418-4E77-9FB3-266A9BF063CB}"/>
    <cellStyle name="tableau | cellule | total | standard 2 14" xfId="7540" xr:uid="{29C5D69D-1799-4CF3-A79B-F7CD671FD9B9}"/>
    <cellStyle name="tableau | cellule | total | standard 2 15" xfId="7787" xr:uid="{7D9522FE-1667-442B-BE63-5E6E45704B44}"/>
    <cellStyle name="tableau | cellule | total | standard 2 16" xfId="8017" xr:uid="{B82DA15D-3461-4698-A67A-629566A696C2}"/>
    <cellStyle name="tableau | cellule | total | standard 2 17" xfId="7243" xr:uid="{4CA1425E-EC74-4FDA-B470-D3D73C5A1A66}"/>
    <cellStyle name="tableau | cellule | total | standard 2 2" xfId="2239" xr:uid="{A7B67715-48F0-4172-963A-C5D19EF73A4C}"/>
    <cellStyle name="tableau | cellule | total | standard 2 2 2" xfId="3217" xr:uid="{5718E465-2061-4561-801D-A65508A1E40B}"/>
    <cellStyle name="tableau | cellule | total | standard 2 3" xfId="3216" xr:uid="{741A70E4-04F4-4495-B4CE-A9CCC796F658}"/>
    <cellStyle name="tableau | cellule | total | standard 2 4" xfId="4743" xr:uid="{5A95127E-190D-4062-AC94-31AB96A651DD}"/>
    <cellStyle name="tableau | cellule | total | standard 2 5" xfId="5236" xr:uid="{59940389-CAB6-4280-AA70-B60217D2B940}"/>
    <cellStyle name="tableau | cellule | total | standard 2 6" xfId="5494" xr:uid="{F89458A1-AF18-435C-A1BD-C4B72375F30B}"/>
    <cellStyle name="tableau | cellule | total | standard 2 7" xfId="5754" xr:uid="{EAD2BA0A-16CB-4EF2-80AB-26D3868D32F2}"/>
    <cellStyle name="tableau | cellule | total | standard 2 8" xfId="5326" xr:uid="{25AA6035-1819-4DB2-9C24-2073740F0EC9}"/>
    <cellStyle name="tableau | cellule | total | standard 2 9" xfId="6264" xr:uid="{520561F7-13E6-4595-8964-C04439123FE9}"/>
    <cellStyle name="tableau | cellule | total | standard 20" xfId="7242" xr:uid="{A7EFCFFF-3B10-44F6-94CA-7B3E6413910F}"/>
    <cellStyle name="tableau | cellule | total | standard 3" xfId="2240" xr:uid="{B305AF91-A6C6-4281-BCFF-72FC8583248F}"/>
    <cellStyle name="tableau | cellule | total | standard 3 10" xfId="6453" xr:uid="{81602C33-3860-471B-9DCE-B329AD0EFA1C}"/>
    <cellStyle name="tableau | cellule | total | standard 3 11" xfId="7037" xr:uid="{BC8DF3D5-A5A5-4BCE-9516-15415D0B5C57}"/>
    <cellStyle name="tableau | cellule | total | standard 3 12" xfId="6727" xr:uid="{318F5C06-FBEE-4D9F-BF4C-E8568312CB1E}"/>
    <cellStyle name="tableau | cellule | total | standard 3 13" xfId="7541" xr:uid="{3D50748C-12B8-454B-8193-2C93E3038286}"/>
    <cellStyle name="tableau | cellule | total | standard 3 14" xfId="7788" xr:uid="{41AEF383-CBE8-4654-92BB-1EAFC3C41561}"/>
    <cellStyle name="tableau | cellule | total | standard 3 15" xfId="8018" xr:uid="{C528C93A-6115-4D2D-8F2D-C9262ED5646A}"/>
    <cellStyle name="tableau | cellule | total | standard 3 16" xfId="7244" xr:uid="{D7E8F256-33BA-40B4-BE27-09084B66441B}"/>
    <cellStyle name="tableau | cellule | total | standard 3 2" xfId="3218" xr:uid="{7E8C5E01-EBA2-4C89-A965-3A9567D34A65}"/>
    <cellStyle name="tableau | cellule | total | standard 3 3" xfId="4744" xr:uid="{296446A0-091B-4769-875D-7117B2B33449}"/>
    <cellStyle name="tableau | cellule | total | standard 3 4" xfId="5237" xr:uid="{06EF2648-4C8B-45EA-A76B-FE11B931B502}"/>
    <cellStyle name="tableau | cellule | total | standard 3 5" xfId="5495" xr:uid="{5D753973-EB25-4225-839F-C37FE80E1339}"/>
    <cellStyle name="tableau | cellule | total | standard 3 6" xfId="5755" xr:uid="{FB6DE4F0-FD58-4577-80D8-2A1750FF857C}"/>
    <cellStyle name="tableau | cellule | total | standard 3 7" xfId="5010" xr:uid="{CCD037A9-6D0C-4F03-96A1-551A5FF070FF}"/>
    <cellStyle name="tableau | cellule | total | standard 3 8" xfId="6265" xr:uid="{B67FC17D-BA46-424D-B3CC-173104E8377A}"/>
    <cellStyle name="tableau | cellule | total | standard 3 9" xfId="5958" xr:uid="{CB9D5902-5875-45B2-B957-2CD9EDE1F352}"/>
    <cellStyle name="tableau | cellule | total | standard 4" xfId="2241" xr:uid="{C8C27784-99EF-4C68-A8E4-26AC6DA8538E}"/>
    <cellStyle name="tableau | cellule | total | standard 4 2" xfId="3219" xr:uid="{DA81846D-A609-42A8-BE36-9D163CE0CA8C}"/>
    <cellStyle name="tableau | cellule | total | standard 5" xfId="2242" xr:uid="{8E21AADB-96C9-4D32-8AA6-952EAFAF0522}"/>
    <cellStyle name="tableau | cellule | total | standard 5 2" xfId="3220" xr:uid="{5B3B2154-0727-4554-86F8-4F26B7B93950}"/>
    <cellStyle name="tableau | cellule | total | standard 6" xfId="3215" xr:uid="{D0425CC9-0956-4097-9413-39C21F4D2F83}"/>
    <cellStyle name="tableau | cellule | total | standard 7" xfId="4742" xr:uid="{EDF0A523-1697-4D22-BBC7-2EAC216CE917}"/>
    <cellStyle name="tableau | cellule | total | standard 8" xfId="5235" xr:uid="{3B4FC9F9-CBC6-4CBB-AEFA-D021BFA346DF}"/>
    <cellStyle name="tableau | cellule | total | standard 9" xfId="5493" xr:uid="{7B575D13-B2DA-4983-AB07-BD598CEAF152}"/>
    <cellStyle name="tableau | cellule | total | texte" xfId="2243" xr:uid="{F95FE6B4-E14B-4E37-B112-6411169C326B}"/>
    <cellStyle name="tableau | cellule | total | texte 10" xfId="5756" xr:uid="{C0EAF25B-D53B-47B1-8AD6-1936600369D4}"/>
    <cellStyle name="tableau | cellule | total | texte 11" xfId="5011" xr:uid="{B350E89F-EA11-4D0D-82E3-6FAE8DA75D8B}"/>
    <cellStyle name="tableau | cellule | total | texte 12" xfId="6266" xr:uid="{9ECE0935-BD13-4D5E-A625-F35D8C700436}"/>
    <cellStyle name="tableau | cellule | total | texte 13" xfId="5959" xr:uid="{C7F7C3A5-7441-4A2C-A58F-5117862B89CC}"/>
    <cellStyle name="tableau | cellule | total | texte 14" xfId="6627" xr:uid="{6F95F6DA-89E1-4FA4-980F-4E56137F5D1F}"/>
    <cellStyle name="tableau | cellule | total | texte 15" xfId="7038" xr:uid="{7B6F3104-D8C1-41DB-B428-C213F94E0347}"/>
    <cellStyle name="tableau | cellule | total | texte 16" xfId="6728" xr:uid="{6EFBAF35-BA15-4DBB-B633-8CD818CB8594}"/>
    <cellStyle name="tableau | cellule | total | texte 17" xfId="7542" xr:uid="{6B66B17F-44AC-413A-9C09-81F4A22804E9}"/>
    <cellStyle name="tableau | cellule | total | texte 18" xfId="7789" xr:uid="{EDBEC9C5-4519-49E1-B732-59C81EB15433}"/>
    <cellStyle name="tableau | cellule | total | texte 19" xfId="8019" xr:uid="{A332E72E-2DD5-471B-8101-F1DFFCED8664}"/>
    <cellStyle name="tableau | cellule | total | texte 2" xfId="2244" xr:uid="{270C84BD-76F5-482B-A2F3-521D754BCAED}"/>
    <cellStyle name="tableau | cellule | total | texte 2 10" xfId="5960" xr:uid="{4AEC64C2-C073-465F-BF36-0BB18260E88D}"/>
    <cellStyle name="tableau | cellule | total | texte 2 11" xfId="6435" xr:uid="{EA37714A-6E3A-40DE-B6C9-E2F7E6DA3427}"/>
    <cellStyle name="tableau | cellule | total | texte 2 12" xfId="7039" xr:uid="{66EBC44F-0117-457A-84C0-72E327DDE068}"/>
    <cellStyle name="tableau | cellule | total | texte 2 13" xfId="6729" xr:uid="{0F0007D2-88A0-4F4F-B0A9-035307118D43}"/>
    <cellStyle name="tableau | cellule | total | texte 2 14" xfId="7543" xr:uid="{D99363C4-BADC-481B-96D5-89435BBE2DE4}"/>
    <cellStyle name="tableau | cellule | total | texte 2 15" xfId="7790" xr:uid="{65456104-D0E8-4992-91F7-25E4E7021876}"/>
    <cellStyle name="tableau | cellule | total | texte 2 16" xfId="8020" xr:uid="{070C654C-C819-4437-8AC1-1914873541F1}"/>
    <cellStyle name="tableau | cellule | total | texte 2 17" xfId="7246" xr:uid="{E80B53F7-DF58-4124-8FA6-A910D87F298B}"/>
    <cellStyle name="tableau | cellule | total | texte 2 2" xfId="2245" xr:uid="{EBBD71B7-17CF-49C4-B336-C9A8FA79E29A}"/>
    <cellStyle name="tableau | cellule | total | texte 2 2 2" xfId="3223" xr:uid="{C2D0AAA2-871E-48BD-BA83-5C05FAF8627F}"/>
    <cellStyle name="tableau | cellule | total | texte 2 3" xfId="3222" xr:uid="{6060055D-9D41-4D41-ACAE-1C51DBDB985C}"/>
    <cellStyle name="tableau | cellule | total | texte 2 4" xfId="4746" xr:uid="{0B3E35D7-30ED-4B08-B7BC-87F9BAFE6463}"/>
    <cellStyle name="tableau | cellule | total | texte 2 5" xfId="5239" xr:uid="{993E0E35-2F71-4E91-AF83-D0F179A5825A}"/>
    <cellStyle name="tableau | cellule | total | texte 2 6" xfId="5497" xr:uid="{AF8EDB0C-48BF-4218-BA10-9E6498C17ADB}"/>
    <cellStyle name="tableau | cellule | total | texte 2 7" xfId="5757" xr:uid="{1391EDCE-34C2-483A-B3D0-54D6F41D1761}"/>
    <cellStyle name="tableau | cellule | total | texte 2 8" xfId="5016" xr:uid="{3D1C112A-5C2F-4F90-AEE6-354536A0143C}"/>
    <cellStyle name="tableau | cellule | total | texte 2 9" xfId="6267" xr:uid="{FF4254E3-EA0B-44EE-8215-5AB370FA0687}"/>
    <cellStyle name="tableau | cellule | total | texte 20" xfId="7245" xr:uid="{38D3C679-188E-40B3-AFBE-D2EC5FDACA31}"/>
    <cellStyle name="tableau | cellule | total | texte 3" xfId="2246" xr:uid="{977FE963-E387-421B-B70D-209640EE1C71}"/>
    <cellStyle name="tableau | cellule | total | texte 3 10" xfId="6434" xr:uid="{FDCD38EC-87C4-4D8A-BF21-BBEF27C284B3}"/>
    <cellStyle name="tableau | cellule | total | texte 3 11" xfId="7040" xr:uid="{AE5A0852-A0FF-474B-9264-01402F848FD8}"/>
    <cellStyle name="tableau | cellule | total | texte 3 12" xfId="6730" xr:uid="{A0D1C16F-895F-4B45-9CBA-D1D9E47CA648}"/>
    <cellStyle name="tableau | cellule | total | texte 3 13" xfId="7544" xr:uid="{3DFFA8DC-A036-4012-A83E-05FDEE161B12}"/>
    <cellStyle name="tableau | cellule | total | texte 3 14" xfId="7791" xr:uid="{44306FEC-08CA-4DBB-A690-5AD0C3833E33}"/>
    <cellStyle name="tableau | cellule | total | texte 3 15" xfId="8021" xr:uid="{F6653B66-BC06-47A9-B87E-0031A23C1D40}"/>
    <cellStyle name="tableau | cellule | total | texte 3 16" xfId="7247" xr:uid="{0E03D570-D1C3-4133-9FA1-DF422DA53DA7}"/>
    <cellStyle name="tableau | cellule | total | texte 3 2" xfId="3224" xr:uid="{4A3C8556-3A4C-47B8-B3F6-88C6D7E6E49C}"/>
    <cellStyle name="tableau | cellule | total | texte 3 3" xfId="4747" xr:uid="{CF03AFB2-14F9-4996-8283-16A819129A70}"/>
    <cellStyle name="tableau | cellule | total | texte 3 4" xfId="5240" xr:uid="{8AAD483A-2532-4AF4-BED7-0C6732FF060F}"/>
    <cellStyle name="tableau | cellule | total | texte 3 5" xfId="5498" xr:uid="{3A705827-DE60-410E-A8F5-D15310D6A701}"/>
    <cellStyle name="tableau | cellule | total | texte 3 6" xfId="5758" xr:uid="{80FA625B-57BA-44BB-B962-EFF737190381}"/>
    <cellStyle name="tableau | cellule | total | texte 3 7" xfId="5850" xr:uid="{98D9144D-E662-42F5-8C2C-4B23A1BF2EA1}"/>
    <cellStyle name="tableau | cellule | total | texte 3 8" xfId="6268" xr:uid="{5F19F9CA-016A-4E67-BD21-E7F695F8FB4D}"/>
    <cellStyle name="tableau | cellule | total | texte 3 9" xfId="5961" xr:uid="{10A266DF-739C-4943-89EF-46E81D5E33A1}"/>
    <cellStyle name="tableau | cellule | total | texte 4" xfId="2247" xr:uid="{0937CC55-98B7-409C-8F4C-294E14F285BC}"/>
    <cellStyle name="tableau | cellule | total | texte 4 2" xfId="3225" xr:uid="{85F16634-5185-498E-B3B1-74ED1C825461}"/>
    <cellStyle name="tableau | cellule | total | texte 5" xfId="2248" xr:uid="{D88E9621-D8D4-4371-B8ED-846FB6D89E3C}"/>
    <cellStyle name="tableau | cellule | total | texte 5 2" xfId="3226" xr:uid="{612E4458-6AD5-455B-8017-D1A47FDF8467}"/>
    <cellStyle name="tableau | cellule | total | texte 6" xfId="3221" xr:uid="{5A39E5AF-706C-433E-B195-CD9D45662B61}"/>
    <cellStyle name="tableau | cellule | total | texte 7" xfId="4745" xr:uid="{EC2352D6-ED24-4B5A-8B9E-8AA82E88D916}"/>
    <cellStyle name="tableau | cellule | total | texte 8" xfId="5238" xr:uid="{1203136C-4CF7-4CC9-945F-7E0649BD377D}"/>
    <cellStyle name="tableau | cellule | total | texte 9" xfId="5496" xr:uid="{5CD1A2D4-C0CB-4E05-80AA-E549D6AF4B90}"/>
    <cellStyle name="tableau | coin superieur gauche" xfId="2249" xr:uid="{B6EF07B5-8DA1-42B9-94F5-81D9381D3895}"/>
    <cellStyle name="tableau | coin superieur gauche 2" xfId="2250" xr:uid="{242C75DB-C13D-4A1B-8114-33F3B54A9417}"/>
    <cellStyle name="tableau | coin superieur gauche 2 2" xfId="3228" xr:uid="{5E47135D-BFAC-4D45-A702-186BC55A870C}"/>
    <cellStyle name="tableau | coin superieur gauche 2 3" xfId="4749" xr:uid="{E6BEC839-48F4-4A2C-A0B9-2449580BF653}"/>
    <cellStyle name="tableau | coin superieur gauche 3" xfId="2251" xr:uid="{7EB26995-8CAF-41FE-97F2-FDF76D20A982}"/>
    <cellStyle name="tableau | coin superieur gauche 3 2" xfId="3229" xr:uid="{CE8A08C4-9E5C-432D-8137-196D713F12C2}"/>
    <cellStyle name="tableau | coin superieur gauche 3 3" xfId="4750" xr:uid="{C351A70C-2DEC-4C14-82C1-519F4C695BD4}"/>
    <cellStyle name="tableau | coin superieur gauche 4" xfId="2252" xr:uid="{D79F0FBA-BAAA-45B5-8175-33C856A010BD}"/>
    <cellStyle name="tableau | coin superieur gauche 4 2" xfId="3230" xr:uid="{2C7D4726-160F-4429-9914-354292C42812}"/>
    <cellStyle name="tableau | coin superieur gauche 5" xfId="2253" xr:uid="{49A69FCD-040C-4361-B75F-3530C9BA4421}"/>
    <cellStyle name="tableau | coin superieur gauche 5 2" xfId="3231" xr:uid="{749FAD77-6630-4CEB-AC3F-F2ED460EE405}"/>
    <cellStyle name="tableau | coin superieur gauche 6" xfId="3227" xr:uid="{6E45AA5B-BF5B-4367-8CCA-C9434F84C6FE}"/>
    <cellStyle name="tableau | coin superieur gauche 7" xfId="4748" xr:uid="{7009C09B-4BD1-485E-BCF5-4FEC5530985E}"/>
    <cellStyle name="tableau | entete-colonne | series" xfId="48" xr:uid="{59F5A69E-F239-4C84-A7D4-2706449D80FD}"/>
    <cellStyle name="tableau | entete-colonne | series 10" xfId="5761" xr:uid="{2EE0997D-CF9E-44B4-96C0-3487D191AF50}"/>
    <cellStyle name="tableau | entete-colonne | series 11" xfId="6044" xr:uid="{7FF18429-1471-4DB7-BE6C-29A9AF4901C1}"/>
    <cellStyle name="tableau | entete-colonne | series 12" xfId="6383" xr:uid="{40877B22-2157-417F-9FB8-1645EC17A99E}"/>
    <cellStyle name="tableau | entete-colonne | series 13" xfId="5962" xr:uid="{5DD0D257-912B-474E-8AF5-C8CD30830A50}"/>
    <cellStyle name="tableau | entete-colonne | series 14" xfId="6810" xr:uid="{BC9E3D98-3EA8-4CD1-9479-14C2CD566F75}"/>
    <cellStyle name="tableau | entete-colonne | series 15" xfId="6559" xr:uid="{CDCE7B45-A873-4FF6-BBA8-2C630AE62A00}"/>
    <cellStyle name="tableau | entete-colonne | series 16" xfId="7324" xr:uid="{4FF800C3-A30B-417D-A830-CD84F11720ED}"/>
    <cellStyle name="tableau | entete-colonne | series 17" xfId="7545" xr:uid="{83ECBD07-55B0-493D-BD83-DCD192C41861}"/>
    <cellStyle name="tableau | entete-colonne | series 18" xfId="7249" xr:uid="{E9EED941-6627-43E0-B938-782ED78311C0}"/>
    <cellStyle name="tableau | entete-colonne | series 2" xfId="2255" xr:uid="{CF08E28E-3FE4-4641-A909-F877E7A46822}"/>
    <cellStyle name="tableau | entete-colonne | series 2 10" xfId="6273" xr:uid="{A4244C0D-D622-4FD1-AD08-DFC7710F98D7}"/>
    <cellStyle name="tableau | entete-colonne | series 2 11" xfId="5777" xr:uid="{99583BAB-1FCF-441E-94E6-43B97705E05D}"/>
    <cellStyle name="tableau | entete-colonne | series 2 12" xfId="6426" xr:uid="{C93BAA33-8AD1-46D5-8A07-9364F81707AF}"/>
    <cellStyle name="tableau | entete-colonne | series 2 13" xfId="7045" xr:uid="{CB6D89FB-0250-46E3-A03C-E4165AAC3DA2}"/>
    <cellStyle name="tableau | entete-colonne | series 2 14" xfId="6735" xr:uid="{30A7066A-A1F4-49C3-A9DA-7FA8CE91974D}"/>
    <cellStyle name="tableau | entete-colonne | series 2 15" xfId="7549" xr:uid="{806AD59E-9BD2-4B8E-820B-B4379DF085AA}"/>
    <cellStyle name="tableau | entete-colonne | series 2 16" xfId="7793" xr:uid="{378BC4F0-F29D-4672-9CE0-723AF9CB7308}"/>
    <cellStyle name="tableau | entete-colonne | series 2 17" xfId="8024" xr:uid="{E65FCD44-867C-4EF0-B1CB-BC7E6CCA39E1}"/>
    <cellStyle name="tableau | entete-colonne | series 2 18" xfId="7616" xr:uid="{8F35DB32-4F19-4B73-9F7B-0AF9CD0D8B57}"/>
    <cellStyle name="tableau | entete-colonne | series 2 2" xfId="2256" xr:uid="{2ED8C993-9594-4545-AD96-2F64E3BB3864}"/>
    <cellStyle name="tableau | entete-colonne | series 2 2 2" xfId="3234" xr:uid="{C4A7CA39-9D99-457F-B72F-C31B34DC3655}"/>
    <cellStyle name="tableau | entete-colonne | series 2 3" xfId="2257" xr:uid="{CC71C54A-BAEF-4B87-9AFF-23F2E0A52B2F}"/>
    <cellStyle name="tableau | entete-colonne | series 2 3 2" xfId="3235" xr:uid="{898CE6B1-FBF2-4250-9220-338FAF61533E}"/>
    <cellStyle name="tableau | entete-colonne | series 2 4" xfId="3233" xr:uid="{337C08C3-F9CA-4ECA-8E7E-B36915FFAD45}"/>
    <cellStyle name="tableau | entete-colonne | series 2 5" xfId="4752" xr:uid="{36E3548A-88F8-4908-9A22-7F5D8185CEBE}"/>
    <cellStyle name="tableau | entete-colonne | series 2 6" xfId="5245" xr:uid="{AA430514-3643-4068-9973-DA383A0FF782}"/>
    <cellStyle name="tableau | entete-colonne | series 2 7" xfId="5503" xr:uid="{D99198CA-E9D3-411F-A5D1-AF675F2751BF}"/>
    <cellStyle name="tableau | entete-colonne | series 2 8" xfId="5763" xr:uid="{AB7A2F0C-6D7B-438E-A40D-F841963AE495}"/>
    <cellStyle name="tableau | entete-colonne | series 2 9" xfId="5580" xr:uid="{A3E3DF44-1978-4BD4-8A7A-19292A2D985C}"/>
    <cellStyle name="tableau | entete-colonne | series 3" xfId="2258" xr:uid="{2F8BF600-6E16-4350-9E3C-17FDCD345752}"/>
    <cellStyle name="tableau | entete-colonne | series 3 10" xfId="5967" xr:uid="{5D78ECA8-F059-4A8E-A4F0-1B9CDD55FEAA}"/>
    <cellStyle name="tableau | entete-colonne | series 3 11" xfId="6634" xr:uid="{BF450817-A32A-484B-87B4-A3AEBBB6B7BA}"/>
    <cellStyle name="tableau | entete-colonne | series 3 12" xfId="7046" xr:uid="{27D6ACBA-2385-4D67-97B3-2A69588C885C}"/>
    <cellStyle name="tableau | entete-colonne | series 3 13" xfId="5963" xr:uid="{7A2A795A-BF3D-4AB6-B17B-5C49612C0AB3}"/>
    <cellStyle name="tableau | entete-colonne | series 3 14" xfId="7550" xr:uid="{DCEBE298-C1C7-4C74-8F1A-8011164D1B81}"/>
    <cellStyle name="tableau | entete-colonne | series 3 15" xfId="7794" xr:uid="{3FBC4634-8725-4D70-9078-1ADEC7E7D62C}"/>
    <cellStyle name="tableau | entete-colonne | series 3 16" xfId="8025" xr:uid="{AD9FF015-1CC1-4671-B9AD-F88E9FC075A2}"/>
    <cellStyle name="tableau | entete-colonne | series 3 17" xfId="7094" xr:uid="{A8237647-2623-46FF-8ED5-D4DF31807787}"/>
    <cellStyle name="tableau | entete-colonne | series 3 2" xfId="2259" xr:uid="{57925103-7046-48B3-B99C-F1D43D26B7DE}"/>
    <cellStyle name="tableau | entete-colonne | series 3 2 2" xfId="3237" xr:uid="{9513DB55-C914-41E5-8861-AA5C5821C3D2}"/>
    <cellStyle name="tableau | entete-colonne | series 3 3" xfId="3236" xr:uid="{FB0D901C-DBE1-46DA-BE22-06F049A48E97}"/>
    <cellStyle name="tableau | entete-colonne | series 3 4" xfId="4753" xr:uid="{ACB2A9C8-B69E-48AD-BB3F-211588F5A67D}"/>
    <cellStyle name="tableau | entete-colonne | series 3 5" xfId="5246" xr:uid="{876FC6CE-1BC5-46CC-816A-AF82E9E044CB}"/>
    <cellStyle name="tableau | entete-colonne | series 3 6" xfId="5504" xr:uid="{196E1F6C-EA0A-411B-9FE3-4E5768DA62B4}"/>
    <cellStyle name="tableau | entete-colonne | series 3 7" xfId="5764" xr:uid="{A90A6639-6EF7-4AF7-90C1-3A14465B5B4A}"/>
    <cellStyle name="tableau | entete-colonne | series 3 8" xfId="5036" xr:uid="{1C139CE6-786A-4D94-B220-478C385C8C03}"/>
    <cellStyle name="tableau | entete-colonne | series 3 9" xfId="6274" xr:uid="{3F819AD8-30E0-418A-9E95-C1A93D93AFDF}"/>
    <cellStyle name="tableau | entete-colonne | series 4" xfId="2260" xr:uid="{034B874E-A25A-4331-9E2B-25429EB63EE6}"/>
    <cellStyle name="tableau | entete-colonne | series 4 10" xfId="6427" xr:uid="{B12020E2-617D-49DE-AA55-4F19AAE4E57C}"/>
    <cellStyle name="tableau | entete-colonne | series 4 11" xfId="7044" xr:uid="{1C8E7464-6224-4592-91A8-058EAAF8FD9C}"/>
    <cellStyle name="tableau | entete-colonne | series 4 12" xfId="6734" xr:uid="{887055AF-421E-4AD3-9695-2BBF0D149E46}"/>
    <cellStyle name="tableau | entete-colonne | series 4 13" xfId="7548" xr:uid="{6AD5676E-5022-4626-B371-1BE7DEC10BB3}"/>
    <cellStyle name="tableau | entete-colonne | series 4 14" xfId="7792" xr:uid="{ACE50D2F-C087-474F-B6C0-531CEBCACF0E}"/>
    <cellStyle name="tableau | entete-colonne | series 4 15" xfId="8023" xr:uid="{E0C6D372-3624-4075-A0AA-AD2753909325}"/>
    <cellStyle name="tableau | entete-colonne | series 4 16" xfId="8079" xr:uid="{A78528F2-A797-476E-89DD-D9B65B42847F}"/>
    <cellStyle name="tableau | entete-colonne | series 4 2" xfId="3238" xr:uid="{3CB2F579-D86E-4C07-B8DC-76328A208383}"/>
    <cellStyle name="tableau | entete-colonne | series 4 3" xfId="4751" xr:uid="{34ED24F7-1721-43BD-91C0-C69463B0C9DE}"/>
    <cellStyle name="tableau | entete-colonne | series 4 4" xfId="5244" xr:uid="{E91972FC-74AC-4D25-BFAA-2B9F88BB6753}"/>
    <cellStyle name="tableau | entete-colonne | series 4 5" xfId="5502" xr:uid="{DDC66160-4A5D-43DB-BF01-46FB41CAB8FA}"/>
    <cellStyle name="tableau | entete-colonne | series 4 6" xfId="5762" xr:uid="{B8163B94-C100-4412-A274-FCACD475C7B0}"/>
    <cellStyle name="tableau | entete-colonne | series 4 7" xfId="5581" xr:uid="{365A0702-AA10-4573-BBBF-25626244B968}"/>
    <cellStyle name="tableau | entete-colonne | series 4 8" xfId="6272" xr:uid="{06CD1400-803F-4332-B03B-CDAB103FCE5B}"/>
    <cellStyle name="tableau | entete-colonne | series 4 9" xfId="5965" xr:uid="{1DD90951-7391-4157-AE18-73CEAE3BDE03}"/>
    <cellStyle name="tableau | entete-colonne | series 5" xfId="2261" xr:uid="{02B2BB67-C86E-4BAE-B05A-81268C1D766D}"/>
    <cellStyle name="tableau | entete-colonne | series 5 2" xfId="3239" xr:uid="{92A9753E-2C9C-40DE-8479-C9CAD86716E7}"/>
    <cellStyle name="tableau | entete-colonne | series 6" xfId="3232" xr:uid="{5A50AD50-639F-4CE9-B4A5-314E8EB5FD7F}"/>
    <cellStyle name="tableau | entete-colonne | series 7" xfId="2254" xr:uid="{A99A0CB6-A393-485A-8264-CB5C5937AE98}"/>
    <cellStyle name="tableau | entete-colonne | series 8" xfId="5046" xr:uid="{A58081D3-0201-40D6-A3A2-51087EFF0897}"/>
    <cellStyle name="tableau | entete-colonne | series 9" xfId="5260" xr:uid="{5665D444-A662-4BCF-9905-967045B52AD8}"/>
    <cellStyle name="tableau | entete-colonne | structure | normal" xfId="2262" xr:uid="{92540BAF-E25E-42E8-B87C-06A1D0BB2D14}"/>
    <cellStyle name="tableau | entete-colonne | structure | normal 10" xfId="4844" xr:uid="{A9B72EDC-B006-4FC2-999A-2B96B781CA41}"/>
    <cellStyle name="tableau | entete-colonne | structure | normal 11" xfId="6275" xr:uid="{7A44EFC8-74F8-4B32-AA63-6BD34C124FCF}"/>
    <cellStyle name="tableau | entete-colonne | structure | normal 12" xfId="5968" xr:uid="{AECB20EF-D316-491E-B4FE-5EEFAC2DE386}"/>
    <cellStyle name="tableau | entete-colonne | structure | normal 13" xfId="6579" xr:uid="{A7FF3888-8CED-46CC-A24D-2D5812505DCB}"/>
    <cellStyle name="tableau | entete-colonne | structure | normal 14" xfId="7047" xr:uid="{FC4DD056-5B5D-4739-8388-2F694D2B3CA9}"/>
    <cellStyle name="tableau | entete-colonne | structure | normal 15" xfId="6737" xr:uid="{935AF63D-E342-4B45-874B-077BAEF15A6C}"/>
    <cellStyle name="tableau | entete-colonne | structure | normal 16" xfId="7551" xr:uid="{4EDD1031-EF5B-4745-B98C-1E059BAB0C94}"/>
    <cellStyle name="tableau | entete-colonne | structure | normal 17" xfId="7795" xr:uid="{AD100042-7C1C-4697-8C83-D470DB31452C}"/>
    <cellStyle name="tableau | entete-colonne | structure | normal 18" xfId="8026" xr:uid="{D8B87975-37DB-499F-9917-A4E4729B2805}"/>
    <cellStyle name="tableau | entete-colonne | structure | normal 19" xfId="7361" xr:uid="{7A3B138E-3F8D-46AF-BF95-93FE0B6A426D}"/>
    <cellStyle name="tableau | entete-colonne | structure | normal 2" xfId="2263" xr:uid="{521F1C25-EDD1-4B36-9FDE-B8A7CB5711BB}"/>
    <cellStyle name="tableau | entete-colonne | structure | normal 2 10" xfId="6423" xr:uid="{FF0349A9-55D0-4743-B582-5EAC9E36AE11}"/>
    <cellStyle name="tableau | entete-colonne | structure | normal 2 11" xfId="7048" xr:uid="{E757D614-6F50-46FF-9E8B-0A8D3AAF56FE}"/>
    <cellStyle name="tableau | entete-colonne | structure | normal 2 12" xfId="7125" xr:uid="{2DE3638B-2318-4AC5-B76A-6BE7FA4AC186}"/>
    <cellStyle name="tableau | entete-colonne | structure | normal 2 13" xfId="7552" xr:uid="{2435CD80-78F3-49D5-AD5E-DC1C6EF3C179}"/>
    <cellStyle name="tableau | entete-colonne | structure | normal 2 14" xfId="7796" xr:uid="{B0B289B7-07E1-4D94-8964-920C774B422C}"/>
    <cellStyle name="tableau | entete-colonne | structure | normal 2 15" xfId="8027" xr:uid="{ED4BF322-3F54-48D9-8D06-0E3077DCFEC8}"/>
    <cellStyle name="tableau | entete-colonne | structure | normal 2 16" xfId="7291" xr:uid="{0F011CAC-71E2-42AA-B812-4C622366479C}"/>
    <cellStyle name="tableau | entete-colonne | structure | normal 2 2" xfId="3241" xr:uid="{2006115B-0F82-4E85-8EB2-43ADB3B8B7EF}"/>
    <cellStyle name="tableau | entete-colonne | structure | normal 2 3" xfId="4755" xr:uid="{82FCFE7C-A8B3-4858-83F1-94BE1D906DAA}"/>
    <cellStyle name="tableau | entete-colonne | structure | normal 2 4" xfId="5248" xr:uid="{D73B8F06-7D38-4505-A69A-7FD7D6F7982F}"/>
    <cellStyle name="tableau | entete-colonne | structure | normal 2 5" xfId="5506" xr:uid="{F4E1007A-EB4D-4F7A-9575-BCE58718EA99}"/>
    <cellStyle name="tableau | entete-colonne | structure | normal 2 6" xfId="5766" xr:uid="{905DD782-6F88-49A7-845E-097C1A13EE9B}"/>
    <cellStyle name="tableau | entete-colonne | structure | normal 2 7" xfId="5844" xr:uid="{C0E9A2D7-79B7-4897-ACD7-EBC1552B095D}"/>
    <cellStyle name="tableau | entete-colonne | structure | normal 2 8" xfId="6276" xr:uid="{B8A64705-A0F6-4AB9-B433-FD2A65AC1DA7}"/>
    <cellStyle name="tableau | entete-colonne | structure | normal 2 9" xfId="5966" xr:uid="{9C93DF0A-3A42-4A33-B392-4E83F0D13323}"/>
    <cellStyle name="tableau | entete-colonne | structure | normal 3" xfId="2264" xr:uid="{70EB2744-694A-40C9-8DA6-00FF75776340}"/>
    <cellStyle name="tableau | entete-colonne | structure | normal 3 10" xfId="6424" xr:uid="{CDB3E96E-077A-4A33-9B7B-F7946808CD37}"/>
    <cellStyle name="tableau | entete-colonne | structure | normal 3 11" xfId="7049" xr:uid="{99ED68C7-CFF0-460A-9D21-1342DC0C90A6}"/>
    <cellStyle name="tableau | entete-colonne | structure | normal 3 12" xfId="6759" xr:uid="{036B8B65-BCB5-460C-B32A-76AF14AE2A80}"/>
    <cellStyle name="tableau | entete-colonne | structure | normal 3 13" xfId="7553" xr:uid="{3223625F-83CB-42BC-A10E-D56D7A968B09}"/>
    <cellStyle name="tableau | entete-colonne | structure | normal 3 14" xfId="7797" xr:uid="{6BDF5389-17D1-4E2D-974E-06C045F6E50D}"/>
    <cellStyle name="tableau | entete-colonne | structure | normal 3 15" xfId="8028" xr:uid="{F297AD8B-7C69-436A-B7FE-F37A9DDB9939}"/>
    <cellStyle name="tableau | entete-colonne | structure | normal 3 16" xfId="7347" xr:uid="{82C54BB6-C395-44F0-91B9-53114F494B3F}"/>
    <cellStyle name="tableau | entete-colonne | structure | normal 3 2" xfId="3242" xr:uid="{8405808E-5B09-4B60-81FB-FA712338FC2A}"/>
    <cellStyle name="tableau | entete-colonne | structure | normal 3 3" xfId="4756" xr:uid="{319EB0D5-0C68-4ECA-A855-CC147B4E468B}"/>
    <cellStyle name="tableau | entete-colonne | structure | normal 3 4" xfId="5249" xr:uid="{7494CE9F-4941-4E2C-A236-FEC9AE573B08}"/>
    <cellStyle name="tableau | entete-colonne | structure | normal 3 5" xfId="5507" xr:uid="{69F1A32D-E53F-447F-B5A2-002FF5D521B7}"/>
    <cellStyle name="tableau | entete-colonne | structure | normal 3 6" xfId="5767" xr:uid="{97049E7A-5941-47FC-8335-C5739C90E8E1}"/>
    <cellStyle name="tableau | entete-colonne | structure | normal 3 7" xfId="5546" xr:uid="{3AD3D9DA-9E78-47B1-AE14-101A54B7DA7D}"/>
    <cellStyle name="tableau | entete-colonne | structure | normal 3 8" xfId="6277" xr:uid="{3CEF6A6B-5FB6-4F02-BAD5-51BC1735ACB3}"/>
    <cellStyle name="tableau | entete-colonne | structure | normal 3 9" xfId="5969" xr:uid="{4D013D0A-77A5-4D17-BB40-E9B4DEED8DEE}"/>
    <cellStyle name="tableau | entete-colonne | structure | normal 4" xfId="2265" xr:uid="{983AE4A0-0C1B-4F57-B2AD-5A2615344344}"/>
    <cellStyle name="tableau | entete-colonne | structure | normal 4 2" xfId="3243" xr:uid="{F9223149-FF2D-4502-A525-B0CC09A65AAD}"/>
    <cellStyle name="tableau | entete-colonne | structure | normal 5" xfId="3240" xr:uid="{377F8A65-7D2D-4407-B03F-BD0C5F3D9A7A}"/>
    <cellStyle name="tableau | entete-colonne | structure | normal 6" xfId="4754" xr:uid="{9B59EAD7-A0C0-4E74-B6B6-7422793A45F1}"/>
    <cellStyle name="tableau | entete-colonne | structure | normal 7" xfId="5247" xr:uid="{A46FFC45-6380-4F9B-94C6-D293E655988C}"/>
    <cellStyle name="tableau | entete-colonne | structure | normal 8" xfId="5505" xr:uid="{238830A7-DF41-4E84-AAEA-2FFAA588B1B5}"/>
    <cellStyle name="tableau | entete-colonne | structure | normal 9" xfId="5765" xr:uid="{151F04E9-96FB-4C9B-BFFB-064741D596C8}"/>
    <cellStyle name="tableau | entete-colonne | structure | total" xfId="2266" xr:uid="{0ABAA65E-A9A6-4748-9438-EA19917C8C23}"/>
    <cellStyle name="tableau | entete-colonne | structure | total 10" xfId="5293" xr:uid="{7A5E8F1E-8A47-4880-A3B3-7D864318FE3B}"/>
    <cellStyle name="tableau | entete-colonne | structure | total 11" xfId="6278" xr:uid="{86A3B33D-7642-4899-9745-46EB63B5A882}"/>
    <cellStyle name="tableau | entete-colonne | structure | total 12" xfId="5970" xr:uid="{295F3EF7-B778-476A-80B6-2EEB84CB5A45}"/>
    <cellStyle name="tableau | entete-colonne | structure | total 13" xfId="6422" xr:uid="{9BFC9B7E-B44E-4D62-BC7A-3608DC4A3182}"/>
    <cellStyle name="tableau | entete-colonne | structure | total 14" xfId="7050" xr:uid="{3C777687-DCE9-47F2-A12C-25907791C43F}"/>
    <cellStyle name="tableau | entete-colonne | structure | total 15" xfId="6760" xr:uid="{1A9BAF90-E756-448C-8C47-D1F24A076EEA}"/>
    <cellStyle name="tableau | entete-colonne | structure | total 16" xfId="7554" xr:uid="{C9DBF291-E09C-4587-884E-A58B0AD61F8B}"/>
    <cellStyle name="tableau | entete-colonne | structure | total 17" xfId="7798" xr:uid="{3FE63BF3-A68A-4F99-AB02-44BE4202817D}"/>
    <cellStyle name="tableau | entete-colonne | structure | total 18" xfId="8029" xr:uid="{D7A53807-A1A1-4E67-968F-FD68B0AF9B37}"/>
    <cellStyle name="tableau | entete-colonne | structure | total 19" xfId="7609" xr:uid="{F96837A3-CB11-4ADF-AEAA-B1064943CB05}"/>
    <cellStyle name="tableau | entete-colonne | structure | total 2" xfId="2267" xr:uid="{4C3639DB-F0EF-4FB4-8905-3A107C01ED70}"/>
    <cellStyle name="tableau | entete-colonne | structure | total 2 10" xfId="6560" xr:uid="{C2FECE1A-233C-4917-AFCB-7CBC69A13F2E}"/>
    <cellStyle name="tableau | entete-colonne | structure | total 2 11" xfId="7051" xr:uid="{0FFBCBB6-9952-4199-AA3D-E2D1AC2C40A9}"/>
    <cellStyle name="tableau | entete-colonne | structure | total 2 12" xfId="6765" xr:uid="{09659607-75F3-4CFD-88C8-C42FDBEA4D87}"/>
    <cellStyle name="tableau | entete-colonne | structure | total 2 13" xfId="7555" xr:uid="{A8231346-F811-422B-8D89-0D8E405457A6}"/>
    <cellStyle name="tableau | entete-colonne | structure | total 2 14" xfId="7799" xr:uid="{2141450B-DBB3-4C8D-9D20-B0F8542409D8}"/>
    <cellStyle name="tableau | entete-colonne | structure | total 2 15" xfId="8030" xr:uid="{B584007C-7749-4896-8F91-891362AB1EF1}"/>
    <cellStyle name="tableau | entete-colonne | structure | total 2 16" xfId="7386" xr:uid="{54D32120-691E-4529-805A-43FA6EA61EAA}"/>
    <cellStyle name="tableau | entete-colonne | structure | total 2 2" xfId="3245" xr:uid="{40E83CE6-1E0F-45A9-B187-2B91DC86FFB1}"/>
    <cellStyle name="tableau | entete-colonne | structure | total 2 3" xfId="4758" xr:uid="{2C3E37E8-E6FA-44B7-9068-46EB2A3CF14F}"/>
    <cellStyle name="tableau | entete-colonne | structure | total 2 4" xfId="5251" xr:uid="{19E859D8-F643-4844-BB3E-6F13744D048E}"/>
    <cellStyle name="tableau | entete-colonne | structure | total 2 5" xfId="5509" xr:uid="{DE0FAEC4-453D-48B4-A646-3A682B51D625}"/>
    <cellStyle name="tableau | entete-colonne | structure | total 2 6" xfId="5769" xr:uid="{3B6784E7-D29A-42E2-BF3A-0A014F452689}"/>
    <cellStyle name="tableau | entete-colonne | structure | total 2 7" xfId="5037" xr:uid="{10FB034E-0FDB-4598-B50A-8EBE5B4ECA3C}"/>
    <cellStyle name="tableau | entete-colonne | structure | total 2 8" xfId="6279" xr:uid="{31670E93-02AF-4F51-9C63-584C6A6A679E}"/>
    <cellStyle name="tableau | entete-colonne | structure | total 2 9" xfId="6349" xr:uid="{4686CC2E-6667-48B7-AD31-2CED7E0AC677}"/>
    <cellStyle name="tableau | entete-colonne | structure | total 3" xfId="2268" xr:uid="{16EF57B8-ADCA-435C-B556-59F910C14F38}"/>
    <cellStyle name="tableau | entete-colonne | structure | total 3 10" xfId="6421" xr:uid="{47419C1B-C47B-4875-B7A9-037EE2C7D7BF}"/>
    <cellStyle name="tableau | entete-colonne | structure | total 3 11" xfId="7052" xr:uid="{0478EC79-9EB6-46A1-B140-010612BF5ED7}"/>
    <cellStyle name="tableau | entete-colonne | structure | total 3 12" xfId="6766" xr:uid="{30DFE349-E2B0-4E06-9A4F-5A29BD25C3ED}"/>
    <cellStyle name="tableau | entete-colonne | structure | total 3 13" xfId="7556" xr:uid="{7AC992DA-7333-4129-98BE-AD6271567F9A}"/>
    <cellStyle name="tableau | entete-colonne | structure | total 3 14" xfId="7800" xr:uid="{2C941534-9776-401C-B53C-72662070A860}"/>
    <cellStyle name="tableau | entete-colonne | structure | total 3 15" xfId="8031" xr:uid="{C6767DF3-C627-4F1C-8C0C-AE54D1A45F94}"/>
    <cellStyle name="tableau | entete-colonne | structure | total 3 16" xfId="8074" xr:uid="{7CC26A56-E4C5-46E0-9257-D09B75F898CB}"/>
    <cellStyle name="tableau | entete-colonne | structure | total 3 2" xfId="3246" xr:uid="{B1C3CA3C-8945-449B-9B2F-2F17B0CFDA95}"/>
    <cellStyle name="tableau | entete-colonne | structure | total 3 3" xfId="4759" xr:uid="{1F882A76-4155-4E35-A5E4-852B070B5ED0}"/>
    <cellStyle name="tableau | entete-colonne | structure | total 3 4" xfId="5252" xr:uid="{5EC7D7BA-C50F-4C12-82AE-89C6F5672F66}"/>
    <cellStyle name="tableau | entete-colonne | structure | total 3 5" xfId="5510" xr:uid="{EB336B0B-EDDF-4F23-A179-E488675E6D33}"/>
    <cellStyle name="tableau | entete-colonne | structure | total 3 6" xfId="5770" xr:uid="{8DCC78E4-6B39-4457-80CF-28B17EA49C6F}"/>
    <cellStyle name="tableau | entete-colonne | structure | total 3 7" xfId="5605" xr:uid="{8BC7CE42-3AFE-4B9C-8D7C-CB0A6B2C0E9E}"/>
    <cellStyle name="tableau | entete-colonne | structure | total 3 8" xfId="6280" xr:uid="{00111497-2443-4A78-8207-C96BBE8B4C4B}"/>
    <cellStyle name="tableau | entete-colonne | structure | total 3 9" xfId="5993" xr:uid="{CB0CF347-0906-4305-A300-24F56A8D6536}"/>
    <cellStyle name="tableau | entete-colonne | structure | total 4" xfId="2269" xr:uid="{6CB666DC-5B1C-400F-8A45-0B7CA523714A}"/>
    <cellStyle name="tableau | entete-colonne | structure | total 4 2" xfId="3247" xr:uid="{255EC036-CB2E-409F-BAFE-9747A244C785}"/>
    <cellStyle name="tableau | entete-colonne | structure | total 5" xfId="3244" xr:uid="{89952863-52F0-4401-ACBD-286447DB9CF1}"/>
    <cellStyle name="tableau | entete-colonne | structure | total 6" xfId="4757" xr:uid="{B19660CD-9D48-478B-B49F-3ADEF3C1C611}"/>
    <cellStyle name="tableau | entete-colonne | structure | total 7" xfId="5250" xr:uid="{E7A89CC4-0C9D-4FD4-9781-F676D74CBE08}"/>
    <cellStyle name="tableau | entete-colonne | structure | total 8" xfId="5508" xr:uid="{8387BF4B-77D0-4E10-85C2-BAAE0DBCD8A5}"/>
    <cellStyle name="tableau | entete-colonne | structure | total 9" xfId="5768" xr:uid="{D784B72F-9413-4F52-9C05-3B795078D34C}"/>
    <cellStyle name="tableau | entete-ligne | normal" xfId="2270" xr:uid="{53AF7EEF-B8B1-463C-94AA-BD263F63E30F}"/>
    <cellStyle name="tableau | entete-ligne | normal 10" xfId="5771" xr:uid="{54532779-61C1-43D8-94C8-EE165FE548E7}"/>
    <cellStyle name="tableau | entete-ligne | normal 11" xfId="4874" xr:uid="{AFFB21D4-E3A1-42FD-8978-051BDEF21DE9}"/>
    <cellStyle name="tableau | entete-ligne | normal 12" xfId="6281" xr:uid="{CAF6E13B-424F-4C76-8EE5-47C37CE39FE1}"/>
    <cellStyle name="tableau | entete-ligne | normal 13" xfId="5994" xr:uid="{56085E8F-97C5-4308-A0AC-1A4CAF01A021}"/>
    <cellStyle name="tableau | entete-ligne | normal 14" xfId="6420" xr:uid="{981B1622-AC2B-4F9F-A79E-D3695527B67C}"/>
    <cellStyle name="tableau | entete-ligne | normal 15" xfId="7053" xr:uid="{8B6C29AD-7C9B-4218-B890-90ABDDEFEE63}"/>
    <cellStyle name="tableau | entete-ligne | normal 16" xfId="6767" xr:uid="{0479225E-9ABD-4CB8-AFA9-6BAC1A2207E4}"/>
    <cellStyle name="tableau | entete-ligne | normal 17" xfId="7557" xr:uid="{3E8A35D3-25BD-4191-AC78-5A1FB62400B8}"/>
    <cellStyle name="tableau | entete-ligne | normal 18" xfId="7801" xr:uid="{B8B17A4D-816A-4925-85B9-9A04D67A97E7}"/>
    <cellStyle name="tableau | entete-ligne | normal 19" xfId="8032" xr:uid="{7568FFAC-E755-48C7-A616-12E33BEAB08B}"/>
    <cellStyle name="tableau | entete-ligne | normal 2" xfId="2271" xr:uid="{26A9092D-E412-431A-821F-7C160359A4FA}"/>
    <cellStyle name="tableau | entete-ligne | normal 2 10" xfId="6419" xr:uid="{F3DA508E-F6CC-4E42-9F88-ED83963BDF74}"/>
    <cellStyle name="tableau | entete-ligne | normal 2 11" xfId="7054" xr:uid="{8CBCBCCA-0D34-4708-9F48-F1AA4D60A0BE}"/>
    <cellStyle name="tableau | entete-ligne | normal 2 12" xfId="6768" xr:uid="{76A7B4B6-575C-44F5-BCAB-38D36F12F163}"/>
    <cellStyle name="tableau | entete-ligne | normal 2 13" xfId="7558" xr:uid="{E4170FD2-509D-4AE9-9AE7-42D0C5E074A5}"/>
    <cellStyle name="tableau | entete-ligne | normal 2 14" xfId="7802" xr:uid="{643ECBA7-D101-4077-A424-99D69B582A42}"/>
    <cellStyle name="tableau | entete-ligne | normal 2 15" xfId="8033" xr:uid="{608BFD3B-67C7-49BE-93F5-972ED6A29501}"/>
    <cellStyle name="tableau | entete-ligne | normal 2 16" xfId="6888" xr:uid="{D7096744-126C-4A56-A1CC-B87C3D62A918}"/>
    <cellStyle name="tableau | entete-ligne | normal 2 2" xfId="3249" xr:uid="{1932E2EB-728D-4424-B69E-A2525F018AB2}"/>
    <cellStyle name="tableau | entete-ligne | normal 2 3" xfId="4761" xr:uid="{BE6092B6-7ADD-465C-8581-C7E64200D14C}"/>
    <cellStyle name="tableau | entete-ligne | normal 2 4" xfId="5254" xr:uid="{9D590100-FD2F-418D-B67D-1405C9F5361A}"/>
    <cellStyle name="tableau | entete-ligne | normal 2 5" xfId="5512" xr:uid="{F0C1104C-7C1B-4CAA-AC47-0D47961F162B}"/>
    <cellStyle name="tableau | entete-ligne | normal 2 6" xfId="5772" xr:uid="{F6559620-AD34-4ABC-B065-C2274FDB4D48}"/>
    <cellStyle name="tableau | entete-ligne | normal 2 7" xfId="5038" xr:uid="{9E0106FE-2FB1-4A57-BC64-DB362C2B7C6E}"/>
    <cellStyle name="tableau | entete-ligne | normal 2 8" xfId="6282" xr:uid="{E432DBFB-657C-40F7-920D-8D42751198EE}"/>
    <cellStyle name="tableau | entete-ligne | normal 2 9" xfId="5999" xr:uid="{8FCBA129-EE6A-4603-A9D0-1A2DAD3D4FC5}"/>
    <cellStyle name="tableau | entete-ligne | normal 20" xfId="7854" xr:uid="{1781CEB9-2D05-45E7-8CF7-77E6C61D53EC}"/>
    <cellStyle name="tableau | entete-ligne | normal 3" xfId="2272" xr:uid="{4BC533DD-99E4-405D-9BFB-02F4DF3D6985}"/>
    <cellStyle name="tableau | entete-ligne | normal 3 10" xfId="6418" xr:uid="{167374A2-D03D-42A2-B412-713D77B19AAC}"/>
    <cellStyle name="tableau | entete-ligne | normal 3 11" xfId="7055" xr:uid="{97633901-8E23-4476-87E7-CA67B0CCCDFC}"/>
    <cellStyle name="tableau | entete-ligne | normal 3 12" xfId="6769" xr:uid="{5CB9A8A0-A249-4BC3-829D-6C825EC87A2C}"/>
    <cellStyle name="tableau | entete-ligne | normal 3 13" xfId="7559" xr:uid="{68215ED9-BD98-4C97-9825-E1A240257CAB}"/>
    <cellStyle name="tableau | entete-ligne | normal 3 14" xfId="7803" xr:uid="{AA96BB5C-DB85-4008-A22C-F9C1C81E5C35}"/>
    <cellStyle name="tableau | entete-ligne | normal 3 15" xfId="8034" xr:uid="{3CCE8ED8-EAF5-4EAE-B935-6AECD147E1A6}"/>
    <cellStyle name="tableau | entete-ligne | normal 3 16" xfId="7348" xr:uid="{0E1B534F-CAB1-4408-80B2-2A1DD8617A13}"/>
    <cellStyle name="tableau | entete-ligne | normal 3 2" xfId="3250" xr:uid="{4F9BC832-C7D1-4FD7-8546-3AC271A08167}"/>
    <cellStyle name="tableau | entete-ligne | normal 3 3" xfId="4762" xr:uid="{7EF45380-38FF-4C21-9630-449711DDE59C}"/>
    <cellStyle name="tableau | entete-ligne | normal 3 4" xfId="5255" xr:uid="{AF0BD613-068D-4704-8F55-88A08B957AAE}"/>
    <cellStyle name="tableau | entete-ligne | normal 3 5" xfId="5513" xr:uid="{A89C5C8C-92C7-44A3-87F1-A84491A99ED2}"/>
    <cellStyle name="tableau | entete-ligne | normal 3 6" xfId="5773" xr:uid="{78454754-E22F-407A-B6AB-9BA65E9AC7D2}"/>
    <cellStyle name="tableau | entete-ligne | normal 3 7" xfId="5313" xr:uid="{DD76EBC7-0FFF-4A1C-A3ED-06B2E4FB1378}"/>
    <cellStyle name="tableau | entete-ligne | normal 3 8" xfId="6283" xr:uid="{2AF77ADB-7F52-4F97-B25B-C86C73F8E9C7}"/>
    <cellStyle name="tableau | entete-ligne | normal 3 9" xfId="6000" xr:uid="{D5F9FBE9-E7DB-4125-A7D0-D8C2C7FFC9E5}"/>
    <cellStyle name="tableau | entete-ligne | normal 4" xfId="2273" xr:uid="{44117E05-5E33-403B-B41F-8DA09B041BC9}"/>
    <cellStyle name="tableau | entete-ligne | normal 4 2" xfId="3251" xr:uid="{9607746D-E318-4AE5-9AC4-D7C7AB1E1CE6}"/>
    <cellStyle name="tableau | entete-ligne | normal 5" xfId="2274" xr:uid="{4714E8F0-2CC1-4AB8-9447-E1D5B44B082E}"/>
    <cellStyle name="tableau | entete-ligne | normal 5 2" xfId="3252" xr:uid="{DEC758E4-976D-4F98-ACBF-95E511BAB992}"/>
    <cellStyle name="tableau | entete-ligne | normal 6" xfId="3248" xr:uid="{501C2E89-063C-4FC4-8684-1E2E7E1BCCC0}"/>
    <cellStyle name="tableau | entete-ligne | normal 7" xfId="4760" xr:uid="{67107F6C-1CD3-4BE2-9BAF-B7F32A42B5B0}"/>
    <cellStyle name="tableau | entete-ligne | normal 8" xfId="5253" xr:uid="{81B4B354-D901-4642-9006-3A7238E4D8CE}"/>
    <cellStyle name="tableau | entete-ligne | normal 9" xfId="5511" xr:uid="{D699FEDC-AAFA-42A4-AD90-18EFB2F6EE0A}"/>
    <cellStyle name="tableau | entete-ligne | total" xfId="2275" xr:uid="{129370EA-A57F-47B8-90A2-4A6C05AC0024}"/>
    <cellStyle name="tableau | entete-ligne | total 10" xfId="5774" xr:uid="{CC40129A-8307-4D60-A90C-855AFC75D5FB}"/>
    <cellStyle name="tableau | entete-ligne | total 11" xfId="5601" xr:uid="{DB13DC32-D18A-48B4-B60A-BD63F503372E}"/>
    <cellStyle name="tableau | entete-ligne | total 12" xfId="6284" xr:uid="{2DE08D74-07A2-49DB-A119-8A965F9708BC}"/>
    <cellStyle name="tableau | entete-ligne | total 13" xfId="6001" xr:uid="{20F85B60-4E3C-48AF-BB20-3CF3ACB40EF5}"/>
    <cellStyle name="tableau | entete-ligne | total 14" xfId="6612" xr:uid="{AFA2AD4C-B05B-409E-8269-071E83735993}"/>
    <cellStyle name="tableau | entete-ligne | total 15" xfId="7056" xr:uid="{B548A95D-919B-4E31-BE08-DCD374F93E93}"/>
    <cellStyle name="tableau | entete-ligne | total 16" xfId="7120" xr:uid="{AF5690C8-569B-4777-A070-9C8615D157F3}"/>
    <cellStyle name="tableau | entete-ligne | total 17" xfId="7560" xr:uid="{1D02C921-C505-4573-A5DF-516DC7F0B6DB}"/>
    <cellStyle name="tableau | entete-ligne | total 18" xfId="7804" xr:uid="{BB7AC5D1-B6E0-4099-BBC8-7D02A1E2252C}"/>
    <cellStyle name="tableau | entete-ligne | total 19" xfId="8035" xr:uid="{2CCB2905-DF6D-4B30-AF33-DB4ACCF1EBDC}"/>
    <cellStyle name="tableau | entete-ligne | total 2" xfId="2276" xr:uid="{61399DF1-13D2-469D-AF50-E3C4AE7F313B}"/>
    <cellStyle name="tableau | entete-ligne | total 2 10" xfId="6379" xr:uid="{EDF787F2-36B1-49DE-B23A-5BC138CFFC5A}"/>
    <cellStyle name="tableau | entete-ligne | total 2 11" xfId="7057" xr:uid="{2EBEA940-0B44-43BD-A4BD-8E0599D2A7E1}"/>
    <cellStyle name="tableau | entete-ligne | total 2 12" xfId="6875" xr:uid="{0B63D477-AAE4-4E19-A56F-2C7170D19B70}"/>
    <cellStyle name="tableau | entete-ligne | total 2 13" xfId="7561" xr:uid="{F8255CDD-C556-4042-9FFD-C91264FDB9DA}"/>
    <cellStyle name="tableau | entete-ligne | total 2 14" xfId="7805" xr:uid="{2F5D0171-E753-46B1-BDEF-A2F7924AB9C4}"/>
    <cellStyle name="tableau | entete-ligne | total 2 15" xfId="8036" xr:uid="{42EAB9A2-D492-40FD-9888-189932E86726}"/>
    <cellStyle name="tableau | entete-ligne | total 2 16" xfId="7810" xr:uid="{0DA863BD-9D2E-4F81-9EE4-6C1C3111B24D}"/>
    <cellStyle name="tableau | entete-ligne | total 2 2" xfId="3254" xr:uid="{7CCF4AE8-D966-4DDB-8866-DA33EFC79542}"/>
    <cellStyle name="tableau | entete-ligne | total 2 3" xfId="4764" xr:uid="{2A63C4E7-146C-446A-9DA6-BAEE5A86FB28}"/>
    <cellStyle name="tableau | entete-ligne | total 2 4" xfId="5257" xr:uid="{2E4558A2-DCA7-4326-AFDF-EE8946CC0A67}"/>
    <cellStyle name="tableau | entete-ligne | total 2 5" xfId="5515" xr:uid="{FB7CD4C8-B54B-4726-ABE9-E9FDC25D32F2}"/>
    <cellStyle name="tableau | entete-ligne | total 2 6" xfId="5775" xr:uid="{41ED91F1-3DB2-4B46-910C-2698D75A3053}"/>
    <cellStyle name="tableau | entete-ligne | total 2 7" xfId="4827" xr:uid="{AE3E4BCA-FEE2-4BA2-9570-80442CBE75D7}"/>
    <cellStyle name="tableau | entete-ligne | total 2 8" xfId="6285" xr:uid="{325E7463-BEE0-4E6E-8C62-6D4E451F08D2}"/>
    <cellStyle name="tableau | entete-ligne | total 2 9" xfId="6002" xr:uid="{DDD3BB03-C4CA-4D09-B869-D16DBAC8A3E5}"/>
    <cellStyle name="tableau | entete-ligne | total 20" xfId="7293" xr:uid="{B29D059F-FFE2-4C0C-AA00-D7D8B3FBE291}"/>
    <cellStyle name="tableau | entete-ligne | total 3" xfId="2277" xr:uid="{0D19ABBF-A6C5-49A3-852D-1C91D15CD55E}"/>
    <cellStyle name="tableau | entete-ligne | total 3 10" xfId="6292" xr:uid="{D1D4021A-F498-415C-AEFE-274224B58DCD}"/>
    <cellStyle name="tableau | entete-ligne | total 3 11" xfId="7058" xr:uid="{DF8BC3C4-4235-4FA6-B599-0DFD55A21FA0}"/>
    <cellStyle name="tableau | entete-ligne | total 3 12" xfId="6772" xr:uid="{8092B2AC-050A-4239-AF4D-AF65E5A5BD49}"/>
    <cellStyle name="tableau | entete-ligne | total 3 13" xfId="7562" xr:uid="{1A34B5A1-6FEB-4FC0-9530-E07ED7BF3A5B}"/>
    <cellStyle name="tableau | entete-ligne | total 3 14" xfId="7806" xr:uid="{267102D1-ED1A-443D-BE88-5C74451C300E}"/>
    <cellStyle name="tableau | entete-ligne | total 3 15" xfId="8037" xr:uid="{B46DDBAD-3650-4356-A403-2BB23C399688}"/>
    <cellStyle name="tableau | entete-ligne | total 3 16" xfId="7349" xr:uid="{71B9C340-19C6-4823-A02C-40A4A6E4DE2F}"/>
    <cellStyle name="tableau | entete-ligne | total 3 2" xfId="3255" xr:uid="{AD41A527-E44A-4994-A10A-0D6D252B7C7E}"/>
    <cellStyle name="tableau | entete-ligne | total 3 3" xfId="4765" xr:uid="{D4DA8728-BF04-4248-B8BE-7160E3F78CE3}"/>
    <cellStyle name="tableau | entete-ligne | total 3 4" xfId="5258" xr:uid="{B4B90939-2DA8-422C-A44B-B49977B3BCBC}"/>
    <cellStyle name="tableau | entete-ligne | total 3 5" xfId="5516" xr:uid="{E8E706A3-9F4C-4E7A-8713-14B07A223B47}"/>
    <cellStyle name="tableau | entete-ligne | total 3 6" xfId="5776" xr:uid="{3CCA0FB0-3B1A-4069-A163-C68C362586B8}"/>
    <cellStyle name="tableau | entete-ligne | total 3 7" xfId="5564" xr:uid="{DBD6C270-A880-420B-B037-F99BEB3145C4}"/>
    <cellStyle name="tableau | entete-ligne | total 3 8" xfId="6286" xr:uid="{06032DC0-2556-43B5-A11C-FF016E10B9DC}"/>
    <cellStyle name="tableau | entete-ligne | total 3 9" xfId="6003" xr:uid="{5D23B487-9711-4D0F-998F-65F631478FF2}"/>
    <cellStyle name="tableau | entete-ligne | total 4" xfId="2278" xr:uid="{573CD530-9BAB-4B8F-A98B-64215078EE0C}"/>
    <cellStyle name="tableau | entete-ligne | total 4 2" xfId="3256" xr:uid="{21A37B94-64B2-4CAB-8A91-740557C6227E}"/>
    <cellStyle name="tableau | entete-ligne | total 5" xfId="2279" xr:uid="{A74EE9DA-1280-4FB3-9546-6A87694CF120}"/>
    <cellStyle name="tableau | entete-ligne | total 5 2" xfId="3257" xr:uid="{04139128-C115-4E17-AF1D-4D029186CC23}"/>
    <cellStyle name="tableau | entete-ligne | total 6" xfId="3253" xr:uid="{AB9D0C3E-254F-42CA-BCE1-DD70AA04D35B}"/>
    <cellStyle name="tableau | entete-ligne | total 7" xfId="4763" xr:uid="{594FB95E-D4A5-4409-B8F1-F4F9908A5D6E}"/>
    <cellStyle name="tableau | entete-ligne | total 8" xfId="5256" xr:uid="{4096F714-CA5D-4474-B9D0-7FB5ABE9B005}"/>
    <cellStyle name="tableau | entete-ligne | total 9" xfId="5514" xr:uid="{676EDF19-8802-4EB0-BABB-BE85D9448A24}"/>
    <cellStyle name="tableau | indice | plage de cellules" xfId="2280" xr:uid="{99FDCEE1-FFEA-41DC-9250-0131CB200009}"/>
    <cellStyle name="tableau | indice | plage de cellules 2" xfId="2281" xr:uid="{610DA43F-9264-4B69-BCBB-92E23969841C}"/>
    <cellStyle name="tableau | indice | plage de cellules 2 2" xfId="3259" xr:uid="{01CE2E55-DD21-46CD-867E-BEFDBFD0CCAB}"/>
    <cellStyle name="tableau | indice | plage de cellules 2 3" xfId="4767" xr:uid="{AB215F0A-0598-49A7-AC6B-014DDF1DCFB1}"/>
    <cellStyle name="tableau | indice | plage de cellules 3" xfId="2282" xr:uid="{4FE6698F-4498-4C12-B53C-EF76DA632973}"/>
    <cellStyle name="tableau | indice | plage de cellules 3 2" xfId="3260" xr:uid="{44C804DC-1373-4D6C-89FB-E5C7203D3D68}"/>
    <cellStyle name="tableau | indice | plage de cellules 3 3" xfId="4768" xr:uid="{608E5AED-91B7-4DC6-9829-3AD7A567D5EC}"/>
    <cellStyle name="tableau | indice | plage de cellules 4" xfId="2283" xr:uid="{7390371A-4364-48E3-BEBB-AA494091B1C6}"/>
    <cellStyle name="tableau | indice | plage de cellules 4 2" xfId="3261" xr:uid="{A85A4CD5-B7EE-4332-A049-E6435CB88605}"/>
    <cellStyle name="tableau | indice | plage de cellules 5" xfId="2284" xr:uid="{742DC87D-36EF-4EAD-AAA8-E6ED9C26D860}"/>
    <cellStyle name="tableau | indice | plage de cellules 5 2" xfId="3262" xr:uid="{532BCDA1-0697-44E5-A736-A978E36E4248}"/>
    <cellStyle name="tableau | indice | plage de cellules 6" xfId="3258" xr:uid="{F388C05C-166D-472C-80B5-17CCE7983D40}"/>
    <cellStyle name="tableau | indice | plage de cellules 7" xfId="4766" xr:uid="{4E7B3C4E-E167-4B84-BE70-D675F7FAF398}"/>
    <cellStyle name="tableau | indice | texte" xfId="2285" xr:uid="{7B9E95F5-D87D-402C-8B8E-F1E7AA43AF30}"/>
    <cellStyle name="tableau | indice | texte 2" xfId="2286" xr:uid="{5CF37055-86BA-4190-B2DB-F60C7B0EAD03}"/>
    <cellStyle name="tableau | indice | texte 2 2" xfId="3264" xr:uid="{C55E4D5A-D399-4E5D-940F-86FEB1FC3EC5}"/>
    <cellStyle name="tableau | indice | texte 2 3" xfId="4770" xr:uid="{823888A5-F373-499E-8C69-332085182018}"/>
    <cellStyle name="tableau | indice | texte 3" xfId="2287" xr:uid="{B751FA9B-8967-4828-9FF0-27380590922B}"/>
    <cellStyle name="tableau | indice | texte 3 2" xfId="3265" xr:uid="{FD5CC9D1-AC33-4AAB-BAFF-EBCE8557E232}"/>
    <cellStyle name="tableau | indice | texte 3 3" xfId="4771" xr:uid="{C246C3A0-8C90-446D-BFE6-E7C215A21C9F}"/>
    <cellStyle name="tableau | indice | texte 4" xfId="2288" xr:uid="{78E52A2A-D3C9-4194-886A-77B9732DAD44}"/>
    <cellStyle name="tableau | indice | texte 4 2" xfId="3266" xr:uid="{B4CA00E4-0012-4C71-97EF-DDD936104819}"/>
    <cellStyle name="tableau | indice | texte 5" xfId="2289" xr:uid="{97FAF6D5-38C3-4BB6-8D12-81EFB6EA65FE}"/>
    <cellStyle name="tableau | indice | texte 5 2" xfId="3267" xr:uid="{9DCD0404-C8DE-489E-B155-1F28366127E8}"/>
    <cellStyle name="tableau | indice | texte 6" xfId="3263" xr:uid="{5384E97B-A599-4EF0-A65A-8E01D5B99290}"/>
    <cellStyle name="tableau | indice | texte 7" xfId="4769" xr:uid="{6294A557-9238-4B7B-B10C-7FDD20E80969}"/>
    <cellStyle name="tableau | ligne de cesure" xfId="2290" xr:uid="{9CCA7F86-E63F-40DA-907F-5B371CB0B064}"/>
    <cellStyle name="tableau | ligne de cesure 2" xfId="2291" xr:uid="{F9977A87-CD59-42AC-9EFA-EBF28DF057BC}"/>
    <cellStyle name="tableau | ligne de cesure 2 2" xfId="2292" xr:uid="{12CDAEF0-27A5-47C4-BCB7-416DD4617902}"/>
    <cellStyle name="tableau | ligne de cesure 2 2 2" xfId="3270" xr:uid="{5CCD110D-CEF0-42BB-B6DB-C5DE6705073F}"/>
    <cellStyle name="tableau | ligne de cesure 2 3" xfId="3269" xr:uid="{55ED4503-AB46-4BCB-81BC-9F91B8C1F9C5}"/>
    <cellStyle name="tableau | ligne de cesure 2 4" xfId="4773" xr:uid="{475B7B30-49C7-4626-A1D4-95BD22047CF3}"/>
    <cellStyle name="tableau | ligne de cesure 3" xfId="2293" xr:uid="{51371CE5-FDB2-49E4-939F-48CB99EE1C8C}"/>
    <cellStyle name="tableau | ligne de cesure 3 2" xfId="3271" xr:uid="{DF40C5D9-94FC-4FA0-9BE2-E8F83FBE6530}"/>
    <cellStyle name="tableau | ligne de cesure 4" xfId="2294" xr:uid="{B7131E9D-D3FD-46BC-B376-6DEC0DD19ED9}"/>
    <cellStyle name="tableau | ligne de cesure 4 2" xfId="3272" xr:uid="{B325BF6B-D427-4817-B479-3AFF0A912FAD}"/>
    <cellStyle name="tableau | ligne de cesure 5" xfId="3268" xr:uid="{74663F77-EBD9-4134-8FED-4D9E9EFB4C31}"/>
    <cellStyle name="tableau | ligne de cesure 6" xfId="4772" xr:uid="{8F507879-AC30-4B5D-9731-ED7305BF7C47}"/>
    <cellStyle name="tableau | ligne-titre | niveau1" xfId="2295" xr:uid="{A867DBB2-6A27-47B5-948A-285D00435E41}"/>
    <cellStyle name="tableau | ligne-titre | niveau1 10" xfId="5785" xr:uid="{A2443ED6-F925-46F9-8073-C47A4DFFA14E}"/>
    <cellStyle name="tableau | ligne-titre | niveau1 11" xfId="5597" xr:uid="{C0824B6F-14DE-4823-ACFD-D056743C6AF5}"/>
    <cellStyle name="tableau | ligne-titre | niveau1 12" xfId="6295" xr:uid="{F4971416-262D-467D-8AAB-E1F4BAA51F40}"/>
    <cellStyle name="tableau | ligne-titre | niveau1 13" xfId="5882" xr:uid="{DED65722-766E-4C3D-93C3-A651D386459F}"/>
    <cellStyle name="tableau | ligne-titre | niveau1 14" xfId="6414" xr:uid="{5FEC0906-C690-42D9-81FD-65E2666B03A1}"/>
    <cellStyle name="tableau | ligne-titre | niveau1 15" xfId="7067" xr:uid="{7F44DFE4-E896-4580-9985-C4C7B7FD1D06}"/>
    <cellStyle name="tableau | ligne-titre | niveau1 16" xfId="7118" xr:uid="{E4FDE50A-DEE8-4080-AD8C-708F2711EA94}"/>
    <cellStyle name="tableau | ligne-titre | niveau1 17" xfId="7570" xr:uid="{A2573863-87CA-4684-A234-15A99498F05C}"/>
    <cellStyle name="tableau | ligne-titre | niveau1 18" xfId="7813" xr:uid="{774B3D79-9822-4341-A455-F53AC9B15CF4}"/>
    <cellStyle name="tableau | ligne-titre | niveau1 19" xfId="8043" xr:uid="{6F65AB3F-A086-49AB-8763-8F4FD7A26CF9}"/>
    <cellStyle name="tableau | ligne-titre | niveau1 2" xfId="2296" xr:uid="{0B3CB7F4-65B5-43D8-B7A7-129E8DE615DD}"/>
    <cellStyle name="tableau | ligne-titre | niveau1 2 10" xfId="6322" xr:uid="{693FE959-3A78-4DF5-B423-43EC49CE1CA0}"/>
    <cellStyle name="tableau | ligne-titre | niveau1 2 11" xfId="7068" xr:uid="{E1BC5433-86D0-4521-86E0-E10FCCB2FE7B}"/>
    <cellStyle name="tableau | ligne-titre | niveau1 2 12" xfId="6880" xr:uid="{17D00BBF-814C-490C-83DF-F6CBD09674E9}"/>
    <cellStyle name="tableau | ligne-titre | niveau1 2 13" xfId="7571" xr:uid="{835E57EF-1FF0-4459-811E-2B8D45332732}"/>
    <cellStyle name="tableau | ligne-titre | niveau1 2 14" xfId="7814" xr:uid="{AC4BB61D-E015-45BE-93E9-C542982240A1}"/>
    <cellStyle name="tableau | ligne-titre | niveau1 2 15" xfId="8044" xr:uid="{A9208A5C-F312-412C-A88D-64B3577C81D0}"/>
    <cellStyle name="tableau | ligne-titre | niveau1 2 16" xfId="7862" xr:uid="{7DA907C1-038D-4CB7-9F2B-2D7BF8A8844A}"/>
    <cellStyle name="tableau | ligne-titre | niveau1 2 2" xfId="3274" xr:uid="{740316BA-06CE-4F9E-9393-8524D34535C3}"/>
    <cellStyle name="tableau | ligne-titre | niveau1 2 3" xfId="4775" xr:uid="{20E47794-BE2A-496A-9389-BD986E3CD35B}"/>
    <cellStyle name="tableau | ligne-titre | niveau1 2 4" xfId="5267" xr:uid="{4CDA05A8-9F3B-48F4-A705-9E7D1AF1B7BB}"/>
    <cellStyle name="tableau | ligne-titre | niveau1 2 5" xfId="5526" xr:uid="{BD30748B-1201-4E39-8648-B79DDBE57E47}"/>
    <cellStyle name="tableau | ligne-titre | niveau1 2 6" xfId="5786" xr:uid="{E0ED3671-D99B-4C9B-AB31-C64D51405E1D}"/>
    <cellStyle name="tableau | ligne-titre | niveau1 2 7" xfId="5294" xr:uid="{6F6C1905-98F0-4712-9D0D-7D4BC5FE28D4}"/>
    <cellStyle name="tableau | ligne-titre | niveau1 2 8" xfId="6296" xr:uid="{15262132-39DB-4783-A170-107D0A795A1F}"/>
    <cellStyle name="tableau | ligne-titre | niveau1 2 9" xfId="6122" xr:uid="{18B6EF6B-69AF-4735-A7F4-D65481000D8A}"/>
    <cellStyle name="tableau | ligne-titre | niveau1 20" xfId="7828" xr:uid="{69E74ADE-1E0F-4398-98B1-48D67AD1552A}"/>
    <cellStyle name="tableau | ligne-titre | niveau1 3" xfId="2297" xr:uid="{3C9EC57C-53A5-487B-A6E2-A2152F882066}"/>
    <cellStyle name="tableau | ligne-titre | niveau1 3 10" xfId="6413" xr:uid="{969DF2DD-0E3F-4D48-BB99-D268633C46B0}"/>
    <cellStyle name="tableau | ligne-titre | niveau1 3 11" xfId="7069" xr:uid="{B1C5F9CD-46F8-4955-9F35-C630D5DFCF73}"/>
    <cellStyle name="tableau | ligne-titre | niveau1 3 12" xfId="6776" xr:uid="{5FB2AB4E-116C-4903-B6E9-11221502EC29}"/>
    <cellStyle name="tableau | ligne-titre | niveau1 3 13" xfId="7572" xr:uid="{B3E14D66-F8D6-4C8D-A5DD-E1AC5A15EC5C}"/>
    <cellStyle name="tableau | ligne-titre | niveau1 3 14" xfId="7815" xr:uid="{9D5019C8-48AB-464D-A75C-D28F592F9350}"/>
    <cellStyle name="tableau | ligne-titre | niveau1 3 15" xfId="8045" xr:uid="{7D395310-5848-47B2-863A-7726A3142BC0}"/>
    <cellStyle name="tableau | ligne-titre | niveau1 3 16" xfId="7811" xr:uid="{C9BF945E-10A1-4C95-9D4D-829CF9296D87}"/>
    <cellStyle name="tableau | ligne-titre | niveau1 3 2" xfId="3275" xr:uid="{CB614CD8-45F9-4207-9E57-CE19D1D021EA}"/>
    <cellStyle name="tableau | ligne-titre | niveau1 3 3" xfId="4776" xr:uid="{3F31F833-D6F1-4159-AE46-C0D20C5CDFC4}"/>
    <cellStyle name="tableau | ligne-titre | niveau1 3 4" xfId="5268" xr:uid="{614B1F08-3F36-4B83-AFEA-E9B37ACBC6DE}"/>
    <cellStyle name="tableau | ligne-titre | niveau1 3 5" xfId="5527" xr:uid="{672C1729-9751-4A7B-ACB3-AEF18D1AC3F6}"/>
    <cellStyle name="tableau | ligne-titre | niveau1 3 6" xfId="5787" xr:uid="{F4624FFB-2131-4E8B-B56A-F2385EA70F37}"/>
    <cellStyle name="tableau | ligne-titre | niveau1 3 7" xfId="5593" xr:uid="{B81B4E97-05A6-4BFD-A2A8-E27FFFACF8D5}"/>
    <cellStyle name="tableau | ligne-titre | niveau1 3 8" xfId="6297" xr:uid="{BAD5BC96-E470-4805-AA6F-276F40325BD0}"/>
    <cellStyle name="tableau | ligne-titre | niveau1 3 9" xfId="5821" xr:uid="{09A7E05D-3C3E-4C2A-9EC1-3D65F28920B4}"/>
    <cellStyle name="tableau | ligne-titre | niveau1 4" xfId="2298" xr:uid="{B2051B49-98E8-4DFE-B098-2B128EC1880E}"/>
    <cellStyle name="tableau | ligne-titre | niveau1 4 2" xfId="3276" xr:uid="{12D2358D-988E-4279-88AA-BA84889600BD}"/>
    <cellStyle name="tableau | ligne-titre | niveau1 5" xfId="2299" xr:uid="{C6E6E33B-9E40-43D3-8D35-B5AED7857971}"/>
    <cellStyle name="tableau | ligne-titre | niveau1 5 2" xfId="3277" xr:uid="{ACB1685E-F80B-4317-8EA6-1758F0184F19}"/>
    <cellStyle name="tableau | ligne-titre | niveau1 6" xfId="3273" xr:uid="{3A9A3B85-04A9-429D-B94B-7F66EC0BD4F7}"/>
    <cellStyle name="tableau | ligne-titre | niveau1 7" xfId="4774" xr:uid="{E113C555-40C9-41D6-B3E4-997C3BE8FBB1}"/>
    <cellStyle name="tableau | ligne-titre | niveau1 8" xfId="5266" xr:uid="{172FED90-CF65-4677-AE0F-AB070389FC6C}"/>
    <cellStyle name="tableau | ligne-titre | niveau1 9" xfId="5525" xr:uid="{549203C2-7895-4F7A-BC6A-816ED8109D40}"/>
    <cellStyle name="tableau | ligne-titre | niveau2" xfId="2300" xr:uid="{45D7D6D3-865B-4AA2-9C5C-76D4725335A4}"/>
    <cellStyle name="tableau | ligne-titre | niveau2 10" xfId="5834" xr:uid="{63B16F5C-4901-4202-9C1E-CF5A42DC96CA}"/>
    <cellStyle name="tableau | ligne-titre | niveau2 11" xfId="6298" xr:uid="{C56951C5-3C85-4563-A8BE-9A2BA041D7EA}"/>
    <cellStyle name="tableau | ligne-titre | niveau2 12" xfId="6342" xr:uid="{4716B760-7F72-478C-B007-DB7DA13849BE}"/>
    <cellStyle name="tableau | ligne-titre | niveau2 13" xfId="6412" xr:uid="{75BE2722-6321-4FBF-9C45-C05CF24C9AC1}"/>
    <cellStyle name="tableau | ligne-titre | niveau2 14" xfId="7070" xr:uid="{E14474E1-6F28-4624-B702-BA8B6232B8E3}"/>
    <cellStyle name="tableau | ligne-titre | niveau2 15" xfId="7161" xr:uid="{5B1B74E4-2A56-4662-AF58-6D2E94F58E8C}"/>
    <cellStyle name="tableau | ligne-titre | niveau2 16" xfId="7573" xr:uid="{C81AA3AE-0823-453F-B070-7F13DB208C1C}"/>
    <cellStyle name="tableau | ligne-titre | niveau2 17" xfId="7816" xr:uid="{B8918664-22D6-4DCB-A875-BD7989E77B1D}"/>
    <cellStyle name="tableau | ligne-titre | niveau2 18" xfId="8046" xr:uid="{B37192A5-3AC3-416C-9167-3357C8E044FE}"/>
    <cellStyle name="tableau | ligne-titre | niveau2 19" xfId="7809" xr:uid="{B23555C5-3933-4840-94F1-DBD56A6E3D63}"/>
    <cellStyle name="tableau | ligne-titre | niveau2 2" xfId="2301" xr:uid="{22ACE567-9966-45D0-87D4-4AB772659E9E}"/>
    <cellStyle name="tableau | ligne-titre | niveau2 2 10" xfId="6411" xr:uid="{ABDA222A-3548-415A-AC68-586E56E39613}"/>
    <cellStyle name="tableau | ligne-titre | niveau2 2 11" xfId="7071" xr:uid="{DF13DA26-B791-4F55-A962-365375E5883E}"/>
    <cellStyle name="tableau | ligne-titre | niveau2 2 12" xfId="6406" xr:uid="{95F65990-C065-48ED-8D8A-D1EF65EEB18C}"/>
    <cellStyle name="tableau | ligne-titre | niveau2 2 13" xfId="7574" xr:uid="{25D26802-D708-4466-AE45-F4CB0DD5D8D7}"/>
    <cellStyle name="tableau | ligne-titre | niveau2 2 14" xfId="7817" xr:uid="{7EC256F3-BD3F-40DF-977A-E704C073E044}"/>
    <cellStyle name="tableau | ligne-titre | niveau2 2 15" xfId="8047" xr:uid="{5BB540CB-B6BE-424F-B072-CC603D31DE2E}"/>
    <cellStyle name="tableau | ligne-titre | niveau2 2 16" xfId="7594" xr:uid="{0BDB8216-91F7-4B6B-80C5-4A159FC2CB80}"/>
    <cellStyle name="tableau | ligne-titre | niveau2 2 2" xfId="3279" xr:uid="{A795B7D8-90B9-463F-ADB9-950587B12B8C}"/>
    <cellStyle name="tableau | ligne-titre | niveau2 2 3" xfId="4778" xr:uid="{01150F22-1F4C-4101-9363-E670D5DE3424}"/>
    <cellStyle name="tableau | ligne-titre | niveau2 2 4" xfId="5270" xr:uid="{D67A02D6-77FD-4105-97A2-F54542D70D66}"/>
    <cellStyle name="tableau | ligne-titre | niveau2 2 5" xfId="5529" xr:uid="{400FBEE9-F462-49A5-BE73-9A6D9E43BE4E}"/>
    <cellStyle name="tableau | ligne-titre | niveau2 2 6" xfId="5789" xr:uid="{B3F9DA41-FB74-49C5-AE0B-54C587E947E4}"/>
    <cellStyle name="tableau | ligne-titre | niveau2 2 7" xfId="5353" xr:uid="{3ADC43AC-56E3-4DB8-9F03-B60F074A3A38}"/>
    <cellStyle name="tableau | ligne-titre | niveau2 2 8" xfId="6299" xr:uid="{14D4738F-7384-48C5-8448-34A8F10DB5DF}"/>
    <cellStyle name="tableau | ligne-titre | niveau2 2 9" xfId="5817" xr:uid="{3A12922E-D920-4043-9C52-8C02E9E77FBF}"/>
    <cellStyle name="tableau | ligne-titre | niveau2 3" xfId="2302" xr:uid="{17644266-7191-4D8C-BDCD-B98BDFDAFC06}"/>
    <cellStyle name="tableau | ligne-titre | niveau2 3 10" xfId="6410" xr:uid="{A490833C-5762-4125-B855-EFE3190B5076}"/>
    <cellStyle name="tableau | ligne-titre | niveau2 3 11" xfId="7072" xr:uid="{00D1236A-95C9-45D7-A424-68B0787CCFF8}"/>
    <cellStyle name="tableau | ligne-titre | niveau2 3 12" xfId="6381" xr:uid="{73D61D0C-6622-4173-8748-9C4DCF734B20}"/>
    <cellStyle name="tableau | ligne-titre | niveau2 3 13" xfId="7575" xr:uid="{24AC3AB8-ACC5-4D11-B6BF-4EDCF19097CE}"/>
    <cellStyle name="tableau | ligne-titre | niveau2 3 14" xfId="7818" xr:uid="{D254EB90-8DDC-46F6-B820-F1257BC6EC4B}"/>
    <cellStyle name="tableau | ligne-titre | niveau2 3 15" xfId="8048" xr:uid="{BCBC1455-F0A6-4E58-A0E9-1C59ABE926C6}"/>
    <cellStyle name="tableau | ligne-titre | niveau2 3 16" xfId="7294" xr:uid="{257879D9-1D5A-4ED1-A10B-1264B8830434}"/>
    <cellStyle name="tableau | ligne-titre | niveau2 3 2" xfId="3280" xr:uid="{98A2019F-3B1D-46D0-857D-1D1454A372E0}"/>
    <cellStyle name="tableau | ligne-titre | niveau2 3 3" xfId="4779" xr:uid="{375DFA52-980C-4A60-B38D-77C1B0C63934}"/>
    <cellStyle name="tableau | ligne-titre | niveau2 3 4" xfId="5271" xr:uid="{56633B40-EB59-4647-A3C1-1348AC4F8AE6}"/>
    <cellStyle name="tableau | ligne-titre | niveau2 3 5" xfId="5530" xr:uid="{D47F5AD2-B628-4C9A-9932-1787599DD4E3}"/>
    <cellStyle name="tableau | ligne-titre | niveau2 3 6" xfId="5790" xr:uid="{C48D5FE2-66AA-4926-B12B-CD88FEAE2DE8}"/>
    <cellStyle name="tableau | ligne-titre | niveau2 3 7" xfId="5295" xr:uid="{1DB2052A-A9CA-4629-88D5-1518E10AAE57}"/>
    <cellStyle name="tableau | ligne-titre | niveau2 3 8" xfId="6300" xr:uid="{C0DE8E0A-2535-42CE-8E53-9389A462A00E}"/>
    <cellStyle name="tableau | ligne-titre | niveau2 3 9" xfId="6010" xr:uid="{EBC8BCFC-CB69-4FCD-864B-5B450EFEE0B3}"/>
    <cellStyle name="tableau | ligne-titre | niveau2 4" xfId="2303" xr:uid="{A9502543-7564-4AFF-BE43-56EB0048B29D}"/>
    <cellStyle name="tableau | ligne-titre | niveau2 4 2" xfId="3281" xr:uid="{B40C8DD2-87CC-4FE5-83DC-1842B3A5CB17}"/>
    <cellStyle name="tableau | ligne-titre | niveau2 5" xfId="3278" xr:uid="{871FCE24-7099-4805-940E-24079ABEFDE4}"/>
    <cellStyle name="tableau | ligne-titre | niveau2 6" xfId="4777" xr:uid="{FBC53CE5-C7DF-49FC-AB9D-B26E30B5F412}"/>
    <cellStyle name="tableau | ligne-titre | niveau2 7" xfId="5269" xr:uid="{9D74027F-CFA2-48CC-9DDC-46480FD85C85}"/>
    <cellStyle name="tableau | ligne-titre | niveau2 8" xfId="5528" xr:uid="{E389FDB1-C60D-4AE2-917D-3ECDB600DEE4}"/>
    <cellStyle name="tableau | ligne-titre | niveau2 9" xfId="5788" xr:uid="{8FECDCD6-6889-402B-BD92-138DC115DE04}"/>
    <cellStyle name="tableau | ligne-titre | niveau3" xfId="2304" xr:uid="{0A0F2FE3-8713-4234-A8DC-6370D0585B50}"/>
    <cellStyle name="tableau | ligne-titre | niveau3 10" xfId="6301" xr:uid="{3C7B58CF-D07F-490F-A683-4CA3F1A5B55A}"/>
    <cellStyle name="tableau | ligne-titre | niveau3 11" xfId="6385" xr:uid="{64F7D85D-92B2-4DDE-B821-B63C7FAB1CBA}"/>
    <cellStyle name="tableau | ligne-titre | niveau3 12" xfId="6409" xr:uid="{529451C1-2A30-452E-A72D-DFDBAEDBD397}"/>
    <cellStyle name="tableau | ligne-titre | niveau3 13" xfId="7073" xr:uid="{FD8706F9-C74A-4B1E-81FC-5CA797E92930}"/>
    <cellStyle name="tableau | ligne-titre | niveau3 14" xfId="6416" xr:uid="{5561D466-D8A1-4995-9916-EB9E13C4C41A}"/>
    <cellStyle name="tableau | ligne-titre | niveau3 15" xfId="7576" xr:uid="{58ED3DD6-5494-49C1-8F9A-D90C7D5F9959}"/>
    <cellStyle name="tableau | ligne-titre | niveau3 16" xfId="7819" xr:uid="{F5FEB655-7732-4099-B085-EAC5ACF696B7}"/>
    <cellStyle name="tableau | ligne-titre | niveau3 17" xfId="8049" xr:uid="{49083C05-7DC2-440D-88BE-D6ADF4B5EFC4}"/>
    <cellStyle name="tableau | ligne-titre | niveau3 18" xfId="7595" xr:uid="{C23FFB60-5401-4E20-89CB-8453A3E3E200}"/>
    <cellStyle name="tableau | ligne-titre | niveau3 2" xfId="2305" xr:uid="{DB3F4482-6687-4179-BCE7-F34FE36B4839}"/>
    <cellStyle name="tableau | ligne-titre | niveau3 2 10" xfId="6408" xr:uid="{369510F3-48AB-45A7-80B1-2C08D7DB3A89}"/>
    <cellStyle name="tableau | ligne-titre | niveau3 2 11" xfId="7074" xr:uid="{D5443A42-33C5-4595-8862-EF9D47142857}"/>
    <cellStyle name="tableau | ligne-titre | niveau3 2 12" xfId="6567" xr:uid="{6FB76649-16CE-4F5D-A214-EE852F0141E2}"/>
    <cellStyle name="tableau | ligne-titre | niveau3 2 13" xfId="7577" xr:uid="{E1087025-E31F-4BEA-9CC5-8068752B02CB}"/>
    <cellStyle name="tableau | ligne-titre | niveau3 2 14" xfId="7820" xr:uid="{B8719987-8873-4EA3-BCA3-EB59A5D260F1}"/>
    <cellStyle name="tableau | ligne-titre | niveau3 2 15" xfId="8050" xr:uid="{61F1E7F0-1515-44E2-9173-656807E3B3F0}"/>
    <cellStyle name="tableau | ligne-titre | niveau3 2 16" xfId="8068" xr:uid="{7B42697F-E2E0-422A-820F-F22A77C720BE}"/>
    <cellStyle name="tableau | ligne-titre | niveau3 2 2" xfId="3283" xr:uid="{0C52865E-2CE6-49EF-94DB-C00719E05F12}"/>
    <cellStyle name="tableau | ligne-titre | niveau3 2 3" xfId="4781" xr:uid="{35D9C563-63B3-4D5C-BCFD-0A31C2394347}"/>
    <cellStyle name="tableau | ligne-titre | niveau3 2 4" xfId="5273" xr:uid="{BCB8FC77-C335-42A7-93CE-4DB54EF5A377}"/>
    <cellStyle name="tableau | ligne-titre | niveau3 2 5" xfId="5532" xr:uid="{8E94F0FB-A3EC-4474-843B-173DCD79F1EC}"/>
    <cellStyle name="tableau | ligne-titre | niveau3 2 6" xfId="5792" xr:uid="{5C725A04-C6C0-4D9F-A2BE-41B994D26AC3}"/>
    <cellStyle name="tableau | ligne-titre | niveau3 2 7" xfId="5357" xr:uid="{DB3E213B-357B-4AB3-8346-1A36241D3FA1}"/>
    <cellStyle name="tableau | ligne-titre | niveau3 2 8" xfId="6302" xr:uid="{276FBFE5-6834-43BE-85A6-BE1CD86CC068}"/>
    <cellStyle name="tableau | ligne-titre | niveau3 2 9" xfId="6098" xr:uid="{C0A0FA84-F131-4FB2-B05C-DE3FE260E705}"/>
    <cellStyle name="tableau | ligne-titre | niveau3 3" xfId="2306" xr:uid="{AD0DB677-78A4-4BB2-9694-9A12169003CD}"/>
    <cellStyle name="tableau | ligne-titre | niveau3 3 2" xfId="3284" xr:uid="{7ACECC56-6643-4874-B8BD-8F305B5921D3}"/>
    <cellStyle name="tableau | ligne-titre | niveau3 4" xfId="3282" xr:uid="{3F8BCEEB-4FD3-4AD8-B23F-3BBF80C91C58}"/>
    <cellStyle name="tableau | ligne-titre | niveau3 5" xfId="4780" xr:uid="{CA3C64D2-AF3E-4221-95AC-32C6CCB3DF46}"/>
    <cellStyle name="tableau | ligne-titre | niveau3 6" xfId="5272" xr:uid="{EB3FE6C0-E7FB-4663-BDA6-7AAAA94D4FED}"/>
    <cellStyle name="tableau | ligne-titre | niveau3 7" xfId="5531" xr:uid="{068661FC-682A-46A6-B264-6A6369ACBB28}"/>
    <cellStyle name="tableau | ligne-titre | niveau3 8" xfId="5791" xr:uid="{6FC25A34-C65C-4F16-B4B8-8143C8DBF2B2}"/>
    <cellStyle name="tableau | ligne-titre | niveau3 9" xfId="5589" xr:uid="{3702198A-8873-4974-9868-E45204D2E7E2}"/>
    <cellStyle name="tableau | ligne-titre | niveau4" xfId="2307" xr:uid="{1619B466-BEB9-4723-9EE6-2680E4D43CAA}"/>
    <cellStyle name="tableau | ligne-titre | niveau4 10" xfId="5793" xr:uid="{9BEFB442-8C8C-4815-8F81-953863A60E80}"/>
    <cellStyle name="tableau | ligne-titre | niveau4 11" xfId="5296" xr:uid="{124F4D4B-D468-45C8-8F9F-286641E8229F}"/>
    <cellStyle name="tableau | ligne-titre | niveau4 12" xfId="6303" xr:uid="{6380344A-CA12-4E94-8A24-39571FC3AFFE}"/>
    <cellStyle name="tableau | ligne-titre | niveau4 13" xfId="6118" xr:uid="{9C86A847-DDD4-4034-B9B7-2090CE7879D5}"/>
    <cellStyle name="tableau | ligne-titre | niveau4 14" xfId="6109" xr:uid="{844234D4-FB4A-4C1D-A7E5-B6F12CCE9D50}"/>
    <cellStyle name="tableau | ligne-titre | niveau4 15" xfId="7075" xr:uid="{EF33AC75-FB38-4DD9-8C65-F89D837DA5EE}"/>
    <cellStyle name="tableau | ligne-titre | niveau4 16" xfId="6636" xr:uid="{C700CC68-9817-4750-897C-DE59A41B4845}"/>
    <cellStyle name="tableau | ligne-titre | niveau4 17" xfId="7578" xr:uid="{B474C103-B403-4F27-997A-A9193928254D}"/>
    <cellStyle name="tableau | ligne-titre | niveau4 18" xfId="7821" xr:uid="{404E8D1C-E322-4FB0-B295-C1FA821467E2}"/>
    <cellStyle name="tableau | ligne-titre | niveau4 19" xfId="8051" xr:uid="{A1F5C031-643E-4250-8538-8EA19A012ADB}"/>
    <cellStyle name="tableau | ligne-titre | niveau4 2" xfId="2308" xr:uid="{44BFF453-5608-4904-838E-E98C180338A3}"/>
    <cellStyle name="tableau | ligne-titre | niveau4 2 10" xfId="6866" xr:uid="{6CCB5B51-FD21-4FD9-BE35-F2986735A864}"/>
    <cellStyle name="tableau | ligne-titre | niveau4 2 11" xfId="7076" xr:uid="{70701313-22EB-4F99-B06D-37A34DE33096}"/>
    <cellStyle name="tableau | ligne-titre | niveau4 2 12" xfId="6777" xr:uid="{3749B7AA-9330-42DC-9F60-A531BB87CBFA}"/>
    <cellStyle name="tableau | ligne-titre | niveau4 2 13" xfId="7579" xr:uid="{656087CB-1C7B-41C4-988C-B60EF1B56967}"/>
    <cellStyle name="tableau | ligne-titre | niveau4 2 14" xfId="7822" xr:uid="{7E9C50CC-DA29-48BB-8061-4A7DBF9E0AE1}"/>
    <cellStyle name="tableau | ligne-titre | niveau4 2 15" xfId="8052" xr:uid="{1D7DDCF1-CFB6-457E-91B4-7B521580E6C7}"/>
    <cellStyle name="tableau | ligne-titre | niveau4 2 16" xfId="8151" xr:uid="{A60B11A0-13DC-4708-8FAF-E3943AC9FEC1}"/>
    <cellStyle name="tableau | ligne-titre | niveau4 2 2" xfId="3286" xr:uid="{CB07EBF9-25DF-4B03-929B-EF94E7273B64}"/>
    <cellStyle name="tableau | ligne-titre | niveau4 2 3" xfId="4783" xr:uid="{B528E733-8AE0-49F3-900D-19D5F9E82C6C}"/>
    <cellStyle name="tableau | ligne-titre | niveau4 2 4" xfId="5275" xr:uid="{A952456C-20DE-4853-BC1C-C083D9A553F4}"/>
    <cellStyle name="tableau | ligne-titre | niveau4 2 5" xfId="5534" xr:uid="{FFF4D231-BC11-4472-A606-D1E29764C8B5}"/>
    <cellStyle name="tableau | ligne-titre | niveau4 2 6" xfId="5794" xr:uid="{5D9FCB5B-A3EF-417E-979B-4CC76BD04F1A}"/>
    <cellStyle name="tableau | ligne-titre | niveau4 2 7" xfId="5585" xr:uid="{1D977E57-170B-47C3-981B-4968F7BE0F44}"/>
    <cellStyle name="tableau | ligne-titre | niveau4 2 8" xfId="6304" xr:uid="{5DB06983-7551-4FC1-A4CA-137C1B5377AE}"/>
    <cellStyle name="tableau | ligne-titre | niveau4 2 9" xfId="5499" xr:uid="{ED0384A9-D8BA-4FA3-AE0B-2550ECB3E0FA}"/>
    <cellStyle name="tableau | ligne-titre | niveau4 20" xfId="7881" xr:uid="{E5C84C1D-1AD5-4C49-8466-A81925A85571}"/>
    <cellStyle name="tableau | ligne-titre | niveau4 3" xfId="2309" xr:uid="{E298B4E3-C8A2-4B50-A15C-80C77C03CE07}"/>
    <cellStyle name="tableau | ligne-titre | niveau4 3 10" xfId="6407" xr:uid="{C89C2703-8544-4B56-832D-7472272FB715}"/>
    <cellStyle name="tableau | ligne-titre | niveau4 3 11" xfId="7077" xr:uid="{3E1B34C2-4B88-4647-8FA3-198CAFE7AE7F}"/>
    <cellStyle name="tableau | ligne-titre | niveau4 3 12" xfId="6835" xr:uid="{BC42792F-8818-4F34-A594-01F015F40A2C}"/>
    <cellStyle name="tableau | ligne-titre | niveau4 3 13" xfId="7580" xr:uid="{C7283169-1F52-4707-98AF-C34D56CBB707}"/>
    <cellStyle name="tableau | ligne-titre | niveau4 3 14" xfId="7823" xr:uid="{281B8098-93BC-4AFB-A963-B303EFEDCCBD}"/>
    <cellStyle name="tableau | ligne-titre | niveau4 3 15" xfId="8053" xr:uid="{7055A978-AB4C-4911-AA69-03B3ADC7601E}"/>
    <cellStyle name="tableau | ligne-titre | niveau4 3 16" xfId="8168" xr:uid="{9C58402E-25FA-40AB-9C8D-2369284A4269}"/>
    <cellStyle name="tableau | ligne-titre | niveau4 3 2" xfId="3287" xr:uid="{8C1EF805-13CC-472C-BEB3-2F431258D993}"/>
    <cellStyle name="tableau | ligne-titre | niveau4 3 3" xfId="4784" xr:uid="{7720599D-2AD1-4E1B-A13C-1C81FE7F617A}"/>
    <cellStyle name="tableau | ligne-titre | niveau4 3 4" xfId="5276" xr:uid="{07B7662C-A29E-47D2-ACD8-F44422928B40}"/>
    <cellStyle name="tableau | ligne-titre | niveau4 3 5" xfId="5535" xr:uid="{FB2E70FB-0086-4015-B860-D9367FB7E36F}"/>
    <cellStyle name="tableau | ligne-titre | niveau4 3 6" xfId="5795" xr:uid="{6C0A3D49-61BC-47A8-9A77-6B9598C255BC}"/>
    <cellStyle name="tableau | ligne-titre | niveau4 3 7" xfId="5040" xr:uid="{BE62E439-399D-4A3E-A3F3-DF96D633656C}"/>
    <cellStyle name="tableau | ligne-titre | niveau4 3 8" xfId="6305" xr:uid="{7DA209D3-F77A-4DC5-9A85-E3C34853ABF5}"/>
    <cellStyle name="tableau | ligne-titre | niveau4 3 9" xfId="6314" xr:uid="{3BF5C654-5AF6-46A1-A698-7E64BACF2669}"/>
    <cellStyle name="tableau | ligne-titre | niveau4 4" xfId="2310" xr:uid="{9022340C-FE2D-421B-A5F3-79BC18269FAF}"/>
    <cellStyle name="tableau | ligne-titre | niveau4 4 2" xfId="3288" xr:uid="{F642163F-D9C4-434B-8497-B9C57FADD7E3}"/>
    <cellStyle name="tableau | ligne-titre | niveau4 5" xfId="2311" xr:uid="{FEEB48DB-3BA2-45A1-B900-F5BCEEF0106A}"/>
    <cellStyle name="tableau | ligne-titre | niveau4 5 2" xfId="3289" xr:uid="{544D3A36-EBE8-461D-8AAF-9CA209F68B37}"/>
    <cellStyle name="tableau | ligne-titre | niveau4 6" xfId="3285" xr:uid="{BF7913BE-3C25-483A-B88A-D0C6F7B5B0FE}"/>
    <cellStyle name="tableau | ligne-titre | niveau4 7" xfId="4782" xr:uid="{1084C183-A95A-4390-803E-91934224B4E7}"/>
    <cellStyle name="tableau | ligne-titre | niveau4 8" xfId="5274" xr:uid="{B77A2AD6-527D-4D39-BF05-DFAA59ACE910}"/>
    <cellStyle name="tableau | ligne-titre | niveau4 9" xfId="5533" xr:uid="{03353735-4A89-4B1F-9A28-1CDFD3BC5AB7}"/>
    <cellStyle name="tableau | ligne-titre | niveau5" xfId="2312" xr:uid="{5DB1C75B-96E2-4954-B2FE-E932D994DB46}"/>
    <cellStyle name="tableau | ligne-titre | niveau5 10" xfId="6306" xr:uid="{497E1DAA-29D3-45F5-B353-D8A6204F3ADE}"/>
    <cellStyle name="tableau | ligne-titre | niveau5 11" xfId="6611" xr:uid="{50AB1677-F0BC-4D8A-B264-8279EF763314}"/>
    <cellStyle name="tableau | ligne-titre | niveau5 12" xfId="6014" xr:uid="{CB5214B9-43DC-49B4-8CAB-2DC6DDB75550}"/>
    <cellStyle name="tableau | ligne-titre | niveau5 13" xfId="7078" xr:uid="{FE0C0FF0-7166-4BD2-B06B-F5D7EFFAD5AE}"/>
    <cellStyle name="tableau | ligne-titre | niveau5 14" xfId="7111" xr:uid="{126E1E37-4038-427A-A30B-25DE1A6558B4}"/>
    <cellStyle name="tableau | ligne-titre | niveau5 15" xfId="7581" xr:uid="{446818E0-3AB6-4E29-A1E7-B3D82C34FE86}"/>
    <cellStyle name="tableau | ligne-titre | niveau5 16" xfId="7824" xr:uid="{E45C5366-82E8-410C-B25A-96AA566386BD}"/>
    <cellStyle name="tableau | ligne-titre | niveau5 17" xfId="8054" xr:uid="{6393AB7E-5E1E-4496-A7E0-029327EC48B4}"/>
    <cellStyle name="tableau | ligne-titre | niveau5 18" xfId="7650" xr:uid="{16CFBE41-77A2-45E0-BA08-DF8D44C8EFF5}"/>
    <cellStyle name="tableau | ligne-titre | niveau5 2" xfId="2313" xr:uid="{96C0A9F1-F48F-4C13-BC10-9A136D4A3786}"/>
    <cellStyle name="tableau | ligne-titre | niveau5 2 10" xfId="6865" xr:uid="{1A70AC0E-5E88-4C13-8587-0BFC76306613}"/>
    <cellStyle name="tableau | ligne-titre | niveau5 2 11" xfId="7079" xr:uid="{4FC09ADA-42C1-4704-820B-ABE23179AFEC}"/>
    <cellStyle name="tableau | ligne-titre | niveau5 2 12" xfId="7091" xr:uid="{DA82646F-86BB-446D-90F8-2A864EA022AB}"/>
    <cellStyle name="tableau | ligne-titre | niveau5 2 13" xfId="7582" xr:uid="{20A98261-FB48-4B5E-8ED5-B2D42EEDD4DE}"/>
    <cellStyle name="tableau | ligne-titre | niveau5 2 14" xfId="7825" xr:uid="{3B15DD6D-E4A2-466B-A51E-212883500B42}"/>
    <cellStyle name="tableau | ligne-titre | niveau5 2 15" xfId="8055" xr:uid="{4BEBEFE5-BAEA-4C09-B317-8D32F22C8896}"/>
    <cellStyle name="tableau | ligne-titre | niveau5 2 16" xfId="8102" xr:uid="{96E37596-CD1D-4BC7-83CF-9843461AEEF6}"/>
    <cellStyle name="tableau | ligne-titre | niveau5 2 2" xfId="3291" xr:uid="{6ECCFB5D-D3E3-4343-BEDD-C7F80001D595}"/>
    <cellStyle name="tableau | ligne-titre | niveau5 2 3" xfId="4786" xr:uid="{EAAFD0E1-45B4-408E-AE97-A3374B1FB410}"/>
    <cellStyle name="tableau | ligne-titre | niveau5 2 4" xfId="5278" xr:uid="{4505CC69-4D16-4C5B-9CB4-BBBFF4F7903F}"/>
    <cellStyle name="tableau | ligne-titre | niveau5 2 5" xfId="5537" xr:uid="{7B560D69-A650-45F1-9C0A-1A621BB47925}"/>
    <cellStyle name="tableau | ligne-titre | niveau5 2 6" xfId="5797" xr:uid="{B6A128E4-4226-4AC4-8ABE-85632C229D6B}"/>
    <cellStyle name="tableau | ligne-titre | niveau5 2 7" xfId="5813" xr:uid="{C8FDD5E4-AB84-4E4F-8B1E-528A7E710C7C}"/>
    <cellStyle name="tableau | ligne-titre | niveau5 2 8" xfId="6307" xr:uid="{3D7C033A-BDC6-4423-A17D-B45350573C88}"/>
    <cellStyle name="tableau | ligne-titre | niveau5 2 9" xfId="4855" xr:uid="{0D49E119-9AF3-4F5C-88AA-DF849903ABD0}"/>
    <cellStyle name="tableau | ligne-titre | niveau5 3" xfId="2314" xr:uid="{4B915A66-78A6-4CF2-AE65-A004B8A52AFE}"/>
    <cellStyle name="tableau | ligne-titre | niveau5 3 10" xfId="6596" xr:uid="{0844F5DA-9868-4FCE-A168-BC23A2AADA44}"/>
    <cellStyle name="tableau | ligne-titre | niveau5 3 11" xfId="7080" xr:uid="{75793813-53DB-4ADC-8B47-5A8C8E8CC7C3}"/>
    <cellStyle name="tableau | ligne-titre | niveau5 3 12" xfId="7376" xr:uid="{B15FF787-B4BC-4524-A2C7-0A29932BDCDF}"/>
    <cellStyle name="tableau | ligne-titre | niveau5 3 13" xfId="7583" xr:uid="{1769CE0B-0806-4CA4-94A4-3F6787B18E76}"/>
    <cellStyle name="tableau | ligne-titre | niveau5 3 14" xfId="7826" xr:uid="{A6907396-8362-4A8D-8324-D3F4E56E3221}"/>
    <cellStyle name="tableau | ligne-titre | niveau5 3 15" xfId="8056" xr:uid="{AE3B2BB0-4179-49F5-9FF7-BA08DCE36E92}"/>
    <cellStyle name="tableau | ligne-titre | niveau5 3 16" xfId="8138" xr:uid="{01AF005D-8052-42FE-AD9B-EE2A8FFFB147}"/>
    <cellStyle name="tableau | ligne-titre | niveau5 3 2" xfId="3292" xr:uid="{CF5073C8-8068-418A-8DFD-7C446653A977}"/>
    <cellStyle name="tableau | ligne-titre | niveau5 3 3" xfId="4787" xr:uid="{E052514B-522E-4AB7-A759-56195A41A1B7}"/>
    <cellStyle name="tableau | ligne-titre | niveau5 3 4" xfId="5279" xr:uid="{5D6CBEA0-6A8D-402D-90E5-FB1BF7CFE577}"/>
    <cellStyle name="tableau | ligne-titre | niveau5 3 5" xfId="5538" xr:uid="{95CDECD4-78DC-4777-A040-E36B58AF68D1}"/>
    <cellStyle name="tableau | ligne-titre | niveau5 3 6" xfId="5798" xr:uid="{F47DDD76-197A-4AB4-89B9-F57F44292AAC}"/>
    <cellStyle name="tableau | ligne-titre | niveau5 3 7" xfId="6099" xr:uid="{9114A8B8-D7BE-481C-AA30-BB583395A3D5}"/>
    <cellStyle name="tableau | ligne-titre | niveau5 3 8" xfId="6308" xr:uid="{8482395A-C048-400A-BDCF-F87D84AC5F42}"/>
    <cellStyle name="tableau | ligne-titre | niveau5 3 9" xfId="6315" xr:uid="{99046044-0B36-4BE6-9615-C2199FCAE6EA}"/>
    <cellStyle name="tableau | ligne-titre | niveau5 4" xfId="3290" xr:uid="{71A4680A-5998-4B12-BF8D-A1FA0F7076EC}"/>
    <cellStyle name="tableau | ligne-titre | niveau5 5" xfId="4785" xr:uid="{80C9FFFF-8ED3-4A30-8317-75861A02F723}"/>
    <cellStyle name="tableau | ligne-titre | niveau5 6" xfId="5277" xr:uid="{391E0D2D-D5E7-482E-AFE3-DE6B5C48D688}"/>
    <cellStyle name="tableau | ligne-titre | niveau5 7" xfId="5536" xr:uid="{46C64F7D-3F19-4606-893E-ED89E50711C0}"/>
    <cellStyle name="tableau | ligne-titre | niveau5 8" xfId="5796" xr:uid="{553ED0C2-8578-4D62-AFB0-4AF5B1DF9C95}"/>
    <cellStyle name="tableau | ligne-titre | niveau5 9" xfId="5280" xr:uid="{EFDD219C-9AD7-4F68-84D6-652C0854AB89}"/>
    <cellStyle name="tableau | source | plage de cellules" xfId="2315" xr:uid="{9043C81C-1D0E-446C-A7E2-7F972CF171FB}"/>
    <cellStyle name="tableau | source | plage de cellules 2" xfId="2316" xr:uid="{3A569979-3245-4DB4-81E4-87C8DC949CEF}"/>
    <cellStyle name="tableau | source | plage de cellules 2 2" xfId="3294" xr:uid="{B97EFFFE-E153-4C7E-B2E3-ECAC1EFB5E91}"/>
    <cellStyle name="tableau | source | plage de cellules 2 3" xfId="4789" xr:uid="{BFB5EC8D-BFFF-45C6-8153-FD54D6056E5A}"/>
    <cellStyle name="tableau | source | plage de cellules 3" xfId="2317" xr:uid="{CF0F95C0-8FE7-4AA9-BE54-60F500775079}"/>
    <cellStyle name="tableau | source | plage de cellules 3 2" xfId="3295" xr:uid="{F879D035-8B09-44DF-8180-124E3DE8B8F8}"/>
    <cellStyle name="tableau | source | plage de cellules 3 3" xfId="4790" xr:uid="{B36CAC9C-3FD2-443D-A699-20FD4A30A9E6}"/>
    <cellStyle name="tableau | source | plage de cellules 4" xfId="2318" xr:uid="{D85A6213-3F17-4F98-9E10-A61ADE267930}"/>
    <cellStyle name="tableau | source | plage de cellules 4 2" xfId="3296" xr:uid="{1BCC250E-5D7E-4FAC-B861-3F964AF0517C}"/>
    <cellStyle name="tableau | source | plage de cellules 5" xfId="2319" xr:uid="{528FBE66-F12A-4A44-8B4E-70A4AE585255}"/>
    <cellStyle name="tableau | source | plage de cellules 5 2" xfId="3297" xr:uid="{8F8EFCD6-C68C-4EAC-B51F-BBFC0533997B}"/>
    <cellStyle name="tableau | source | plage de cellules 6" xfId="3293" xr:uid="{7E3DDF67-F6D5-4313-9862-E0A2D4D1E679}"/>
    <cellStyle name="tableau | source | plage de cellules 7" xfId="4788" xr:uid="{760E161D-E9EB-4DEE-B83F-0647E428D2BB}"/>
    <cellStyle name="tableau | source | texte" xfId="2320" xr:uid="{29FA7E54-5532-4C53-8775-67763ADC2A6B}"/>
    <cellStyle name="tableau | source | texte 2" xfId="2321" xr:uid="{0001388E-D9DA-41F1-A4EF-56E3C42CE7A3}"/>
    <cellStyle name="tableau | source | texte 2 2" xfId="3299" xr:uid="{53B7714B-2DAF-43CA-B3D5-C7056E87EB15}"/>
    <cellStyle name="tableau | source | texte 2 3" xfId="4792" xr:uid="{914FCD47-96FA-4439-9827-867FFBD48041}"/>
    <cellStyle name="tableau | source | texte 3" xfId="2322" xr:uid="{5F36D62B-BF68-4BE5-8B9C-387BADA6736F}"/>
    <cellStyle name="tableau | source | texte 3 2" xfId="3300" xr:uid="{0C201239-6F66-4533-872C-CBD25957E974}"/>
    <cellStyle name="tableau | source | texte 3 3" xfId="4793" xr:uid="{2EA07DFE-6155-45A9-80F8-CB97FEEC007A}"/>
    <cellStyle name="tableau | source | texte 4" xfId="2323" xr:uid="{62D116BA-D34A-43B1-9B7F-A0333AE232B9}"/>
    <cellStyle name="tableau | source | texte 4 2" xfId="3301" xr:uid="{7ECF2D60-CE7D-46C4-B1AE-77EA7F6D9A4A}"/>
    <cellStyle name="tableau | source | texte 5" xfId="2324" xr:uid="{DA4403AA-61BE-4273-B36D-8C4BB9A5D6BA}"/>
    <cellStyle name="tableau | source | texte 5 2" xfId="3302" xr:uid="{6E07816B-0E1E-43F0-90B3-32EE1F187557}"/>
    <cellStyle name="tableau | source | texte 6" xfId="3298" xr:uid="{0EFB66FF-613A-407B-BF45-C5122EE8935E}"/>
    <cellStyle name="tableau | source | texte 7" xfId="4791" xr:uid="{5855B7F9-C52C-48BC-B059-655B89F2EF4B}"/>
    <cellStyle name="tableau | unite | plage de cellules" xfId="2325" xr:uid="{EC6041B1-A25B-4C6F-B4C1-A23E32EC4077}"/>
    <cellStyle name="tableau | unite | plage de cellules 2" xfId="2326" xr:uid="{877191A9-6332-4C23-91EF-28DE67455F3E}"/>
    <cellStyle name="tableau | unite | plage de cellules 2 2" xfId="3304" xr:uid="{8DE083B4-DAE4-4F7C-9674-EA63906270BB}"/>
    <cellStyle name="tableau | unite | plage de cellules 2 3" xfId="4795" xr:uid="{DBCC24FB-D2F8-4EA5-97CA-46C7D85ACD4E}"/>
    <cellStyle name="tableau | unite | plage de cellules 3" xfId="2327" xr:uid="{D3182236-0155-424B-9E1F-B999074E2CD7}"/>
    <cellStyle name="tableau | unite | plage de cellules 3 2" xfId="3305" xr:uid="{59C806F9-D969-4C12-B620-F5E4181C1674}"/>
    <cellStyle name="tableau | unite | plage de cellules 3 3" xfId="4796" xr:uid="{FE51D691-FE47-4F22-BB76-07DB58FED5CA}"/>
    <cellStyle name="tableau | unite | plage de cellules 4" xfId="2328" xr:uid="{8485DA43-92B0-4515-A4FA-3B98CD161A18}"/>
    <cellStyle name="tableau | unite | plage de cellules 4 2" xfId="3306" xr:uid="{04103D1C-FB95-4DA3-93DC-243C27F58BDA}"/>
    <cellStyle name="tableau | unite | plage de cellules 5" xfId="2329" xr:uid="{79C577FB-1A85-4289-9D8D-13AA0600476F}"/>
    <cellStyle name="tableau | unite | plage de cellules 5 2" xfId="3307" xr:uid="{899B507E-03A7-47CC-8BBB-7A5F2DCFE4BA}"/>
    <cellStyle name="tableau | unite | plage de cellules 6" xfId="3303" xr:uid="{AF286B01-4110-4FE3-AE03-1F0910FD17E2}"/>
    <cellStyle name="tableau | unite | plage de cellules 7" xfId="4794" xr:uid="{317197CE-E157-48BB-BAB0-45CBBA3AD8FF}"/>
    <cellStyle name="tableau | unite | texte" xfId="2330" xr:uid="{763A3A85-3D6F-4780-9CF6-473E0C84ED28}"/>
    <cellStyle name="tableau | unite | texte 2" xfId="2331" xr:uid="{639C93F7-7EE0-4890-85E8-3970BFAD67E5}"/>
    <cellStyle name="tableau | unite | texte 2 2" xfId="3309" xr:uid="{4E56E7C4-6222-4A91-9EA0-7ABF2573598B}"/>
    <cellStyle name="tableau | unite | texte 2 3" xfId="4798" xr:uid="{A7A5880B-27AB-4A15-A342-8FD9A477264D}"/>
    <cellStyle name="tableau | unite | texte 3" xfId="2332" xr:uid="{3537A591-6677-45F3-BBDD-4E97C86BE9F4}"/>
    <cellStyle name="tableau | unite | texte 3 2" xfId="3310" xr:uid="{2EB827D8-70F1-4F03-B248-26A6691FDD6A}"/>
    <cellStyle name="tableau | unite | texte 3 3" xfId="4799" xr:uid="{A1502DD5-3EDC-4AD5-B395-D96A01EC316E}"/>
    <cellStyle name="tableau | unite | texte 4" xfId="2333" xr:uid="{47F0E238-7A79-4601-9C25-F00041B434DE}"/>
    <cellStyle name="tableau | unite | texte 4 2" xfId="3311" xr:uid="{E4DD2045-7E3E-496F-9A5C-9A5A03BBFC5B}"/>
    <cellStyle name="tableau | unite | texte 5" xfId="2334" xr:uid="{F097594E-3AAD-4AD7-82F7-C14813C3B9CD}"/>
    <cellStyle name="tableau | unite | texte 5 2" xfId="3312" xr:uid="{A0736553-C61B-4263-8232-755E2B5EE500}"/>
    <cellStyle name="tableau | unite | texte 6" xfId="3308" xr:uid="{5FEB41A6-DAD7-4F5D-A452-C79DD40523D3}"/>
    <cellStyle name="tableau | unite | texte 7" xfId="4797" xr:uid="{5DAC6BF7-DE34-4B86-A729-D3CEC8CA6575}"/>
    <cellStyle name="TableStyleLight1" xfId="2335" xr:uid="{F04A86EB-76B0-429D-91F0-84C1946E352F}"/>
    <cellStyle name="TableStyleLight1 2" xfId="3313" xr:uid="{50779D67-8125-4587-ACE7-CF66EF2E6E7E}"/>
    <cellStyle name="TableStyleLight1 3" xfId="4800" xr:uid="{29C5EE56-EB31-4E45-A261-2135DE2D6340}"/>
    <cellStyle name="Testo avviso" xfId="2336" xr:uid="{F35C74FB-D0FC-4398-A6C1-1AC24ED34735}"/>
    <cellStyle name="Testo avviso 2" xfId="3314" xr:uid="{011CF665-0E57-4B43-9C8B-D1ABDDA2D271}"/>
    <cellStyle name="Testo descrittivo" xfId="2337" xr:uid="{20BE7DA1-7472-4E99-83C1-EE335D822F33}"/>
    <cellStyle name="Testo descrittivo 2" xfId="3315" xr:uid="{06B2CA92-F093-4D8B-A7C0-44784A75140E}"/>
    <cellStyle name="Text" xfId="3426" xr:uid="{E537854A-075F-413D-BE9F-0ACA65D5C2A5}"/>
    <cellStyle name="Texte explicatif" xfId="20" builtinId="53" customBuiltin="1"/>
    <cellStyle name="Texte explicatif 2" xfId="1397" xr:uid="{43C350A9-DB8B-49EB-83BC-0F19F100267A}"/>
    <cellStyle name="Texte explicatif 2 2" xfId="3316" xr:uid="{7D9FCC71-E1F6-40B9-A2E4-4799438433CF}"/>
    <cellStyle name="Texte explicatif 2 2 2" xfId="4801" xr:uid="{B8DC6AF7-8659-4285-AD5C-FD4AD558E3AF}"/>
    <cellStyle name="Texte explicatif 2 3" xfId="2338" xr:uid="{0B55092B-2E2D-4B6A-AA9E-812FF7637CB0}"/>
    <cellStyle name="Texte explicatif 2 4" xfId="4378" xr:uid="{2840693B-4431-440C-BB69-25C13D32F075}"/>
    <cellStyle name="Texto de advertencia" xfId="2339" xr:uid="{1E37D385-07A2-4D30-BDA6-2C8F2F2D1B20}"/>
    <cellStyle name="Texto de advertencia 2" xfId="3317" xr:uid="{0FBCDEBE-B903-4C9C-BBB0-01C684176DC1}"/>
    <cellStyle name="Texto explicativo" xfId="2340" xr:uid="{9BF50570-C2DE-46AF-BD38-A770825040C2}"/>
    <cellStyle name="Texto explicativo 2" xfId="3318" xr:uid="{EC86B79C-DD21-4DDD-ADE9-40B2EF8E9685}"/>
    <cellStyle name="Title" xfId="3458" xr:uid="{63D89037-DA8B-40F6-8781-27902008811A}"/>
    <cellStyle name="Title 2" xfId="3319" xr:uid="{409152E9-BBFF-4C67-8B40-86C2E7C8DFE5}"/>
    <cellStyle name="Titolo" xfId="2341" xr:uid="{F039C80C-7078-4EDF-913C-1D033C24386B}"/>
    <cellStyle name="Titolo 1" xfId="2342" xr:uid="{20C6B2F2-6EB2-4540-8668-7FC887DAEE63}"/>
    <cellStyle name="Titolo 1 2" xfId="3321" xr:uid="{3210E4DB-DB87-4097-9769-874E90352E01}"/>
    <cellStyle name="Titolo 2" xfId="2343" xr:uid="{F4B761EB-1A3B-42D9-A894-260ED3651019}"/>
    <cellStyle name="Titolo 2 2" xfId="3322" xr:uid="{D76E8CDD-CFE8-4447-B7B0-77372A069F9D}"/>
    <cellStyle name="Titolo 3" xfId="2344" xr:uid="{E8D9CE76-E3D8-428B-BC6E-3D63B0C0B97B}"/>
    <cellStyle name="Titolo 3 2" xfId="3323" xr:uid="{71E601CB-A1B9-4A67-80CB-43B4AEB88AB7}"/>
    <cellStyle name="Titolo 4" xfId="2345" xr:uid="{0B906F45-FF00-444D-A69A-2A35531C956F}"/>
    <cellStyle name="Titolo 4 2" xfId="3324" xr:uid="{7D7F81A3-514D-4A86-BB45-11656004EB3B}"/>
    <cellStyle name="Titolo 5" xfId="3320" xr:uid="{1C8D55EB-086A-4799-9DC7-BD97F1DF633F}"/>
    <cellStyle name="Titolo_ANNÉE 2015" xfId="2346" xr:uid="{57357906-7F01-4D6E-9D18-15DC90F28343}"/>
    <cellStyle name="Titre" xfId="4331" builtinId="15" customBuiltin="1"/>
    <cellStyle name="Titre 1" xfId="2353" xr:uid="{67845F39-E110-44C3-838A-8FD101F46C48}"/>
    <cellStyle name="Titre 1 2" xfId="2354" xr:uid="{B20FCEDC-13B3-41D8-AE60-D4F0F90FEBE3}"/>
    <cellStyle name="Titre 1 2 2" xfId="3326" xr:uid="{9E7681B4-2CE2-432F-B4C0-A6EF6A0463EA}"/>
    <cellStyle name="Titre 1 2 2 2" xfId="3401" xr:uid="{2BE871F1-98A7-49A3-9A3F-3EBBA33B0628}"/>
    <cellStyle name="Titre 1 2 3" xfId="3397" xr:uid="{424645F1-759D-4849-91C4-F89CEF118974}"/>
    <cellStyle name="Titre 1 3" xfId="2355" xr:uid="{FED26794-C25C-48F7-97C3-18BF5CBD428F}"/>
    <cellStyle name="Titre 1 3 2" xfId="3327" xr:uid="{83AE725D-A49C-4C23-9249-C3B716ADB665}"/>
    <cellStyle name="Titre 1 4" xfId="3325" xr:uid="{40A33B08-9B79-4D54-9875-931028DE330F}"/>
    <cellStyle name="Titre 2" xfId="174" xr:uid="{71DBA4EC-110D-433E-8970-D4AB619BA406}"/>
    <cellStyle name="Titre 2 2" xfId="2357" xr:uid="{511510E0-B4F0-4CFC-8E45-210F878BF0E9}"/>
    <cellStyle name="Titre 2 2 2" xfId="3329" xr:uid="{5DB91646-DECB-45E2-BABD-C3E4E85DB564}"/>
    <cellStyle name="Titre 2 2 2 2" xfId="3402" xr:uid="{F669BC9B-7F5C-48FE-B847-1FD3D0B93C3B}"/>
    <cellStyle name="Titre 2 2 3" xfId="3398" xr:uid="{6B6F50A4-4335-44E5-B0A4-8FE5915EB1D3}"/>
    <cellStyle name="Titre 2 2 4" xfId="4802" xr:uid="{1F273990-EC5D-4191-B649-F6E6316F5817}"/>
    <cellStyle name="Titre 2 3" xfId="2358" xr:uid="{31622713-BC3D-4487-BE40-55A9D84C668F}"/>
    <cellStyle name="Titre 2 3 2" xfId="3330" xr:uid="{CF71EF06-18E4-4B0B-AE59-2DF54FF7F063}"/>
    <cellStyle name="Titre 2 4" xfId="3328" xr:uid="{DF10CE7E-ED2A-4C6A-B522-3D7CA8C15F30}"/>
    <cellStyle name="Titre 2 5" xfId="2356" xr:uid="{74E357AA-2795-4346-A696-B352F9715A9C}"/>
    <cellStyle name="Titre 2 6" xfId="4379" xr:uid="{3DE1FED1-C9E3-4756-8A4A-97F7F3EFB4C9}"/>
    <cellStyle name="Titre 3" xfId="2359" xr:uid="{F64CFE6A-52A6-4342-92EE-BAA90401D12B}"/>
    <cellStyle name="Titre 3 2" xfId="2360" xr:uid="{648C6E68-16A0-4B95-96C3-D73203171FFA}"/>
    <cellStyle name="Titre 3 2 2" xfId="3332" xr:uid="{1A36DC72-C7F7-4A2B-B9FD-B937AE2BEC3B}"/>
    <cellStyle name="Titre 3 2 2 2" xfId="3403" xr:uid="{BD378C5A-E869-4F0F-A58A-C4BFBC9C90A6}"/>
    <cellStyle name="Titre 3 2 3" xfId="3399" xr:uid="{FF111E3F-8177-497B-B1E1-9365C244CEA2}"/>
    <cellStyle name="Titre 3 3" xfId="3331" xr:uid="{C94249B9-1E61-4C8C-9281-58F123EF1C2C}"/>
    <cellStyle name="Titre 4" xfId="2361" xr:uid="{D2446998-76A9-43C0-AB81-D44D4AD5A418}"/>
    <cellStyle name="Titre 4 2" xfId="2362" xr:uid="{D54938DC-985A-4F3F-9934-B962E8B9ABF5}"/>
    <cellStyle name="Titre 4 2 2" xfId="3334" xr:uid="{0E3DF1F3-0E5A-4D9A-BAB2-09227034BD09}"/>
    <cellStyle name="Titre 4 2 2 2" xfId="3404" xr:uid="{AC1669F4-CE6B-485B-A11A-DC27E8025526}"/>
    <cellStyle name="Titre 4 2 3" xfId="3400" xr:uid="{F5F431B3-5BB6-44D9-B94D-8F27F39F98B3}"/>
    <cellStyle name="Titre 4 3" xfId="3333" xr:uid="{2F6832CE-BDAC-4D8A-BC76-7346D0D015E7}"/>
    <cellStyle name="Titre 5" xfId="2363" xr:uid="{CD2DD327-04F8-486D-BB97-F3C04542E271}"/>
    <cellStyle name="Titre 5 2" xfId="2364" xr:uid="{1C1D5540-53C7-4CB1-9125-3ACDC5DEE774}"/>
    <cellStyle name="Titre 5 2 2" xfId="3336" xr:uid="{06C93757-1A93-42F2-974E-9FA94C4975A6}"/>
    <cellStyle name="Titre 5 3" xfId="3335" xr:uid="{0CA0CC3A-CEFA-4B2C-8DA2-4DD609D6C34E}"/>
    <cellStyle name="Titre colonnes" xfId="2365" xr:uid="{FCC65E4F-28A9-46EB-8023-2991B22A14B8}"/>
    <cellStyle name="Titre colonnes 2" xfId="2366" xr:uid="{F8CC529B-5E94-4E41-B89F-6F1B9CAEDEE5}"/>
    <cellStyle name="Titre colonnes 2 2" xfId="3338" xr:uid="{97DACE5A-38FC-4527-9C3C-E60052454599}"/>
    <cellStyle name="Titre colonnes 2 3" xfId="4804" xr:uid="{29DD2518-6259-4C04-B129-A8D4E6A8865B}"/>
    <cellStyle name="Titre colonnes 3" xfId="2367" xr:uid="{0A0AB307-381C-48F6-9B91-61C237B8B99E}"/>
    <cellStyle name="Titre colonnes 3 2" xfId="3339" xr:uid="{A1BF855D-F93F-461A-88FC-77B1F7BF4AAA}"/>
    <cellStyle name="Titre colonnes 3 3" xfId="4821" xr:uid="{E77171FD-2683-4077-9BAF-42C694B7AA88}"/>
    <cellStyle name="Titre colonnes 4" xfId="2368" xr:uid="{49AF77E3-0E03-49C4-AE9E-EB540F99DA38}"/>
    <cellStyle name="Titre colonnes 4 2" xfId="3340" xr:uid="{E5C9A606-4503-4EA0-8331-570923C801BB}"/>
    <cellStyle name="Titre colonnes 5" xfId="3337" xr:uid="{350874AA-7DF4-4B99-A547-072251382D30}"/>
    <cellStyle name="Titre colonnes 6" xfId="4803" xr:uid="{AD154980-22E6-4B56-AE1C-9C1F2CE54AF2}"/>
    <cellStyle name="Titre général" xfId="2369" xr:uid="{A0DAFB3B-474C-4FDB-A17F-B5EB62A4A9E9}"/>
    <cellStyle name="Titre général 2" xfId="2370" xr:uid="{249B1761-8451-4608-B0EE-6E529958DFD4}"/>
    <cellStyle name="Titre général 2 2" xfId="3342" xr:uid="{0EFB8960-CD45-40F6-8A09-D41B002A1F10}"/>
    <cellStyle name="Titre général 2 3" xfId="4806" xr:uid="{D22F9799-7CB2-46EA-8FE7-8CC0590C1936}"/>
    <cellStyle name="Titre général 3" xfId="2371" xr:uid="{D98FF8F1-C1CC-4E82-9EA0-D1B98350FEB0}"/>
    <cellStyle name="Titre général 3 2" xfId="3343" xr:uid="{75EFBB2D-D557-4852-9ECB-B4CC3863C23E}"/>
    <cellStyle name="Titre général 4" xfId="3341" xr:uid="{D0396558-C08B-4C2D-A3C5-7DD4AA7EBCB8}"/>
    <cellStyle name="Titre général 5" xfId="4805" xr:uid="{C7A951DF-C032-4C45-B881-E6DBCAEF7359}"/>
    <cellStyle name="Titre lignes" xfId="2372" xr:uid="{E338FC7B-B7AC-44EF-A424-C8F5D180C8EB}"/>
    <cellStyle name="Titre lignes 1" xfId="2373" xr:uid="{AEC10645-A974-4458-85CF-0314B07844B4}"/>
    <cellStyle name="Titre lignes 1 2" xfId="3345" xr:uid="{440F4B07-DF06-41AA-A79E-61686EFAF058}"/>
    <cellStyle name="Titre lignes 2" xfId="2374" xr:uid="{35473348-C4D4-4554-83C0-241A86385628}"/>
    <cellStyle name="Titre lignes 2 2" xfId="3346" xr:uid="{77621367-C806-4ADB-9ACB-F35A3D9CA3DD}"/>
    <cellStyle name="Titre lignes 2 3" xfId="4808" xr:uid="{37404C4D-D1F2-41E5-902B-3ECAE6DB5DE5}"/>
    <cellStyle name="Titre lignes 3" xfId="2375" xr:uid="{9352B19B-EF08-4B8C-A2DD-833BFD8B6A70}"/>
    <cellStyle name="Titre lignes 3 2" xfId="3347" xr:uid="{52CA8802-3FCC-4081-96A1-94F468204ABC}"/>
    <cellStyle name="Titre lignes 3 3" xfId="4822" xr:uid="{F87760B4-E55C-4BB7-AC52-6A359E564730}"/>
    <cellStyle name="Titre lignes 4" xfId="2376" xr:uid="{083C0199-4EDA-465B-88DB-1FB19C09B103}"/>
    <cellStyle name="Titre lignes 4 2" xfId="3348" xr:uid="{BB850D5D-DF7B-4903-BFA2-8FC550BD71F2}"/>
    <cellStyle name="Titre lignes 5" xfId="3344" xr:uid="{B096B87A-F474-403A-AAAD-0B0BFBF8D582}"/>
    <cellStyle name="Titre lignes 6" xfId="4807" xr:uid="{2506FA81-FDB6-4DB2-B396-96BB8536C233}"/>
    <cellStyle name="Titre lignes_Fiches C 2010 version juin rebasé3" xfId="2377" xr:uid="{0F77C166-3D92-4B19-983E-C21D153AC32F}"/>
    <cellStyle name="Titre page" xfId="2378" xr:uid="{06409932-44E6-4090-A876-4ABE3378DAA0}"/>
    <cellStyle name="Titre page 2" xfId="2379" xr:uid="{6109D9F4-055D-4C23-AD7A-72D93D251E40}"/>
    <cellStyle name="Titre page 2 2" xfId="3350" xr:uid="{F76C96BD-579E-4745-A362-4A0655F5CCE2}"/>
    <cellStyle name="Titre page 2 3" xfId="4810" xr:uid="{6172D7D9-4CE9-4138-99CE-3C12557CD51A}"/>
    <cellStyle name="Titre page 3" xfId="2380" xr:uid="{D215B272-FE46-45D5-8373-2C1EDDB52996}"/>
    <cellStyle name="Titre page 3 2" xfId="3351" xr:uid="{BD60EA8F-0AF2-4D27-AA98-DC51AA598365}"/>
    <cellStyle name="Titre page 3 3" xfId="4824" xr:uid="{ECBD5AA0-D920-4F0C-B3B3-290A6A4A2B7A}"/>
    <cellStyle name="Titre page 4" xfId="3349" xr:uid="{2F116E65-5CD4-4D99-AA03-E8647EF39243}"/>
    <cellStyle name="Titre page 5" xfId="4809" xr:uid="{5AB60A4E-9EC8-42D9-B554-E86B460A2C82}"/>
    <cellStyle name="Titre " xfId="2347" xr:uid="{89D06F3C-948B-4F5A-9955-FB9F0D695766}"/>
    <cellStyle name="Titre  2" xfId="2348" xr:uid="{52585EB0-77D1-4DCB-BDC2-E17AEEA8A51F}"/>
    <cellStyle name="Titre  2 2" xfId="3353" xr:uid="{A2A435C0-483D-4DD1-8E87-B9B42A3E6C06}"/>
    <cellStyle name="Titre  3" xfId="3352" xr:uid="{60A7B85E-6CF2-42C6-9DC0-D6959DE26F18}"/>
    <cellStyle name="Titre 1" xfId="8" builtinId="16" customBuiltin="1"/>
    <cellStyle name="Titre 1 2" xfId="2349" xr:uid="{DA25BA6A-78A3-49AF-8D86-A411D8D5A532}"/>
    <cellStyle name="Titre 1 2 2" xfId="3354" xr:uid="{2190E066-F73E-45BF-93E0-E3DBE2E73D84}"/>
    <cellStyle name="Titre 1 2 2 2" xfId="4811" xr:uid="{14FB35F5-0F52-4B8D-A31D-4E812EB15978}"/>
    <cellStyle name="Titre 1 2 3" xfId="4380" xr:uid="{FAD016AB-D646-4947-8ADE-9828F8B65409}"/>
    <cellStyle name="Titre 2" xfId="9" builtinId="17" customBuiltin="1"/>
    <cellStyle name="Titre 2 2" xfId="2350" xr:uid="{08DEF76C-301C-4A50-AD7B-EAD12F83BE0F}"/>
    <cellStyle name="Titre 2 2 2" xfId="3355" xr:uid="{90B9211A-F102-4806-B445-3CB1A9E25494}"/>
    <cellStyle name="Titre 2 2 2 2" xfId="4812" xr:uid="{9801C05C-FBF6-4817-9EE1-03E536C9A0BE}"/>
    <cellStyle name="Titre 2 2 3" xfId="4381" xr:uid="{3CC619CB-0C5E-47F1-94CE-FAD12BDB8355}"/>
    <cellStyle name="Titre 3" xfId="10" builtinId="18" customBuiltin="1"/>
    <cellStyle name="Titre 3 2" xfId="2351" xr:uid="{ED054587-7B88-40DF-9A8C-4AF99D1436FC}"/>
    <cellStyle name="Titre 3 2 2" xfId="3356" xr:uid="{041A1A8C-CF28-4C26-8096-5D8F6498D812}"/>
    <cellStyle name="Titre 3 2 2 2" xfId="4813" xr:uid="{7BCA465B-DF94-44C0-B12B-94347C1E5A2F}"/>
    <cellStyle name="Titre 3 2 3" xfId="4382" xr:uid="{4E6E6AC8-1AF4-46CD-86E7-5E67E7097935}"/>
    <cellStyle name="Titre 4" xfId="11" builtinId="19" customBuiltin="1"/>
    <cellStyle name="Titre 4 2" xfId="2352" xr:uid="{43B5085F-E327-49BC-B6FE-583466C00BD2}"/>
    <cellStyle name="Titre 4 2 2" xfId="3357" xr:uid="{A32CB5C7-4FB9-4910-8A49-1B5E13F81C1E}"/>
    <cellStyle name="Titre 4 2 2 2" xfId="4814" xr:uid="{83724636-FF9B-4873-A6E2-217FCEA9E690}"/>
    <cellStyle name="Titre 4 2 3" xfId="4383" xr:uid="{481CC6B9-450D-4B60-AD59-46F9E17D496F}"/>
    <cellStyle name="Título" xfId="1867" xr:uid="{1F493938-89EF-4C95-A51D-81B021EA8705}"/>
    <cellStyle name="Título 1" xfId="1868" xr:uid="{67219AB1-539B-44EF-9C50-9F9045D48C39}"/>
    <cellStyle name="Título 1 2" xfId="3359" xr:uid="{3C403103-E73A-4AF5-92BA-335F17E32FA5}"/>
    <cellStyle name="Título 2" xfId="1869" xr:uid="{DA2E9236-D4C7-45A4-BB57-0A6F7037932D}"/>
    <cellStyle name="Título 2 2" xfId="3360" xr:uid="{08467B98-3E2C-4A49-B962-2BD8C9734FA6}"/>
    <cellStyle name="Título 3" xfId="1870" xr:uid="{3BBB5B37-F6F8-4AAE-815B-05104D3DB4BA}"/>
    <cellStyle name="Título 3 2" xfId="3361" xr:uid="{6F7FC628-73B8-4F33-8D96-38A831902D5F}"/>
    <cellStyle name="Título 4" xfId="3358" xr:uid="{8DF23D05-3043-4C83-94E7-ECAA5F584BA5}"/>
    <cellStyle name="Total" xfId="21" builtinId="25" customBuiltin="1"/>
    <cellStyle name="Total 1" xfId="2381" xr:uid="{E10959C2-B4B1-461E-B8FC-6953E860E62B}"/>
    <cellStyle name="Total 1 2" xfId="3362" xr:uid="{7C0B3FEA-B378-4DC6-AB9F-7785E3C1F227}"/>
    <cellStyle name="Total 2" xfId="2382" xr:uid="{FE2AFB76-5347-472D-97DE-8F1C8C0194AC}"/>
    <cellStyle name="Total 2 10" xfId="6569" xr:uid="{44C3E22D-5595-4354-A40F-A836157F2ED5}"/>
    <cellStyle name="Total 2 11" xfId="6822" xr:uid="{D3A6D3FB-8EA5-4E34-810B-5A25FD7A48E2}"/>
    <cellStyle name="Total 2 12" xfId="6892" xr:uid="{EDAD4BB5-FE04-4CA9-BA60-DAA6B54050EC}"/>
    <cellStyle name="Total 2 13" xfId="7336" xr:uid="{378379EC-86A4-42A6-8F50-EAF0213F8BEE}"/>
    <cellStyle name="Total 2 14" xfId="7093" xr:uid="{9C1C20A0-5F2A-431F-835A-4FD8EC546269}"/>
    <cellStyle name="Total 2 15" xfId="7585" xr:uid="{DA3123A9-C275-4234-9E00-4E910743EEB1}"/>
    <cellStyle name="Total 2 16" xfId="7830" xr:uid="{CD384480-FF9B-4C57-86B2-8FCECCFEC46A}"/>
    <cellStyle name="Total 2 17" xfId="8111" xr:uid="{CE3C71ED-331E-47C9-8622-28C747E68885}"/>
    <cellStyle name="Total 2 2" xfId="3363" xr:uid="{BAE6DB8D-4682-479E-9593-98BF6F05AD90}"/>
    <cellStyle name="Total 2 2 2" xfId="4815" xr:uid="{53003832-6F5C-4B9F-9D10-87FBCC97A7D1}"/>
    <cellStyle name="Total 2 3" xfId="4820" xr:uid="{E9569646-5B82-42AB-B2FA-5C1D9ECB8BD0}"/>
    <cellStyle name="Total 2 4" xfId="4384" xr:uid="{DAD3AF0B-AAC9-48E6-9C75-F1045D12691B}"/>
    <cellStyle name="Total 2 5" xfId="4878" xr:uid="{ABDE2DE9-1D82-4005-AC1A-FA6B6E98B736}"/>
    <cellStyle name="Total 2 6" xfId="5264" xr:uid="{157FA236-525D-4314-A2D6-E00D58697B02}"/>
    <cellStyle name="Total 2 7" xfId="5520" xr:uid="{7E97CE71-2A49-4F60-9DC7-2ABF6FB94977}"/>
    <cellStyle name="Total 2 8" xfId="6057" xr:uid="{B7844596-78A3-465C-AFC0-797908182287}"/>
    <cellStyle name="Total 2 9" xfId="5815" xr:uid="{CFEDE607-015D-4485-93A0-2C50B69815B2}"/>
    <cellStyle name="Totale" xfId="2383" xr:uid="{F483724C-1D57-4522-A21F-6DAD3194B38B}"/>
    <cellStyle name="Totale 2" xfId="3364" xr:uid="{41CE6C74-7FED-428E-AB77-70A3CC83B95B}"/>
    <cellStyle name="Valore non valido" xfId="2387" xr:uid="{B586B814-4EFF-4BB1-9AAE-3E2348B23A8B}"/>
    <cellStyle name="Valore non valido 2" xfId="3365" xr:uid="{CBA75419-73D9-4EA8-AD79-7639A4C15BDA}"/>
    <cellStyle name="Valore valido" xfId="2388" xr:uid="{BBD33991-BB3F-45D7-9022-E99520DEF7D2}"/>
    <cellStyle name="Valore valido 2" xfId="3366" xr:uid="{327C3170-E09F-484C-875B-0C79DD86D186}"/>
    <cellStyle name="Vérification" xfId="18" builtinId="23" customBuiltin="1"/>
    <cellStyle name="Vérification 2" xfId="2384" xr:uid="{2C61EC13-7C1D-4F72-920E-A98A3672D02F}"/>
    <cellStyle name="Vérification 2 2" xfId="3367" xr:uid="{8BCBD319-85B6-4E10-BC56-0930B2B246BB}"/>
    <cellStyle name="Vérification 2 2 2" xfId="4816" xr:uid="{D82628FA-5470-4A52-8D52-6987435D6919}"/>
    <cellStyle name="Vérification 2 3" xfId="4385" xr:uid="{8732E846-DD13-499F-AB5D-CF239E3E489E}"/>
    <cellStyle name="Vérification de cellule" xfId="2385" xr:uid="{25D26349-DF01-4840-BA13-006B2E518C0D}"/>
    <cellStyle name="Vérification de cellule 2" xfId="2386" xr:uid="{0EEBA0BC-5567-40FA-A648-1037FFC877E1}"/>
    <cellStyle name="Vérification de cellule 2 2" xfId="3369" xr:uid="{A02C23F1-DD80-454E-8555-32EF14A7BC58}"/>
    <cellStyle name="Vérification de cellule 3" xfId="3368" xr:uid="{A6048068-46C0-41CF-A386-2178BC9646CC}"/>
    <cellStyle name="Virgule fixe" xfId="2389" xr:uid="{B77A92B1-1B2A-43E7-B483-325AD69B4C7A}"/>
    <cellStyle name="Virgule fixe 2" xfId="2390" xr:uid="{1DC9156A-D119-4CEC-9BE9-5D831D759A2E}"/>
    <cellStyle name="Virgule fixe 2 2" xfId="3371" xr:uid="{5B9C2887-5BDA-4B05-8767-F15D361E2F43}"/>
    <cellStyle name="Virgule fixe 2 3" xfId="4818" xr:uid="{6A0F9557-A288-432A-8623-76E3859E6234}"/>
    <cellStyle name="Virgule fixe 3" xfId="3370" xr:uid="{891BCD7C-C865-40C7-8885-4AF14876509C}"/>
    <cellStyle name="Virgule fixe 4" xfId="4817" xr:uid="{0FC6A191-FD73-4385-A00F-AF63314AC4DA}"/>
    <cellStyle name="Währung [0]_VPVUL94-00 2ème version" xfId="2391" xr:uid="{16E71FAD-8438-4AAB-95DE-502D811EDF22}"/>
    <cellStyle name="Währung_VPVUL94-00 2ème version" xfId="2392" xr:uid="{CAD6F6FF-C696-4390-9C5D-B743F24F0C83}"/>
    <cellStyle name="Warning" xfId="3427" xr:uid="{D6491BCB-53D2-4E3E-82DC-B2F2363EFCD9}"/>
    <cellStyle name="Warning Text 2" xfId="3372" xr:uid="{97414346-A926-4D14-BED6-1DAFCA639C65}"/>
    <cellStyle name="Обычный_CRF2002 (1)" xfId="1402" xr:uid="{9F96EF8C-D57B-43F0-BBC4-DE0423D33898}"/>
  </cellStyles>
  <dxfs count="12">
    <dxf>
      <numFmt numFmtId="1" formatCode="0"/>
      <alignment horizontal="general" vertical="center" textRotation="0" wrapText="0" indent="0" justifyLastLine="0" shrinkToFit="0" readingOrder="0"/>
      <border diagonalUp="0" diagonalDown="0">
        <left style="thin">
          <color indexed="64"/>
        </left>
        <right/>
        <top/>
        <bottom/>
        <vertical/>
        <horizontal/>
      </border>
    </dxf>
    <dxf>
      <numFmt numFmtId="1"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numFmt numFmtId="1"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numFmt numFmtId="1"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numFmt numFmtId="1"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numFmt numFmtId="1" formatCode="0"/>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dxf>
    <dxf>
      <border diagonalUp="0" diagonalDown="0">
        <left style="thin">
          <color indexed="64"/>
        </left>
        <right/>
        <top/>
        <bottom/>
        <vertical/>
        <horizontal/>
      </border>
    </dxf>
    <dxf>
      <border outline="0">
        <right style="thin">
          <color indexed="64"/>
        </right>
        <bottom style="thin">
          <color indexed="64"/>
        </bottom>
      </border>
    </dxf>
    <dxf>
      <alignment horizontal="general" vertical="center" textRotation="0" wrapText="0" indent="0" justifyLastLine="0" shrinkToFit="0" readingOrder="0"/>
    </dxf>
    <dxf>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Style de tableau 1" pivot="0" count="0" xr9:uid="{B5958DA4-041A-44FF-9F2D-033CAC1C5742}"/>
  </tableStyles>
  <colors>
    <mruColors>
      <color rgb="FFF20000"/>
      <color rgb="FFFFDE81"/>
      <color rgb="FFFDD3DD"/>
      <color rgb="FFD40A3A"/>
      <color rgb="FFF55964"/>
      <color rgb="FFF51F52"/>
      <color rgb="FFFF3399"/>
      <color rgb="FFFF5D61"/>
      <color rgb="FFFF7C80"/>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'Données graphiques'!$B$81:$F$81</c:f>
              <c:strCache>
                <c:ptCount val="5"/>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graphiques'!$G$81:$L$81</c15:sqref>
                  </c15:fullRef>
                </c:ext>
              </c:extLst>
              <c:f>'Données graphiques'!$H$81:$L$81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E5C-4FF5-AC13-AF405F8E8B8D}"/>
            </c:ext>
          </c:extLst>
        </c:ser>
        <c:ser>
          <c:idx val="7"/>
          <c:order val="1"/>
          <c:tx>
            <c:strRef>
              <c:f>'Données graphiques'!$B$89:$F$89</c:f>
              <c:strCache>
                <c:ptCount val="5"/>
                <c:pt idx="0">
                  <c:v>Rénovation énergétique des bâtiments publics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graphiques'!$G$89:$L$89</c15:sqref>
                  </c15:fullRef>
                </c:ext>
              </c:extLst>
              <c:f>'Données graphiques'!$H$89:$L$89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7-7E5C-4FF5-AC13-AF405F8E8B8D}"/>
            </c:ext>
          </c:extLst>
        </c:ser>
        <c:ser>
          <c:idx val="6"/>
          <c:order val="2"/>
          <c:tx>
            <c:strRef>
              <c:f>'Données graphiques'!$B$88:$F$88</c:f>
              <c:strCache>
                <c:ptCount val="5"/>
                <c:pt idx="0">
                  <c:v>Aménagements cyclabes</c:v>
                </c:pt>
              </c:strCache>
            </c:strRef>
          </c:tx>
          <c:spPr>
            <a:solidFill>
              <a:srgbClr val="FDD3DD"/>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graphiques'!$G$88:$L$88</c15:sqref>
                  </c15:fullRef>
                </c:ext>
              </c:extLst>
              <c:f>'Données graphiques'!$H$88:$L$88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7E5C-4FF5-AC13-AF405F8E8B8D}"/>
            </c:ext>
          </c:extLst>
        </c:ser>
        <c:ser>
          <c:idx val="5"/>
          <c:order val="3"/>
          <c:tx>
            <c:strRef>
              <c:f>'Données graphiques'!$B$86:$F$86</c:f>
              <c:strCache>
                <c:ptCount val="5"/>
                <c:pt idx="0">
                  <c:v>Infrastructures ferroviaires (dont RER-m)</c:v>
                </c:pt>
              </c:strCache>
            </c:strRef>
          </c:tx>
          <c:spPr>
            <a:solidFill>
              <a:srgbClr val="F55964"/>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graphiques'!$G$86:$L$86</c15:sqref>
                  </c15:fullRef>
                </c:ext>
              </c:extLst>
              <c:f>'Données graphiques'!$H$86:$L$86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7E5C-4FF5-AC13-AF405F8E8B8D}"/>
            </c:ext>
          </c:extLst>
        </c:ser>
        <c:ser>
          <c:idx val="8"/>
          <c:order val="4"/>
          <c:tx>
            <c:strRef>
              <c:f>'Données graphiques'!$B$87</c:f>
              <c:strCache>
                <c:ptCount val="1"/>
                <c:pt idx="0">
                  <c:v>Matériel roulant ferroviaire*</c:v>
                </c:pt>
              </c:strCache>
            </c:strRef>
          </c:tx>
          <c:spPr>
            <a:pattFill prst="pct90">
              <a:fgClr>
                <a:srgbClr val="FF5D61"/>
              </a:fgClr>
              <a:bgClr>
                <a:schemeClr val="bg1"/>
              </a:bgClr>
            </a:pattFill>
            <a:ln>
              <a:noFill/>
            </a:ln>
            <a:effectLst/>
          </c:spPr>
          <c:invertIfNegative val="0"/>
          <c:cat>
            <c:strLit>
              <c:ptCount val="5"/>
              <c:pt idx="0">
                <c:v>SNBC MOY. 2021-2030</c:v>
              </c:pt>
              <c:pt idx="1">
                <c:v>S1 - Génération frugale MOY. 2021-2030</c:v>
              </c:pt>
              <c:pt idx="2">
                <c:v>S2 - Coopérations territoriales MOY. 2021-2030</c:v>
              </c:pt>
              <c:pt idx="3">
                <c:v>S3 - Technologies vertes MOY. 2021-2030</c:v>
              </c:pt>
              <c:pt idx="4">
                <c:v>S4 - Pari réparateur MOY. 2021-2030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'Données graphiques'!$G$87:$L$87</c15:sqref>
                  </c15:fullRef>
                </c:ext>
              </c:extLst>
              <c:f>'Données graphiques'!$H$87:$L$87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7E5C-4FF5-AC13-AF405F8E8B8D}"/>
            </c:ext>
          </c:extLst>
        </c:ser>
        <c:ser>
          <c:idx val="4"/>
          <c:order val="5"/>
          <c:tx>
            <c:strRef>
              <c:f>'Données graphiques'!$B$85:$F$85</c:f>
              <c:strCache>
                <c:ptCount val="5"/>
                <c:pt idx="0">
                  <c:v>TCU </c:v>
                </c:pt>
              </c:strCache>
            </c:strRef>
          </c:tx>
          <c:spPr>
            <a:solidFill>
              <a:srgbClr val="FF3399"/>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graphiques'!$G$85:$L$85</c15:sqref>
                  </c15:fullRef>
                </c:ext>
              </c:extLst>
              <c:f>'Données graphiques'!$H$85:$L$85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7E5C-4FF5-AC13-AF405F8E8B8D}"/>
            </c:ext>
          </c:extLst>
        </c:ser>
        <c:ser>
          <c:idx val="3"/>
          <c:order val="6"/>
          <c:tx>
            <c:strRef>
              <c:f>'Données graphiques'!$B$84:$F$84</c:f>
              <c:strCache>
                <c:ptCount val="5"/>
                <c:pt idx="0">
                  <c:v>Verdissement des flottes de véhicules des collectivités </c:v>
                </c:pt>
              </c:strCache>
            </c:strRef>
          </c:tx>
          <c:spPr>
            <a:solidFill>
              <a:srgbClr val="F20000"/>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graphiques'!$G$84:$L$84</c15:sqref>
                  </c15:fullRef>
                </c:ext>
              </c:extLst>
              <c:f>'Données graphiques'!$H$84:$L$84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7E5C-4FF5-AC13-AF405F8E8B8D}"/>
            </c:ext>
          </c:extLst>
        </c:ser>
        <c:ser>
          <c:idx val="2"/>
          <c:order val="7"/>
          <c:tx>
            <c:strRef>
              <c:f>'Données graphiques'!$B$83:$F$83</c:f>
              <c:strCache>
                <c:ptCount val="5"/>
                <c:pt idx="0">
                  <c:v>Bornes de recharge électrique</c:v>
                </c:pt>
              </c:strCache>
            </c:strRef>
          </c:tx>
          <c:spPr>
            <a:solidFill>
              <a:srgbClr val="C00000"/>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graphiques'!$G$83:$L$83</c15:sqref>
                  </c15:fullRef>
                </c:ext>
              </c:extLst>
              <c:f>'Données graphiques'!$H$83:$L$83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E5C-4FF5-AC13-AF405F8E8B8D}"/>
            </c:ext>
          </c:extLst>
        </c:ser>
        <c:ser>
          <c:idx val="1"/>
          <c:order val="8"/>
          <c:tx>
            <c:strRef>
              <c:f>'Données graphiques'!$B$82:$F$82</c:f>
              <c:strCache>
                <c:ptCount val="5"/>
                <c:pt idx="0">
                  <c:v>Energie (éclairage public et RCU)</c:v>
                </c:pt>
              </c:strCache>
            </c:strRef>
          </c:tx>
          <c:spPr>
            <a:solidFill>
              <a:schemeClr val="accent6"/>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graphiques'!$H$80:$L$81</c:f>
              <c:multiLvlStrCache>
                <c:ptCount val="5"/>
                <c:lvl>
                  <c:pt idx="0">
                    <c:v>MOY. 2021-2030</c:v>
                  </c:pt>
                  <c:pt idx="1">
                    <c:v>MOY. 2021-2030</c:v>
                  </c:pt>
                  <c:pt idx="2">
                    <c:v>MOY. 2021-2030</c:v>
                  </c:pt>
                  <c:pt idx="3">
                    <c:v>MOY. 2021-2030</c:v>
                  </c:pt>
                  <c:pt idx="4">
                    <c:v>MOY. 2021-2030</c:v>
                  </c:pt>
                </c:lvl>
                <c:lvl>
                  <c:pt idx="0">
                    <c:v>SNBC</c:v>
                  </c:pt>
                  <c:pt idx="1">
                    <c:v>S1 - Génération frugale</c:v>
                  </c:pt>
                  <c:pt idx="2">
                    <c:v>S2 - Coopérations territoriales</c:v>
                  </c:pt>
                  <c:pt idx="3">
                    <c:v>S3 - Technologies vertes</c:v>
                  </c:pt>
                  <c:pt idx="4">
                    <c:v>S4 - Pari réparateur</c:v>
                  </c:pt>
                </c:lvl>
              </c:multiLvlStrCache>
            </c:multiLvlStrRef>
          </c:cat>
          <c:val>
            <c:numRef>
              <c:extLst>
                <c:ext xmlns:c15="http://schemas.microsoft.com/office/drawing/2012/chart" uri="{02D57815-91ED-43cb-92C2-25804820EDAC}">
                  <c15:fullRef>
                    <c15:sqref>'Données graphiques'!$G$82:$L$82</c15:sqref>
                  </c15:fullRef>
                </c:ext>
              </c:extLst>
              <c:f>'Données graphiques'!$H$82:$L$82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E5C-4FF5-AC13-AF405F8E8B8D}"/>
            </c:ext>
          </c:extLst>
        </c:ser>
        <c:dLbls>
          <c:showLegendKey val="0"/>
          <c:showVal val="0"/>
          <c:showCatName val="0"/>
          <c:showSerName val="0"/>
          <c:showPercent val="0"/>
          <c:showBubbleSize val="0"/>
        </c:dLbls>
        <c:gapWidth val="150"/>
        <c:overlap val="100"/>
        <c:axId val="1167406160"/>
        <c:axId val="1167408656"/>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egendEntry>
        <c:idx val="0"/>
        <c:delete val="1"/>
      </c:legendEntry>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5"/>
          <c:order val="3"/>
          <c:tx>
            <c:strRef>
              <c:f>'Données graphiques'!$B$86:$F$86</c:f>
              <c:strCache>
                <c:ptCount val="5"/>
                <c:pt idx="0">
                  <c:v>Infrastructures ferroviaires (dont RER-m)</c:v>
                </c:pt>
              </c:strCache>
              <c:extLst xmlns:c15="http://schemas.microsoft.com/office/drawing/2012/chart"/>
            </c:strRef>
          </c:tx>
          <c:spPr>
            <a:solidFill>
              <a:srgbClr val="D40A3A"/>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extLst xmlns:c15="http://schemas.microsoft.com/office/drawing/2012/chart"/>
            </c:multiLvlStrRef>
          </c:cat>
          <c:val>
            <c:numRef>
              <c:f>'Données graphiques'!$G$86:$L$86</c:f>
              <c:numCache>
                <c:formatCode>0</c:formatCode>
                <c:ptCount val="6"/>
                <c:pt idx="0">
                  <c:v>0</c:v>
                </c:pt>
                <c:pt idx="1">
                  <c:v>0</c:v>
                </c:pt>
                <c:pt idx="2">
                  <c:v>0</c:v>
                </c:pt>
                <c:pt idx="3">
                  <c:v>0</c:v>
                </c:pt>
                <c:pt idx="4">
                  <c:v>0</c:v>
                </c:pt>
                <c:pt idx="5">
                  <c:v>0</c:v>
                </c:pt>
              </c:numCache>
              <c:extLst xmlns:c15="http://schemas.microsoft.com/office/drawing/2012/chart"/>
            </c:numRef>
          </c:val>
          <c:extLst xmlns:c15="http://schemas.microsoft.com/office/drawing/2012/chart">
            <c:ext xmlns:c16="http://schemas.microsoft.com/office/drawing/2014/chart" uri="{C3380CC4-5D6E-409C-BE32-E72D297353CC}">
              <c16:uniqueId val="{00000003-1BD6-40CC-A7B4-01D64F43F045}"/>
            </c:ext>
          </c:extLst>
        </c:ser>
        <c:ser>
          <c:idx val="8"/>
          <c:order val="4"/>
          <c:tx>
            <c:strRef>
              <c:f>'Données graphiques'!$B$87</c:f>
              <c:strCache>
                <c:ptCount val="1"/>
                <c:pt idx="0">
                  <c:v>Matériel roulant ferroviaire*</c:v>
                </c:pt>
              </c:strCache>
              <c:extLst xmlns:c15="http://schemas.microsoft.com/office/drawing/2012/chart"/>
            </c:strRef>
          </c:tx>
          <c:spPr>
            <a:pattFill prst="pct90">
              <a:fgClr>
                <a:srgbClr val="D40A3A"/>
              </a:fgClr>
              <a:bgClr>
                <a:schemeClr val="bg1"/>
              </a:bgClr>
            </a:pattFill>
            <a:ln>
              <a:noFill/>
            </a:ln>
            <a:effectLst/>
          </c:spPr>
          <c:invertIfNegative val="0"/>
          <c:val>
            <c:numRef>
              <c:f>'Données graphiques'!$G$87:$L$87</c:f>
              <c:numCache>
                <c:formatCode>0</c:formatCode>
                <c:ptCount val="6"/>
                <c:pt idx="0">
                  <c:v>0</c:v>
                </c:pt>
                <c:pt idx="1">
                  <c:v>0</c:v>
                </c:pt>
                <c:pt idx="2">
                  <c:v>0</c:v>
                </c:pt>
                <c:pt idx="3">
                  <c:v>0</c:v>
                </c:pt>
                <c:pt idx="4">
                  <c:v>0</c:v>
                </c:pt>
                <c:pt idx="5">
                  <c:v>0</c:v>
                </c:pt>
              </c:numCache>
              <c:extLst xmlns:c15="http://schemas.microsoft.com/office/drawing/2012/chart"/>
            </c:numRef>
          </c:val>
          <c:extLst xmlns:c15="http://schemas.microsoft.com/office/drawing/2012/chart">
            <c:ext xmlns:c16="http://schemas.microsoft.com/office/drawing/2014/chart" uri="{C3380CC4-5D6E-409C-BE32-E72D297353CC}">
              <c16:uniqueId val="{00000004-1BD6-40CC-A7B4-01D64F43F045}"/>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BD6-40CC-A7B4-01D64F43F045}"/>
                  </c:ext>
                </c:extLst>
              </c15:ser>
            </c15:filteredBarSeries>
            <c15:filteredBarSeries>
              <c15:ser>
                <c:idx val="7"/>
                <c:order val="1"/>
                <c:tx>
                  <c:strRef>
                    <c:extLst xmlns:c15="http://schemas.microsoft.com/office/drawing/2012/chart">
                      <c:ext xmlns:c15="http://schemas.microsoft.com/office/drawing/2012/chart" uri="{02D57815-91ED-43cb-92C2-25804820EDAC}">
                        <c15:formulaRef>
                          <c15:sqref>'Données graphiques'!$B$89:$F$89</c15:sqref>
                        </c15:formulaRef>
                      </c:ext>
                    </c:extLst>
                    <c:strCache>
                      <c:ptCount val="5"/>
                      <c:pt idx="0">
                        <c:v>Rénovation énergétique des bâtiments publics</c:v>
                      </c:pt>
                    </c:strCache>
                  </c:strRef>
                </c:tx>
                <c:spPr>
                  <a:solidFill>
                    <a:schemeClr val="accent1"/>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graphiques'!$G$89:$L$89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2-1BD6-40CC-A7B4-01D64F43F045}"/>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graphiques'!$B$88:$F$88</c15:sqref>
                        </c15:formulaRef>
                      </c:ext>
                    </c:extLst>
                    <c:strCache>
                      <c:ptCount val="5"/>
                      <c:pt idx="0">
                        <c:v>Aménagements cyclabes</c:v>
                      </c:pt>
                    </c:strCache>
                  </c:strRef>
                </c:tx>
                <c:spPr>
                  <a:solidFill>
                    <a:srgbClr val="D40A3A"/>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graphiques'!$G$88:$L$88</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1BD6-40CC-A7B4-01D64F43F045}"/>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'Données graphiques'!$B$85:$F$85</c15:sqref>
                        </c15:formulaRef>
                      </c:ext>
                    </c:extLst>
                    <c:strCache>
                      <c:ptCount val="5"/>
                      <c:pt idx="0">
                        <c:v>TCU </c:v>
                      </c:pt>
                    </c:strCache>
                  </c:strRef>
                </c:tx>
                <c:spPr>
                  <a:solidFill>
                    <a:srgbClr val="FF3399"/>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graphiques'!$G$85:$L$85</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5-1BD6-40CC-A7B4-01D64F43F045}"/>
                  </c:ext>
                </c:extLst>
              </c15:ser>
            </c15:filteredBarSeries>
            <c15:filteredBarSeries>
              <c15:ser>
                <c:idx val="3"/>
                <c:order val="6"/>
                <c:tx>
                  <c:strRef>
                    <c:extLst xmlns:c15="http://schemas.microsoft.com/office/drawing/2012/chart">
                      <c:ext xmlns:c15="http://schemas.microsoft.com/office/drawing/2012/chart" uri="{02D57815-91ED-43cb-92C2-25804820EDAC}">
                        <c15:formulaRef>
                          <c15:sqref>'Données graphiques'!$B$84:$F$84</c15:sqref>
                        </c15:formulaRef>
                      </c:ext>
                    </c:extLst>
                    <c:strCache>
                      <c:ptCount val="5"/>
                      <c:pt idx="0">
                        <c:v>Verdissement des flottes de véhicules des collectivités </c:v>
                      </c:pt>
                    </c:strCache>
                  </c:strRef>
                </c:tx>
                <c:spPr>
                  <a:solidFill>
                    <a:srgbClr val="F2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graphiques'!$G$84:$L$84</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6-1BD6-40CC-A7B4-01D64F43F045}"/>
                  </c:ext>
                </c:extLst>
              </c15:ser>
            </c15:filteredBarSeries>
            <c15:filteredBarSeries>
              <c15:ser>
                <c:idx val="2"/>
                <c:order val="7"/>
                <c:tx>
                  <c:strRef>
                    <c:extLst xmlns:c15="http://schemas.microsoft.com/office/drawing/2012/chart">
                      <c:ext xmlns:c15="http://schemas.microsoft.com/office/drawing/2012/chart" uri="{02D57815-91ED-43cb-92C2-25804820EDAC}">
                        <c15:formulaRef>
                          <c15:sqref>'Données graphiques'!$B$83:$F$83</c15:sqref>
                        </c15:formulaRef>
                      </c:ext>
                    </c:extLst>
                    <c:strCache>
                      <c:ptCount val="5"/>
                      <c:pt idx="0">
                        <c:v>Bornes de recharge électrique</c:v>
                      </c:pt>
                    </c:strCache>
                  </c:strRef>
                </c:tx>
                <c:spPr>
                  <a:solidFill>
                    <a:srgbClr val="C0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graphiques'!$G$83:$L$83</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7-1BD6-40CC-A7B4-01D64F43F045}"/>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1BD6-40CC-A7B4-01D64F43F045}"/>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aseline="0"/>
              <a:t>Besoins d'investissements dans les TCU financés par les collectivités via leur budget général</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9.0034140565901769E-2"/>
          <c:y val="0.14644063876286137"/>
          <c:w val="0.88821335379557953"/>
          <c:h val="0.68687388812941497"/>
        </c:manualLayout>
      </c:layout>
      <c:barChart>
        <c:barDir val="col"/>
        <c:grouping val="stacked"/>
        <c:varyColors val="0"/>
        <c:ser>
          <c:idx val="4"/>
          <c:order val="5"/>
          <c:tx>
            <c:strRef>
              <c:f>'Données graphiques'!$B$85:$F$85</c:f>
              <c:strCache>
                <c:ptCount val="5"/>
                <c:pt idx="0">
                  <c:v>TCU </c:v>
                </c:pt>
              </c:strCache>
              <c:extLst xmlns:c15="http://schemas.microsoft.com/office/drawing/2012/chart"/>
            </c:strRef>
          </c:tx>
          <c:spPr>
            <a:solidFill>
              <a:srgbClr val="D40A3A"/>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extLst xmlns:c15="http://schemas.microsoft.com/office/drawing/2012/chart"/>
            </c:multiLvlStrRef>
          </c:cat>
          <c:val>
            <c:numRef>
              <c:f>'Données graphiques'!$G$85:$L$85</c:f>
              <c:numCache>
                <c:formatCode>0</c:formatCode>
                <c:ptCount val="6"/>
                <c:pt idx="0">
                  <c:v>0</c:v>
                </c:pt>
                <c:pt idx="1">
                  <c:v>0</c:v>
                </c:pt>
                <c:pt idx="2">
                  <c:v>0</c:v>
                </c:pt>
                <c:pt idx="3">
                  <c:v>0</c:v>
                </c:pt>
                <c:pt idx="4">
                  <c:v>0</c:v>
                </c:pt>
                <c:pt idx="5">
                  <c:v>0</c:v>
                </c:pt>
              </c:numCache>
              <c:extLst xmlns:c15="http://schemas.microsoft.com/office/drawing/2012/chart"/>
            </c:numRef>
          </c:val>
          <c:extLst xmlns:c15="http://schemas.microsoft.com/office/drawing/2012/chart">
            <c:ext xmlns:c16="http://schemas.microsoft.com/office/drawing/2014/chart" uri="{C3380CC4-5D6E-409C-BE32-E72D297353CC}">
              <c16:uniqueId val="{00000005-5B59-44B0-985E-FDA2A11FD4F4}"/>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B59-44B0-985E-FDA2A11FD4F4}"/>
                  </c:ext>
                </c:extLst>
              </c15:ser>
            </c15:filteredBarSeries>
            <c15:filteredBarSeries>
              <c15:ser>
                <c:idx val="7"/>
                <c:order val="1"/>
                <c:tx>
                  <c:strRef>
                    <c:extLst xmlns:c15="http://schemas.microsoft.com/office/drawing/2012/chart">
                      <c:ext xmlns:c15="http://schemas.microsoft.com/office/drawing/2012/chart" uri="{02D57815-91ED-43cb-92C2-25804820EDAC}">
                        <c15:formulaRef>
                          <c15:sqref>'Données graphiques'!$B$89:$F$89</c15:sqref>
                        </c15:formulaRef>
                      </c:ext>
                    </c:extLst>
                    <c:strCache>
                      <c:ptCount val="5"/>
                      <c:pt idx="0">
                        <c:v>Rénovation énergétique des bâtiments publics</c:v>
                      </c:pt>
                    </c:strCache>
                  </c:strRef>
                </c:tx>
                <c:spPr>
                  <a:solidFill>
                    <a:schemeClr val="accent1"/>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graphiques'!$G$89:$L$89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3-5B59-44B0-985E-FDA2A11FD4F4}"/>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graphiques'!$B$88:$F$88</c15:sqref>
                        </c15:formulaRef>
                      </c:ext>
                    </c:extLst>
                    <c:strCache>
                      <c:ptCount val="5"/>
                      <c:pt idx="0">
                        <c:v>Aménagements cyclabes</c:v>
                      </c:pt>
                    </c:strCache>
                  </c:strRef>
                </c:tx>
                <c:spPr>
                  <a:solidFill>
                    <a:srgbClr val="D40A3A"/>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graphiques'!$G$88:$L$88</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4-5B59-44B0-985E-FDA2A11FD4F4}"/>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'Données graphiques'!$B$86:$F$86</c15:sqref>
                        </c15:formulaRef>
                      </c:ext>
                    </c:extLst>
                    <c:strCache>
                      <c:ptCount val="5"/>
                      <c:pt idx="0">
                        <c:v>Infrastructures ferroviaires (dont RER-m)</c:v>
                      </c:pt>
                    </c:strCache>
                  </c:strRef>
                </c:tx>
                <c:spPr>
                  <a:solidFill>
                    <a:srgbClr val="F55964"/>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graphiques'!$G$86:$L$86</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5B59-44B0-985E-FDA2A11FD4F4}"/>
                  </c:ext>
                </c:extLst>
              </c15:ser>
            </c15:filteredBarSeries>
            <c15:filteredBarSeries>
              <c15:ser>
                <c:idx val="8"/>
                <c:order val="4"/>
                <c:tx>
                  <c:strRef>
                    <c:extLst xmlns:c15="http://schemas.microsoft.com/office/drawing/2012/chart">
                      <c:ext xmlns:c15="http://schemas.microsoft.com/office/drawing/2012/chart" uri="{02D57815-91ED-43cb-92C2-25804820EDAC}">
                        <c15:formulaRef>
                          <c15:sqref>'Données graphiques'!$B$87</c15:sqref>
                        </c15:formulaRef>
                      </c:ext>
                    </c:extLst>
                    <c:strCache>
                      <c:ptCount val="1"/>
                      <c:pt idx="0">
                        <c:v>Matériel roulant ferroviaire*</c:v>
                      </c:pt>
                    </c:strCache>
                  </c:strRef>
                </c:tx>
                <c:spPr>
                  <a:pattFill prst="pct90">
                    <a:fgClr>
                      <a:srgbClr val="FF5D61"/>
                    </a:fgClr>
                    <a:bgClr>
                      <a:schemeClr val="bg1"/>
                    </a:bgClr>
                  </a:pattFill>
                  <a:ln>
                    <a:noFill/>
                  </a:ln>
                  <a:effectLst/>
                </c:spPr>
                <c:invertIfNegative val="0"/>
                <c:val>
                  <c:numRef>
                    <c:extLst xmlns:c15="http://schemas.microsoft.com/office/drawing/2012/chart">
                      <c:ext xmlns:c15="http://schemas.microsoft.com/office/drawing/2012/chart" uri="{02D57815-91ED-43cb-92C2-25804820EDAC}">
                        <c15:formulaRef>
                          <c15:sqref>'Données graphiques'!$G$87:$L$87</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5B59-44B0-985E-FDA2A11FD4F4}"/>
                  </c:ext>
                </c:extLst>
              </c15:ser>
            </c15:filteredBarSeries>
            <c15:filteredBarSeries>
              <c15:ser>
                <c:idx val="3"/>
                <c:order val="6"/>
                <c:tx>
                  <c:strRef>
                    <c:extLst xmlns:c15="http://schemas.microsoft.com/office/drawing/2012/chart">
                      <c:ext xmlns:c15="http://schemas.microsoft.com/office/drawing/2012/chart" uri="{02D57815-91ED-43cb-92C2-25804820EDAC}">
                        <c15:formulaRef>
                          <c15:sqref>'Données graphiques'!$B$84:$F$84</c15:sqref>
                        </c15:formulaRef>
                      </c:ext>
                    </c:extLst>
                    <c:strCache>
                      <c:ptCount val="5"/>
                      <c:pt idx="0">
                        <c:v>Verdissement des flottes de véhicules des collectivités </c:v>
                      </c:pt>
                    </c:strCache>
                  </c:strRef>
                </c:tx>
                <c:spPr>
                  <a:solidFill>
                    <a:srgbClr val="F2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graphiques'!$G$84:$L$84</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6-5B59-44B0-985E-FDA2A11FD4F4}"/>
                  </c:ext>
                </c:extLst>
              </c15:ser>
            </c15:filteredBarSeries>
            <c15:filteredBarSeries>
              <c15:ser>
                <c:idx val="2"/>
                <c:order val="7"/>
                <c:tx>
                  <c:strRef>
                    <c:extLst xmlns:c15="http://schemas.microsoft.com/office/drawing/2012/chart">
                      <c:ext xmlns:c15="http://schemas.microsoft.com/office/drawing/2012/chart" uri="{02D57815-91ED-43cb-92C2-25804820EDAC}">
                        <c15:formulaRef>
                          <c15:sqref>'Données graphiques'!$B$83:$F$83</c15:sqref>
                        </c15:formulaRef>
                      </c:ext>
                    </c:extLst>
                    <c:strCache>
                      <c:ptCount val="5"/>
                      <c:pt idx="0">
                        <c:v>Bornes de recharge électrique</c:v>
                      </c:pt>
                    </c:strCache>
                  </c:strRef>
                </c:tx>
                <c:spPr>
                  <a:solidFill>
                    <a:srgbClr val="C0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graphiques'!$G$83:$L$83</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7-5B59-44B0-985E-FDA2A11FD4F4}"/>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5B59-44B0-985E-FDA2A11FD4F4}"/>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valAx>
      <c:spPr>
        <a:noFill/>
        <a:ln>
          <a:noFill/>
        </a:ln>
        <a:effectLst/>
      </c:spPr>
    </c:plotArea>
    <c:legend>
      <c:legendPos val="b"/>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3"/>
          <c:order val="6"/>
          <c:tx>
            <c:strRef>
              <c:f>'Données graphiques'!$B$84:$F$84</c:f>
              <c:strCache>
                <c:ptCount val="5"/>
                <c:pt idx="0">
                  <c:v>Verdissement des flottes de véhicules des collectivités </c:v>
                </c:pt>
              </c:strCache>
              <c:extLst xmlns:c15="http://schemas.microsoft.com/office/drawing/2012/chart"/>
            </c:strRef>
          </c:tx>
          <c:spPr>
            <a:solidFill>
              <a:srgbClr val="D40A3A"/>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extLst xmlns:c15="http://schemas.microsoft.com/office/drawing/2012/chart"/>
            </c:multiLvlStrRef>
          </c:cat>
          <c:val>
            <c:numRef>
              <c:f>'Données graphiques'!$G$84:$L$84</c:f>
              <c:numCache>
                <c:formatCode>0</c:formatCode>
                <c:ptCount val="6"/>
                <c:pt idx="0">
                  <c:v>0</c:v>
                </c:pt>
                <c:pt idx="1">
                  <c:v>0</c:v>
                </c:pt>
                <c:pt idx="2">
                  <c:v>0</c:v>
                </c:pt>
                <c:pt idx="3">
                  <c:v>0</c:v>
                </c:pt>
                <c:pt idx="4">
                  <c:v>0</c:v>
                </c:pt>
                <c:pt idx="5">
                  <c:v>0</c:v>
                </c:pt>
              </c:numCache>
              <c:extLst xmlns:c15="http://schemas.microsoft.com/office/drawing/2012/chart"/>
            </c:numRef>
          </c:val>
          <c:extLst xmlns:c15="http://schemas.microsoft.com/office/drawing/2012/chart">
            <c:ext xmlns:c16="http://schemas.microsoft.com/office/drawing/2014/chart" uri="{C3380CC4-5D6E-409C-BE32-E72D297353CC}">
              <c16:uniqueId val="{00000006-5E25-4D55-8402-E62D95248015}"/>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E25-4D55-8402-E62D95248015}"/>
                  </c:ext>
                </c:extLst>
              </c15:ser>
            </c15:filteredBarSeries>
            <c15:filteredBarSeries>
              <c15:ser>
                <c:idx val="7"/>
                <c:order val="1"/>
                <c:tx>
                  <c:strRef>
                    <c:extLst xmlns:c15="http://schemas.microsoft.com/office/drawing/2012/chart">
                      <c:ext xmlns:c15="http://schemas.microsoft.com/office/drawing/2012/chart" uri="{02D57815-91ED-43cb-92C2-25804820EDAC}">
                        <c15:formulaRef>
                          <c15:sqref>'Données graphiques'!$B$89:$F$89</c15:sqref>
                        </c15:formulaRef>
                      </c:ext>
                    </c:extLst>
                    <c:strCache>
                      <c:ptCount val="5"/>
                      <c:pt idx="0">
                        <c:v>Rénovation énergétique des bâtiments publics</c:v>
                      </c:pt>
                    </c:strCache>
                  </c:strRef>
                </c:tx>
                <c:spPr>
                  <a:solidFill>
                    <a:schemeClr val="accent1"/>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graphiques'!$G$89:$L$89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2-5E25-4D55-8402-E62D95248015}"/>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graphiques'!$B$88:$F$88</c15:sqref>
                        </c15:formulaRef>
                      </c:ext>
                    </c:extLst>
                    <c:strCache>
                      <c:ptCount val="5"/>
                      <c:pt idx="0">
                        <c:v>Aménagements cyclabes</c:v>
                      </c:pt>
                    </c:strCache>
                  </c:strRef>
                </c:tx>
                <c:spPr>
                  <a:solidFill>
                    <a:srgbClr val="D40A3A"/>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graphiques'!$G$88:$L$88</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3-5E25-4D55-8402-E62D95248015}"/>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'Données graphiques'!$B$86:$F$86</c15:sqref>
                        </c15:formulaRef>
                      </c:ext>
                    </c:extLst>
                    <c:strCache>
                      <c:ptCount val="5"/>
                      <c:pt idx="0">
                        <c:v>Infrastructures ferroviaires (dont RER-m)</c:v>
                      </c:pt>
                    </c:strCache>
                  </c:strRef>
                </c:tx>
                <c:spPr>
                  <a:solidFill>
                    <a:srgbClr val="F55964"/>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graphiques'!$G$86:$L$86</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4-5E25-4D55-8402-E62D95248015}"/>
                  </c:ext>
                </c:extLst>
              </c15:ser>
            </c15:filteredBarSeries>
            <c15:filteredBarSeries>
              <c15:ser>
                <c:idx val="8"/>
                <c:order val="4"/>
                <c:tx>
                  <c:strRef>
                    <c:extLst xmlns:c15="http://schemas.microsoft.com/office/drawing/2012/chart">
                      <c:ext xmlns:c15="http://schemas.microsoft.com/office/drawing/2012/chart" uri="{02D57815-91ED-43cb-92C2-25804820EDAC}">
                        <c15:formulaRef>
                          <c15:sqref>'Données graphiques'!$B$87</c15:sqref>
                        </c15:formulaRef>
                      </c:ext>
                    </c:extLst>
                    <c:strCache>
                      <c:ptCount val="1"/>
                      <c:pt idx="0">
                        <c:v>Matériel roulant ferroviaire*</c:v>
                      </c:pt>
                    </c:strCache>
                  </c:strRef>
                </c:tx>
                <c:spPr>
                  <a:pattFill prst="pct90">
                    <a:fgClr>
                      <a:srgbClr val="FF5D61"/>
                    </a:fgClr>
                    <a:bgClr>
                      <a:schemeClr val="bg1"/>
                    </a:bgClr>
                  </a:pattFill>
                  <a:ln>
                    <a:noFill/>
                  </a:ln>
                  <a:effectLst/>
                </c:spPr>
                <c:invertIfNegative val="0"/>
                <c:val>
                  <c:numRef>
                    <c:extLst xmlns:c15="http://schemas.microsoft.com/office/drawing/2012/chart">
                      <c:ext xmlns:c15="http://schemas.microsoft.com/office/drawing/2012/chart" uri="{02D57815-91ED-43cb-92C2-25804820EDAC}">
                        <c15:formulaRef>
                          <c15:sqref>'Données graphiques'!$G$87:$L$87</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5-5E25-4D55-8402-E62D95248015}"/>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'Données graphiques'!$B$85:$F$85</c15:sqref>
                        </c15:formulaRef>
                      </c:ext>
                    </c:extLst>
                    <c:strCache>
                      <c:ptCount val="5"/>
                      <c:pt idx="0">
                        <c:v>TCU </c:v>
                      </c:pt>
                    </c:strCache>
                  </c:strRef>
                </c:tx>
                <c:spPr>
                  <a:solidFill>
                    <a:srgbClr val="D40A3A"/>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graphiques'!$G$85:$L$85</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5E25-4D55-8402-E62D95248015}"/>
                  </c:ext>
                </c:extLst>
              </c15:ser>
            </c15:filteredBarSeries>
            <c15:filteredBarSeries>
              <c15:ser>
                <c:idx val="2"/>
                <c:order val="7"/>
                <c:tx>
                  <c:strRef>
                    <c:extLst xmlns:c15="http://schemas.microsoft.com/office/drawing/2012/chart">
                      <c:ext xmlns:c15="http://schemas.microsoft.com/office/drawing/2012/chart" uri="{02D57815-91ED-43cb-92C2-25804820EDAC}">
                        <c15:formulaRef>
                          <c15:sqref>'Données graphiques'!$B$83:$F$83</c15:sqref>
                        </c15:formulaRef>
                      </c:ext>
                    </c:extLst>
                    <c:strCache>
                      <c:ptCount val="5"/>
                      <c:pt idx="0">
                        <c:v>Bornes de recharge électrique</c:v>
                      </c:pt>
                    </c:strCache>
                  </c:strRef>
                </c:tx>
                <c:spPr>
                  <a:solidFill>
                    <a:srgbClr val="C0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graphiques'!$G$83:$L$83</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7-5E25-4D55-8402-E62D95248015}"/>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5E25-4D55-8402-E62D95248015}"/>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max val="15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majorUnit val="500"/>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 d'euros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2"/>
          <c:order val="7"/>
          <c:tx>
            <c:strRef>
              <c:f>'Données graphiques'!$B$83:$F$83</c:f>
              <c:strCache>
                <c:ptCount val="5"/>
                <c:pt idx="0">
                  <c:v>Bornes de recharge électrique</c:v>
                </c:pt>
              </c:strCache>
              <c:extLst xmlns:c15="http://schemas.microsoft.com/office/drawing/2012/chart"/>
            </c:strRef>
          </c:tx>
          <c:spPr>
            <a:solidFill>
              <a:srgbClr val="D40A3A"/>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extLst xmlns:c15="http://schemas.microsoft.com/office/drawing/2012/chart"/>
            </c:multiLvlStrRef>
          </c:cat>
          <c:val>
            <c:numRef>
              <c:f>'Données graphiques'!$G$83:$L$83</c:f>
              <c:numCache>
                <c:formatCode>0</c:formatCode>
                <c:ptCount val="6"/>
                <c:pt idx="0">
                  <c:v>0</c:v>
                </c:pt>
                <c:pt idx="1">
                  <c:v>0</c:v>
                </c:pt>
                <c:pt idx="2">
                  <c:v>0</c:v>
                </c:pt>
                <c:pt idx="3">
                  <c:v>0</c:v>
                </c:pt>
                <c:pt idx="4">
                  <c:v>0</c:v>
                </c:pt>
                <c:pt idx="5">
                  <c:v>0</c:v>
                </c:pt>
              </c:numCache>
              <c:extLst xmlns:c15="http://schemas.microsoft.com/office/drawing/2012/chart"/>
            </c:numRef>
          </c:val>
          <c:extLst xmlns:c15="http://schemas.microsoft.com/office/drawing/2012/chart">
            <c:ext xmlns:c16="http://schemas.microsoft.com/office/drawing/2014/chart" uri="{C3380CC4-5D6E-409C-BE32-E72D297353CC}">
              <c16:uniqueId val="{00000007-39E9-428D-8D04-CF36055B7246}"/>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9E9-428D-8D04-CF36055B7246}"/>
                  </c:ext>
                </c:extLst>
              </c15:ser>
            </c15:filteredBarSeries>
            <c15:filteredBarSeries>
              <c15:ser>
                <c:idx val="7"/>
                <c:order val="1"/>
                <c:tx>
                  <c:strRef>
                    <c:extLst xmlns:c15="http://schemas.microsoft.com/office/drawing/2012/chart">
                      <c:ext xmlns:c15="http://schemas.microsoft.com/office/drawing/2012/chart" uri="{02D57815-91ED-43cb-92C2-25804820EDAC}">
                        <c15:formulaRef>
                          <c15:sqref>'Données graphiques'!$B$89:$F$89</c15:sqref>
                        </c15:formulaRef>
                      </c:ext>
                    </c:extLst>
                    <c:strCache>
                      <c:ptCount val="5"/>
                      <c:pt idx="0">
                        <c:v>Rénovation énergétique des bâtiments publics</c:v>
                      </c:pt>
                    </c:strCache>
                  </c:strRef>
                </c:tx>
                <c:spPr>
                  <a:solidFill>
                    <a:schemeClr val="accent1"/>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graphiques'!$G$89:$L$89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2-39E9-428D-8D04-CF36055B7246}"/>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graphiques'!$B$88:$F$88</c15:sqref>
                        </c15:formulaRef>
                      </c:ext>
                    </c:extLst>
                    <c:strCache>
                      <c:ptCount val="5"/>
                      <c:pt idx="0">
                        <c:v>Aménagements cyclabes</c:v>
                      </c:pt>
                    </c:strCache>
                  </c:strRef>
                </c:tx>
                <c:spPr>
                  <a:solidFill>
                    <a:srgbClr val="D40A3A"/>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graphiques'!$G$88:$L$88</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3-39E9-428D-8D04-CF36055B7246}"/>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'Données graphiques'!$B$86:$F$86</c15:sqref>
                        </c15:formulaRef>
                      </c:ext>
                    </c:extLst>
                    <c:strCache>
                      <c:ptCount val="5"/>
                      <c:pt idx="0">
                        <c:v>Infrastructures ferroviaires (dont RER-m)</c:v>
                      </c:pt>
                    </c:strCache>
                  </c:strRef>
                </c:tx>
                <c:spPr>
                  <a:solidFill>
                    <a:srgbClr val="F55964"/>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graphiques'!$G$86:$L$86</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4-39E9-428D-8D04-CF36055B7246}"/>
                  </c:ext>
                </c:extLst>
              </c15:ser>
            </c15:filteredBarSeries>
            <c15:filteredBarSeries>
              <c15:ser>
                <c:idx val="8"/>
                <c:order val="4"/>
                <c:tx>
                  <c:strRef>
                    <c:extLst xmlns:c15="http://schemas.microsoft.com/office/drawing/2012/chart">
                      <c:ext xmlns:c15="http://schemas.microsoft.com/office/drawing/2012/chart" uri="{02D57815-91ED-43cb-92C2-25804820EDAC}">
                        <c15:formulaRef>
                          <c15:sqref>'Données graphiques'!$B$87</c15:sqref>
                        </c15:formulaRef>
                      </c:ext>
                    </c:extLst>
                    <c:strCache>
                      <c:ptCount val="1"/>
                      <c:pt idx="0">
                        <c:v>Matériel roulant ferroviaire*</c:v>
                      </c:pt>
                    </c:strCache>
                  </c:strRef>
                </c:tx>
                <c:spPr>
                  <a:pattFill prst="pct90">
                    <a:fgClr>
                      <a:srgbClr val="FF5D61"/>
                    </a:fgClr>
                    <a:bgClr>
                      <a:schemeClr val="bg1"/>
                    </a:bgClr>
                  </a:pattFill>
                  <a:ln>
                    <a:noFill/>
                  </a:ln>
                  <a:effectLst/>
                </c:spPr>
                <c:invertIfNegative val="0"/>
                <c:val>
                  <c:numRef>
                    <c:extLst xmlns:c15="http://schemas.microsoft.com/office/drawing/2012/chart">
                      <c:ext xmlns:c15="http://schemas.microsoft.com/office/drawing/2012/chart" uri="{02D57815-91ED-43cb-92C2-25804820EDAC}">
                        <c15:formulaRef>
                          <c15:sqref>'Données graphiques'!$G$87:$L$87</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5-39E9-428D-8D04-CF36055B7246}"/>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'Données graphiques'!$B$85:$F$85</c15:sqref>
                        </c15:formulaRef>
                      </c:ext>
                    </c:extLst>
                    <c:strCache>
                      <c:ptCount val="5"/>
                      <c:pt idx="0">
                        <c:v>TCU </c:v>
                      </c:pt>
                    </c:strCache>
                  </c:strRef>
                </c:tx>
                <c:spPr>
                  <a:solidFill>
                    <a:srgbClr val="D40A3A"/>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graphiques'!$G$85:$L$85</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6-39E9-428D-8D04-CF36055B7246}"/>
                  </c:ext>
                </c:extLst>
              </c15:ser>
            </c15:filteredBarSeries>
            <c15:filteredBarSeries>
              <c15:ser>
                <c:idx val="3"/>
                <c:order val="6"/>
                <c:tx>
                  <c:strRef>
                    <c:extLst xmlns:c15="http://schemas.microsoft.com/office/drawing/2012/chart">
                      <c:ext xmlns:c15="http://schemas.microsoft.com/office/drawing/2012/chart" uri="{02D57815-91ED-43cb-92C2-25804820EDAC}">
                        <c15:formulaRef>
                          <c15:sqref>'Données graphiques'!$B$84:$F$84</c15:sqref>
                        </c15:formulaRef>
                      </c:ext>
                    </c:extLst>
                    <c:strCache>
                      <c:ptCount val="5"/>
                      <c:pt idx="0">
                        <c:v>Verdissement des flottes de véhicules des collectivités </c:v>
                      </c:pt>
                    </c:strCache>
                  </c:strRef>
                </c:tx>
                <c:spPr>
                  <a:solidFill>
                    <a:srgbClr val="F2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graphiques'!$G$84:$L$84</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39E9-428D-8D04-CF36055B7246}"/>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39E9-428D-8D04-CF36055B7246}"/>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valAx>
      <c:spPr>
        <a:noFill/>
        <a:ln>
          <a:noFill/>
        </a:ln>
        <a:effectLst/>
      </c:spPr>
    </c:plotArea>
    <c:legend>
      <c:legendPos val="b"/>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'Données graphiques'!$O$218</c:f>
              <c:strCache>
                <c:ptCount val="1"/>
                <c:pt idx="0">
                  <c:v>Eclairage public</c:v>
                </c:pt>
              </c:strCache>
            </c:strRef>
          </c:tx>
          <c:spPr>
            <a:solidFill>
              <a:schemeClr val="accent1"/>
            </a:solidFill>
            <a:ln>
              <a:noFill/>
            </a:ln>
            <a:effectLst/>
          </c:spPr>
          <c:invertIfNegative val="0"/>
          <c:cat>
            <c:multiLvlStrRef>
              <c:f>'Données graphiques'!$P$216:$U$217</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graphiques'!$P$218:$U$218</c:f>
              <c:numCache>
                <c:formatCode>0</c:formatCode>
                <c:ptCount val="6"/>
                <c:pt idx="0" formatCode="General">
                  <c:v>338</c:v>
                </c:pt>
                <c:pt idx="1">
                  <c:v>1090.9090909090912</c:v>
                </c:pt>
                <c:pt idx="2">
                  <c:v>1090.9090909090912</c:v>
                </c:pt>
                <c:pt idx="3">
                  <c:v>1090.9090909090912</c:v>
                </c:pt>
                <c:pt idx="4">
                  <c:v>1090.9090909090912</c:v>
                </c:pt>
                <c:pt idx="5">
                  <c:v>1090.9090909090912</c:v>
                </c:pt>
              </c:numCache>
            </c:numRef>
          </c:val>
          <c:extLst xmlns:c15="http://schemas.microsoft.com/office/drawing/2012/chart">
            <c:ext xmlns:c16="http://schemas.microsoft.com/office/drawing/2014/chart" uri="{C3380CC4-5D6E-409C-BE32-E72D297353CC}">
              <c16:uniqueId val="{00000001-CE84-47E3-B45D-17A99BE5252A}"/>
            </c:ext>
          </c:extLst>
        </c:ser>
        <c:ser>
          <c:idx val="7"/>
          <c:order val="1"/>
          <c:tx>
            <c:strRef>
              <c:f>'Données graphiques'!$O$219</c:f>
              <c:strCache>
                <c:ptCount val="1"/>
                <c:pt idx="0">
                  <c:v>RCU</c:v>
                </c:pt>
              </c:strCache>
            </c:strRef>
          </c:tx>
          <c:spPr>
            <a:solidFill>
              <a:schemeClr val="accent2">
                <a:lumMod val="60000"/>
              </a:schemeClr>
            </a:solidFill>
            <a:ln>
              <a:noFill/>
            </a:ln>
            <a:effectLst/>
          </c:spPr>
          <c:invertIfNegative val="0"/>
          <c:cat>
            <c:multiLvlStrRef>
              <c:f>'Données graphiques'!$P$216:$U$217</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graphiques'!$P$219:$U$219</c:f>
              <c:numCache>
                <c:formatCode>0</c:formatCode>
                <c:ptCount val="6"/>
                <c:pt idx="0" formatCode="General">
                  <c:v>30.74</c:v>
                </c:pt>
                <c:pt idx="1">
                  <c:v>55.180455991516418</c:v>
                </c:pt>
                <c:pt idx="2">
                  <c:v>35.273198757764007</c:v>
                </c:pt>
                <c:pt idx="3">
                  <c:v>52.501233870967745</c:v>
                </c:pt>
                <c:pt idx="4">
                  <c:v>51.859567484450935</c:v>
                </c:pt>
                <c:pt idx="5">
                  <c:v>12.293192353239732</c:v>
                </c:pt>
              </c:numCache>
            </c:numRef>
          </c:val>
          <c:extLst xmlns:c15="http://schemas.microsoft.com/office/drawing/2012/chart">
            <c:ext xmlns:c16="http://schemas.microsoft.com/office/drawing/2014/chart" uri="{C3380CC4-5D6E-409C-BE32-E72D297353CC}">
              <c16:uniqueId val="{00000002-CE84-47E3-B45D-17A99BE5252A}"/>
            </c:ext>
          </c:extLst>
        </c:ser>
        <c:dLbls>
          <c:showLegendKey val="0"/>
          <c:showVal val="0"/>
          <c:showCatName val="0"/>
          <c:showSerName val="0"/>
          <c:showPercent val="0"/>
          <c:showBubbleSize val="0"/>
        </c:dLbls>
        <c:gapWidth val="150"/>
        <c:overlap val="100"/>
        <c:axId val="1167406160"/>
        <c:axId val="1167408656"/>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max val="15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majorUnit val="500"/>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Besoins</a:t>
            </a:r>
            <a:r>
              <a:rPr lang="fr-FR" baseline="0"/>
              <a:t> d'investissements dans les infrastructures de transports collectifs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8374433370241275E-2"/>
          <c:y val="0.1214688725170726"/>
          <c:w val="0.8987267990161889"/>
          <c:h val="0.71734920710476124"/>
        </c:manualLayout>
      </c:layout>
      <c:barChart>
        <c:barDir val="col"/>
        <c:grouping val="stacked"/>
        <c:varyColors val="0"/>
        <c:ser>
          <c:idx val="7"/>
          <c:order val="0"/>
          <c:tx>
            <c:strRef>
              <c:f>'Données graphiques'!$O$225</c:f>
              <c:strCache>
                <c:ptCount val="1"/>
                <c:pt idx="0">
                  <c:v>Infrastructures ferroviaires (hors matériel roulant)</c:v>
                </c:pt>
              </c:strCache>
            </c:strRef>
          </c:tx>
          <c:spPr>
            <a:solidFill>
              <a:srgbClr val="F5596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graphiques'!$P$222:$U$222</c:f>
              <c:strCache>
                <c:ptCount val="6"/>
                <c:pt idx="0">
                  <c:v>Historique
(estimatif)</c:v>
                </c:pt>
                <c:pt idx="1">
                  <c:v>SNBC</c:v>
                </c:pt>
                <c:pt idx="2">
                  <c:v>S1 </c:v>
                </c:pt>
                <c:pt idx="3">
                  <c:v>S2</c:v>
                </c:pt>
                <c:pt idx="4">
                  <c:v>S3</c:v>
                </c:pt>
                <c:pt idx="5">
                  <c:v>S4 </c:v>
                </c:pt>
              </c:strCache>
            </c:strRef>
          </c:cat>
          <c:val>
            <c:numRef>
              <c:f>'Données graphiques'!$P$225:$U$225</c:f>
              <c:numCache>
                <c:formatCode>0</c:formatCode>
                <c:ptCount val="6"/>
                <c:pt idx="0">
                  <c:v>4950</c:v>
                </c:pt>
                <c:pt idx="1">
                  <c:v>8100</c:v>
                </c:pt>
                <c:pt idx="2">
                  <c:v>5700</c:v>
                </c:pt>
                <c:pt idx="3">
                  <c:v>7200</c:v>
                </c:pt>
                <c:pt idx="4">
                  <c:v>6700</c:v>
                </c:pt>
                <c:pt idx="5">
                  <c:v>5700</c:v>
                </c:pt>
              </c:numCache>
            </c:numRef>
          </c:val>
          <c:extLst xmlns:c15="http://schemas.microsoft.com/office/drawing/2012/chart">
            <c:ext xmlns:c16="http://schemas.microsoft.com/office/drawing/2014/chart" uri="{C3380CC4-5D6E-409C-BE32-E72D297353CC}">
              <c16:uniqueId val="{00000001-3F80-447C-BC07-83576C1696F9}"/>
            </c:ext>
          </c:extLst>
        </c:ser>
        <c:ser>
          <c:idx val="0"/>
          <c:order val="1"/>
          <c:tx>
            <c:strRef>
              <c:f>'Données graphiques'!$O$224</c:f>
              <c:strCache>
                <c:ptCount val="1"/>
                <c:pt idx="0">
                  <c:v>Infrastructures TCU (dont verdissement autobus)</c:v>
                </c:pt>
              </c:strCache>
            </c:strRef>
          </c:tx>
          <c:spPr>
            <a:solidFill>
              <a:srgbClr val="D40A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graphiques'!$P$222:$U$222</c:f>
              <c:strCache>
                <c:ptCount val="6"/>
                <c:pt idx="0">
                  <c:v>Historique
(estimatif)</c:v>
                </c:pt>
                <c:pt idx="1">
                  <c:v>SNBC</c:v>
                </c:pt>
                <c:pt idx="2">
                  <c:v>S1 </c:v>
                </c:pt>
                <c:pt idx="3">
                  <c:v>S2</c:v>
                </c:pt>
                <c:pt idx="4">
                  <c:v>S3</c:v>
                </c:pt>
                <c:pt idx="5">
                  <c:v>S4 </c:v>
                </c:pt>
              </c:strCache>
            </c:strRef>
          </c:cat>
          <c:val>
            <c:numRef>
              <c:f>'Données graphiques'!$P$224:$U$224</c:f>
              <c:numCache>
                <c:formatCode>0</c:formatCode>
                <c:ptCount val="6"/>
                <c:pt idx="0">
                  <c:v>6243.2566196633825</c:v>
                </c:pt>
                <c:pt idx="1">
                  <c:v>4404.5999843776335</c:v>
                </c:pt>
                <c:pt idx="2">
                  <c:v>3693.9530854022742</c:v>
                </c:pt>
                <c:pt idx="3">
                  <c:v>5305.9371359064908</c:v>
                </c:pt>
                <c:pt idx="4">
                  <c:v>5210.34454142703</c:v>
                </c:pt>
                <c:pt idx="5">
                  <c:v>4336.3666334270465</c:v>
                </c:pt>
              </c:numCache>
            </c:numRef>
          </c:val>
          <c:extLst xmlns:c15="http://schemas.microsoft.com/office/drawing/2012/chart">
            <c:ext xmlns:c16="http://schemas.microsoft.com/office/drawing/2014/chart" uri="{C3380CC4-5D6E-409C-BE32-E72D297353CC}">
              <c16:uniqueId val="{00000000-3F80-447C-BC07-83576C1696F9}"/>
            </c:ext>
          </c:extLst>
        </c:ser>
        <c:dLbls>
          <c:dLblPos val="ctr"/>
          <c:showLegendKey val="0"/>
          <c:showVal val="1"/>
          <c:showCatName val="0"/>
          <c:showSerName val="0"/>
          <c:showPercent val="0"/>
          <c:showBubbleSize val="0"/>
        </c:dLbls>
        <c:gapWidth val="150"/>
        <c:overlap val="100"/>
        <c:axId val="1167406160"/>
        <c:axId val="1167408656"/>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508347539032E-2"/>
          <c:y val="2.0036429872495445E-2"/>
          <c:w val="0.92278464161052032"/>
          <c:h val="0.72351952861325386"/>
        </c:manualLayout>
      </c:layout>
      <c:barChart>
        <c:barDir val="col"/>
        <c:grouping val="stacked"/>
        <c:varyColors val="0"/>
        <c:ser>
          <c:idx val="0"/>
          <c:order val="0"/>
          <c:tx>
            <c:strRef>
              <c:f>'Données graphiques'!$B$81:$F$81</c:f>
              <c:strCache>
                <c:ptCount val="5"/>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graphiques'!$G$81:$L$81</c15:sqref>
                  </c15:fullRef>
                </c:ext>
              </c:extLst>
              <c:f>'Données graphiques'!$G$81:$H$81</c:f>
              <c:numCache>
                <c:formatCode>General</c:formatCode>
                <c:ptCount val="2"/>
                <c:pt idx="0">
                  <c:v>0</c:v>
                </c:pt>
                <c:pt idx="1">
                  <c:v>0</c:v>
                </c:pt>
              </c:numCache>
            </c:numRef>
          </c:val>
          <c:extLst>
            <c:ext xmlns:c16="http://schemas.microsoft.com/office/drawing/2014/chart" uri="{C3380CC4-5D6E-409C-BE32-E72D297353CC}">
              <c16:uniqueId val="{00000000-DB21-4A11-82DB-E44D3D62129A}"/>
            </c:ext>
          </c:extLst>
        </c:ser>
        <c:ser>
          <c:idx val="7"/>
          <c:order val="1"/>
          <c:tx>
            <c:strRef>
              <c:f>'Données graphiques'!$B$89:$F$89</c:f>
              <c:strCache>
                <c:ptCount val="5"/>
                <c:pt idx="0">
                  <c:v>Rénovation énergétique des bâtiments publics</c:v>
                </c:pt>
              </c:strCache>
            </c:strRef>
          </c:tx>
          <c:spPr>
            <a:solidFill>
              <a:schemeClr val="accent1"/>
            </a:solidFill>
            <a:ln>
              <a:noFill/>
            </a:ln>
            <a:effectLst/>
          </c:spPr>
          <c:invertIfNegative val="0"/>
          <c:dPt>
            <c:idx val="0"/>
            <c:invertIfNegative val="0"/>
            <c:bubble3D val="0"/>
            <c:spPr>
              <a:pattFill prst="wdDnDiag">
                <a:fgClr>
                  <a:schemeClr val="accent1"/>
                </a:fgClr>
                <a:bgClr>
                  <a:schemeClr val="bg1"/>
                </a:bgClr>
              </a:pattFill>
              <a:ln>
                <a:noFill/>
              </a:ln>
              <a:effectLst/>
            </c:spPr>
            <c:extLst>
              <c:ext xmlns:c16="http://schemas.microsoft.com/office/drawing/2014/chart" uri="{C3380CC4-5D6E-409C-BE32-E72D297353CC}">
                <c16:uniqueId val="{0000000D-C2E3-4439-B9B2-D9ED98FEFDAA}"/>
              </c:ext>
            </c:extLst>
          </c:dPt>
          <c:dPt>
            <c:idx val="1"/>
            <c:invertIfNegative val="0"/>
            <c:bubble3D val="0"/>
            <c:spPr>
              <a:solidFill>
                <a:schemeClr val="accent1"/>
              </a:solidFill>
              <a:ln>
                <a:noFill/>
              </a:ln>
              <a:effectLst/>
            </c:spPr>
            <c:extLst>
              <c:ext xmlns:c16="http://schemas.microsoft.com/office/drawing/2014/chart" uri="{C3380CC4-5D6E-409C-BE32-E72D297353CC}">
                <c16:uniqueId val="{0000001B-DB21-4A11-82DB-E44D3D62129A}"/>
              </c:ext>
            </c:extLst>
          </c:dPt>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B21-4A11-82DB-E44D3D62129A}"/>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graphiques'!$G$89:$L$89</c15:sqref>
                  </c15:fullRef>
                </c:ext>
              </c:extLst>
              <c:f>'Données graphiques'!$G$89:$H$89</c:f>
              <c:numCache>
                <c:formatCode>0</c:formatCode>
                <c:ptCount val="2"/>
                <c:pt idx="0">
                  <c:v>0</c:v>
                </c:pt>
                <c:pt idx="1">
                  <c:v>0</c:v>
                </c:pt>
              </c:numCache>
            </c:numRef>
          </c:val>
          <c:extLst>
            <c:ext xmlns:c16="http://schemas.microsoft.com/office/drawing/2014/chart" uri="{C3380CC4-5D6E-409C-BE32-E72D297353CC}">
              <c16:uniqueId val="{00000001-DB21-4A11-82DB-E44D3D62129A}"/>
            </c:ext>
          </c:extLst>
        </c:ser>
        <c:ser>
          <c:idx val="6"/>
          <c:order val="2"/>
          <c:tx>
            <c:strRef>
              <c:f>'Données graphiques'!$B$88:$F$88</c:f>
              <c:strCache>
                <c:ptCount val="5"/>
                <c:pt idx="0">
                  <c:v>Aménagements cyclabes</c:v>
                </c:pt>
              </c:strCache>
            </c:strRef>
          </c:tx>
          <c:spPr>
            <a:solidFill>
              <a:srgbClr val="FDD3DD"/>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B21-4A11-82DB-E44D3D62129A}"/>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graphiques'!$G$88:$L$88</c15:sqref>
                  </c15:fullRef>
                </c:ext>
              </c:extLst>
              <c:f>'Données graphiques'!$G$88:$H$88</c:f>
              <c:numCache>
                <c:formatCode>0</c:formatCode>
                <c:ptCount val="2"/>
                <c:pt idx="0">
                  <c:v>0</c:v>
                </c:pt>
                <c:pt idx="1">
                  <c:v>0</c:v>
                </c:pt>
              </c:numCache>
            </c:numRef>
          </c:val>
          <c:extLst>
            <c:ext xmlns:c16="http://schemas.microsoft.com/office/drawing/2014/chart" uri="{C3380CC4-5D6E-409C-BE32-E72D297353CC}">
              <c16:uniqueId val="{00000002-DB21-4A11-82DB-E44D3D62129A}"/>
            </c:ext>
          </c:extLst>
        </c:ser>
        <c:ser>
          <c:idx val="5"/>
          <c:order val="3"/>
          <c:tx>
            <c:strRef>
              <c:f>'Données graphiques'!$B$86:$F$86</c:f>
              <c:strCache>
                <c:ptCount val="5"/>
                <c:pt idx="0">
                  <c:v>Infrastructures ferroviaires (dont RER-m)</c:v>
                </c:pt>
              </c:strCache>
            </c:strRef>
          </c:tx>
          <c:spPr>
            <a:solidFill>
              <a:srgbClr val="FF7C8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DB21-4A11-82DB-E44D3D62129A}"/>
                </c:ext>
              </c:extLst>
            </c:dLbl>
            <c:dLbl>
              <c:idx val="1"/>
              <c:delete val="1"/>
              <c:extLst>
                <c:ext xmlns:c15="http://schemas.microsoft.com/office/drawing/2012/chart" uri="{CE6537A1-D6FC-4f65-9D91-7224C49458BB}"/>
                <c:ext xmlns:c16="http://schemas.microsoft.com/office/drawing/2014/chart" uri="{C3380CC4-5D6E-409C-BE32-E72D297353CC}">
                  <c16:uniqueId val="{00000013-DB21-4A11-82DB-E44D3D62129A}"/>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graphiques'!$G$86:$L$86</c15:sqref>
                  </c15:fullRef>
                </c:ext>
              </c:extLst>
              <c:f>'Données graphiques'!$G$86:$H$86</c:f>
              <c:numCache>
                <c:formatCode>0</c:formatCode>
                <c:ptCount val="2"/>
                <c:pt idx="0">
                  <c:v>0</c:v>
                </c:pt>
                <c:pt idx="1">
                  <c:v>0</c:v>
                </c:pt>
              </c:numCache>
            </c:numRef>
          </c:val>
          <c:extLst>
            <c:ext xmlns:c16="http://schemas.microsoft.com/office/drawing/2014/chart" uri="{C3380CC4-5D6E-409C-BE32-E72D297353CC}">
              <c16:uniqueId val="{00000003-DB21-4A11-82DB-E44D3D62129A}"/>
            </c:ext>
          </c:extLst>
        </c:ser>
        <c:ser>
          <c:idx val="8"/>
          <c:order val="4"/>
          <c:tx>
            <c:strRef>
              <c:f>'Données graphiques'!$B$87</c:f>
              <c:strCache>
                <c:ptCount val="1"/>
                <c:pt idx="0">
                  <c:v>Matériel roulant ferroviaire*</c:v>
                </c:pt>
              </c:strCache>
            </c:strRef>
          </c:tx>
          <c:spPr>
            <a:pattFill prst="pct80">
              <a:fgClr>
                <a:srgbClr val="FF7C80"/>
              </a:fgClr>
              <a:bgClr>
                <a:schemeClr val="bg1"/>
              </a:bgClr>
            </a:patt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15-DB21-4A11-82DB-E44D3D62129A}"/>
              </c:ext>
            </c:extLst>
          </c:dPt>
          <c:dPt>
            <c:idx val="1"/>
            <c:invertIfNegative val="0"/>
            <c:bubble3D val="0"/>
            <c:spPr>
              <a:pattFill prst="pct75">
                <a:fgClr>
                  <a:srgbClr val="FF7C80"/>
                </a:fgClr>
                <a:bgClr>
                  <a:schemeClr val="bg1"/>
                </a:bgClr>
              </a:pattFill>
              <a:ln>
                <a:noFill/>
              </a:ln>
              <a:effectLst/>
            </c:spPr>
            <c:extLst>
              <c:ext xmlns:c16="http://schemas.microsoft.com/office/drawing/2014/chart" uri="{C3380CC4-5D6E-409C-BE32-E72D297353CC}">
                <c16:uniqueId val="{00000019-DB21-4A11-82DB-E44D3D62129A}"/>
              </c:ext>
            </c:extLst>
          </c:dPt>
          <c:cat>
            <c:strLit>
              <c:ptCount val="2"/>
              <c:pt idx="0">
                <c:v>Historique
(estimatif) MOY. 2020-2021</c:v>
              </c:pt>
              <c:pt idx="1">
                <c:v>SNBC MOY. 2021-2030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'Données graphiques'!$G$87:$L$87</c15:sqref>
                  </c15:fullRef>
                </c:ext>
              </c:extLst>
              <c:f>'Données graphiques'!$G$87:$H$87</c:f>
              <c:numCache>
                <c:formatCode>0</c:formatCode>
                <c:ptCount val="2"/>
                <c:pt idx="0">
                  <c:v>0</c:v>
                </c:pt>
                <c:pt idx="1">
                  <c:v>0</c:v>
                </c:pt>
              </c:numCache>
            </c:numRef>
          </c:val>
          <c:extLst>
            <c:ext xmlns:c16="http://schemas.microsoft.com/office/drawing/2014/chart" uri="{C3380CC4-5D6E-409C-BE32-E72D297353CC}">
              <c16:uniqueId val="{00000014-DB21-4A11-82DB-E44D3D62129A}"/>
            </c:ext>
          </c:extLst>
        </c:ser>
        <c:ser>
          <c:idx val="4"/>
          <c:order val="5"/>
          <c:tx>
            <c:strRef>
              <c:f>'Données graphiques'!$B$85:$F$85</c:f>
              <c:strCache>
                <c:ptCount val="5"/>
                <c:pt idx="0">
                  <c:v>TCU </c:v>
                </c:pt>
              </c:strCache>
            </c:strRef>
          </c:tx>
          <c:spPr>
            <a:solidFill>
              <a:srgbClr val="FF3399"/>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DB21-4A11-82DB-E44D3D62129A}"/>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graphiques'!$G$85:$L$85</c15:sqref>
                  </c15:fullRef>
                </c:ext>
              </c:extLst>
              <c:f>'Données graphiques'!$G$85:$H$85</c:f>
              <c:numCache>
                <c:formatCode>0</c:formatCode>
                <c:ptCount val="2"/>
                <c:pt idx="0">
                  <c:v>0</c:v>
                </c:pt>
                <c:pt idx="1">
                  <c:v>0</c:v>
                </c:pt>
              </c:numCache>
            </c:numRef>
          </c:val>
          <c:extLst>
            <c:ext xmlns:c16="http://schemas.microsoft.com/office/drawing/2014/chart" uri="{C3380CC4-5D6E-409C-BE32-E72D297353CC}">
              <c16:uniqueId val="{00000004-DB21-4A11-82DB-E44D3D62129A}"/>
            </c:ext>
          </c:extLst>
        </c:ser>
        <c:ser>
          <c:idx val="3"/>
          <c:order val="6"/>
          <c:tx>
            <c:strRef>
              <c:f>'Données graphiques'!$B$84:$F$84</c:f>
              <c:strCache>
                <c:ptCount val="5"/>
                <c:pt idx="0">
                  <c:v>Verdissement des flottes de véhicules des collectivités </c:v>
                </c:pt>
              </c:strCache>
            </c:strRef>
          </c:tx>
          <c:spPr>
            <a:solidFill>
              <a:srgbClr val="F20000"/>
            </a:solidFill>
            <a:ln>
              <a:noFill/>
            </a:ln>
            <a:effectLst/>
          </c:spPr>
          <c:invertIfNegative val="0"/>
          <c:dPt>
            <c:idx val="0"/>
            <c:invertIfNegative val="0"/>
            <c:bubble3D val="0"/>
            <c:spPr>
              <a:pattFill prst="wdDnDiag">
                <a:fgClr>
                  <a:srgbClr val="F20000"/>
                </a:fgClr>
                <a:bgClr>
                  <a:schemeClr val="bg1"/>
                </a:bgClr>
              </a:pattFill>
              <a:ln>
                <a:noFill/>
              </a:ln>
              <a:effectLst/>
            </c:spPr>
            <c:extLst>
              <c:ext xmlns:c16="http://schemas.microsoft.com/office/drawing/2014/chart" uri="{C3380CC4-5D6E-409C-BE32-E72D297353CC}">
                <c16:uniqueId val="{0000000C-C2E3-4439-B9B2-D9ED98FEFDAA}"/>
              </c:ext>
            </c:extLst>
          </c:dPt>
          <c:dPt>
            <c:idx val="1"/>
            <c:invertIfNegative val="0"/>
            <c:bubble3D val="0"/>
            <c:spPr>
              <a:solidFill>
                <a:srgbClr val="F20000"/>
              </a:solidFill>
              <a:ln>
                <a:noFill/>
              </a:ln>
              <a:effectLst/>
            </c:spPr>
            <c:extLst>
              <c:ext xmlns:c16="http://schemas.microsoft.com/office/drawing/2014/chart" uri="{C3380CC4-5D6E-409C-BE32-E72D297353CC}">
                <c16:uniqueId val="{00000018-DB21-4A11-82DB-E44D3D62129A}"/>
              </c:ext>
            </c:extLst>
          </c:dPt>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B21-4A11-82DB-E44D3D62129A}"/>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graphiques'!$G$84:$L$84</c15:sqref>
                  </c15:fullRef>
                </c:ext>
              </c:extLst>
              <c:f>'Données graphiques'!$G$84:$H$84</c:f>
              <c:numCache>
                <c:formatCode>0</c:formatCode>
                <c:ptCount val="2"/>
                <c:pt idx="0">
                  <c:v>0</c:v>
                </c:pt>
                <c:pt idx="1">
                  <c:v>0</c:v>
                </c:pt>
              </c:numCache>
            </c:numRef>
          </c:val>
          <c:extLst>
            <c:ext xmlns:c16="http://schemas.microsoft.com/office/drawing/2014/chart" uri="{C3380CC4-5D6E-409C-BE32-E72D297353CC}">
              <c16:uniqueId val="{00000005-DB21-4A11-82DB-E44D3D62129A}"/>
            </c:ext>
          </c:extLst>
        </c:ser>
        <c:ser>
          <c:idx val="2"/>
          <c:order val="7"/>
          <c:tx>
            <c:strRef>
              <c:f>'Données graphiques'!$B$83:$F$83</c:f>
              <c:strCache>
                <c:ptCount val="5"/>
                <c:pt idx="0">
                  <c:v>Bornes de recharge électrique</c:v>
                </c:pt>
              </c:strCache>
            </c:strRef>
          </c:tx>
          <c:spPr>
            <a:solidFill>
              <a:srgbClr val="C00000"/>
            </a:solidFill>
            <a:ln>
              <a:noFill/>
            </a:ln>
            <a:effectLst/>
          </c:spPr>
          <c:invertIfNegative val="0"/>
          <c:dPt>
            <c:idx val="0"/>
            <c:invertIfNegative val="0"/>
            <c:bubble3D val="0"/>
            <c:spPr>
              <a:pattFill prst="wdDnDiag">
                <a:fgClr>
                  <a:srgbClr val="C00000"/>
                </a:fgClr>
                <a:bgClr>
                  <a:schemeClr val="bg1"/>
                </a:bgClr>
              </a:pattFill>
              <a:ln>
                <a:noFill/>
              </a:ln>
              <a:effectLst/>
            </c:spPr>
            <c:extLst>
              <c:ext xmlns:c16="http://schemas.microsoft.com/office/drawing/2014/chart" uri="{C3380CC4-5D6E-409C-BE32-E72D297353CC}">
                <c16:uniqueId val="{0000000E-C2E3-4439-B9B2-D9ED98FEFDAA}"/>
              </c:ext>
            </c:extLst>
          </c:dPt>
          <c:dPt>
            <c:idx val="1"/>
            <c:invertIfNegative val="0"/>
            <c:bubble3D val="0"/>
            <c:spPr>
              <a:solidFill>
                <a:srgbClr val="C00000"/>
              </a:solidFill>
              <a:ln>
                <a:noFill/>
              </a:ln>
              <a:effectLst/>
            </c:spPr>
            <c:extLst>
              <c:ext xmlns:c16="http://schemas.microsoft.com/office/drawing/2014/chart" uri="{C3380CC4-5D6E-409C-BE32-E72D297353CC}">
                <c16:uniqueId val="{00000017-DB21-4A11-82DB-E44D3D62129A}"/>
              </c:ext>
            </c:extLst>
          </c:dPt>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B21-4A11-82DB-E44D3D62129A}"/>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graphiques'!$G$83:$L$83</c15:sqref>
                  </c15:fullRef>
                </c:ext>
              </c:extLst>
              <c:f>'Données graphiques'!$G$83:$H$83</c:f>
              <c:numCache>
                <c:formatCode>0</c:formatCode>
                <c:ptCount val="2"/>
                <c:pt idx="0">
                  <c:v>0</c:v>
                </c:pt>
                <c:pt idx="1">
                  <c:v>0</c:v>
                </c:pt>
              </c:numCache>
            </c:numRef>
          </c:val>
          <c:extLst>
            <c:ext xmlns:c16="http://schemas.microsoft.com/office/drawing/2014/chart" uri="{C3380CC4-5D6E-409C-BE32-E72D297353CC}">
              <c16:uniqueId val="{00000006-DB21-4A11-82DB-E44D3D62129A}"/>
            </c:ext>
          </c:extLst>
        </c:ser>
        <c:ser>
          <c:idx val="1"/>
          <c:order val="8"/>
          <c:tx>
            <c:strRef>
              <c:f>'Données graphiques'!$B$82:$F$82</c:f>
              <c:strCache>
                <c:ptCount val="5"/>
                <c:pt idx="0">
                  <c:v>Energie (éclairage public et RCU)</c:v>
                </c:pt>
              </c:strCache>
            </c:strRef>
          </c:tx>
          <c:spPr>
            <a:solidFill>
              <a:schemeClr val="accent6"/>
            </a:solidFill>
            <a:ln>
              <a:noFill/>
            </a:ln>
            <a:effectLst/>
          </c:spPr>
          <c:invertIfNegative val="0"/>
          <c:dPt>
            <c:idx val="0"/>
            <c:invertIfNegative val="0"/>
            <c:bubble3D val="0"/>
            <c:spPr>
              <a:pattFill prst="wdDnDiag">
                <a:fgClr>
                  <a:schemeClr val="accent6"/>
                </a:fgClr>
                <a:bgClr>
                  <a:schemeClr val="bg1"/>
                </a:bgClr>
              </a:pattFill>
              <a:ln>
                <a:noFill/>
              </a:ln>
              <a:effectLst/>
            </c:spPr>
            <c:extLst>
              <c:ext xmlns:c16="http://schemas.microsoft.com/office/drawing/2014/chart" uri="{C3380CC4-5D6E-409C-BE32-E72D297353CC}">
                <c16:uniqueId val="{0000000B-DB21-4A11-82DB-E44D3D62129A}"/>
              </c:ext>
            </c:extLst>
          </c:dPt>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B21-4A11-82DB-E44D3D62129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graphiques'!$G$80:$L$81</c15:sqref>
                  </c15:fullRef>
                </c:ext>
              </c:extLst>
              <c:f>'Données graphiques'!$G$80:$L$81</c:f>
              <c:multiLvlStrCache>
                <c:ptCount val="2"/>
                <c:lvl>
                  <c:pt idx="0">
                    <c:v>MOY. 2020-2021</c:v>
                  </c:pt>
                  <c:pt idx="1">
                    <c:v>MOY. 2021-2030</c:v>
                  </c:pt>
                </c:lvl>
                <c:lvl>
                  <c:pt idx="0">
                    <c:v>Historique
(estimatif)</c:v>
                  </c:pt>
                  <c:pt idx="1">
                    <c:v>SNBC</c:v>
                  </c:pt>
                </c:lvl>
              </c:multiLvlStrCache>
            </c:multiLvlStrRef>
          </c:cat>
          <c:val>
            <c:numRef>
              <c:extLst>
                <c:ext xmlns:c15="http://schemas.microsoft.com/office/drawing/2012/chart" uri="{02D57815-91ED-43cb-92C2-25804820EDAC}">
                  <c15:fullRef>
                    <c15:sqref>'Données graphiques'!$G$82:$L$82</c15:sqref>
                  </c15:fullRef>
                </c:ext>
              </c:extLst>
              <c:f>'Données graphiques'!$G$82:$H$82</c:f>
              <c:numCache>
                <c:formatCode>0</c:formatCode>
                <c:ptCount val="2"/>
                <c:pt idx="0">
                  <c:v>0</c:v>
                </c:pt>
                <c:pt idx="1">
                  <c:v>0</c:v>
                </c:pt>
              </c:numCache>
            </c:numRef>
          </c:val>
          <c:extLst>
            <c:ext xmlns:c16="http://schemas.microsoft.com/office/drawing/2014/chart" uri="{C3380CC4-5D6E-409C-BE32-E72D297353CC}">
              <c16:uniqueId val="{00000007-DB21-4A11-82DB-E44D3D62129A}"/>
            </c:ext>
          </c:extLst>
        </c:ser>
        <c:dLbls>
          <c:showLegendKey val="0"/>
          <c:showVal val="0"/>
          <c:showCatName val="0"/>
          <c:showSerName val="0"/>
          <c:showPercent val="0"/>
          <c:showBubbleSize val="0"/>
        </c:dLbls>
        <c:gapWidth val="180"/>
        <c:overlap val="100"/>
        <c:axId val="1167406160"/>
        <c:axId val="1167408656"/>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dispUnits>
          <c:builtInUnit val="thousands"/>
          <c:dispUnitsLbl>
            <c:layout>
              <c:manualLayout>
                <c:xMode val="edge"/>
                <c:yMode val="edge"/>
                <c:x val="1.1007138126425784E-2"/>
                <c:y val="6.0164984045203013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egendEntry>
        <c:idx val="0"/>
        <c:delete val="1"/>
      </c:legendEntry>
      <c:layout>
        <c:manualLayout>
          <c:xMode val="edge"/>
          <c:yMode val="edge"/>
          <c:x val="9.2823197655572787E-2"/>
          <c:y val="0.82368546077517135"/>
          <c:w val="0.85804336526899649"/>
          <c:h val="0.1763145392248286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graphiques'!$B$184:$F$184</c:f>
              <c:strCache>
                <c:ptCount val="5"/>
              </c:strCache>
            </c:strRef>
          </c:tx>
          <c:spPr>
            <a:solidFill>
              <a:schemeClr val="accent1"/>
            </a:solidFill>
            <a:ln>
              <a:noFill/>
            </a:ln>
            <a:effectLst/>
          </c:spPr>
          <c:invertIfNegative val="0"/>
          <c:cat>
            <c:strRef>
              <c:f>'Données graphiques'!$G$183:$K$183</c:f>
              <c:strCache>
                <c:ptCount val="5"/>
                <c:pt idx="0">
                  <c:v>SNBC</c:v>
                </c:pt>
                <c:pt idx="1">
                  <c:v>S1 - Génération frugale</c:v>
                </c:pt>
                <c:pt idx="2">
                  <c:v>S2 - Coopérations territoriales</c:v>
                </c:pt>
                <c:pt idx="3">
                  <c:v>S3 - Technologies vertes</c:v>
                </c:pt>
                <c:pt idx="4">
                  <c:v>S4 - Pari réparateur</c:v>
                </c:pt>
              </c:strCache>
            </c:strRef>
          </c:cat>
          <c:val>
            <c:numRef>
              <c:f>'Données graphiques'!$G$184:$K$184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2A7-415C-9825-1F042A368BB4}"/>
            </c:ext>
          </c:extLst>
        </c:ser>
        <c:ser>
          <c:idx val="3"/>
          <c:order val="1"/>
          <c:tx>
            <c:strRef>
              <c:f>'Données graphiques'!$B$187:$F$187</c:f>
              <c:strCache>
                <c:ptCount val="5"/>
                <c:pt idx="0">
                  <c:v>Communes et EPCI</c:v>
                </c:pt>
              </c:strCache>
            </c:strRef>
          </c:tx>
          <c:spPr>
            <a:solidFill>
              <a:schemeClr val="accent6">
                <a:lumMod val="40000"/>
                <a:lumOff val="60000"/>
              </a:schemeClr>
            </a:solidFill>
            <a:ln>
              <a:noFill/>
            </a:ln>
            <a:effectLst/>
          </c:spPr>
          <c:invertIfNegative val="0"/>
          <c:cat>
            <c:strRef>
              <c:f>'Données graphiques'!$G$183:$K$183</c:f>
              <c:strCache>
                <c:ptCount val="5"/>
                <c:pt idx="0">
                  <c:v>SNBC</c:v>
                </c:pt>
                <c:pt idx="1">
                  <c:v>S1 - Génération frugale</c:v>
                </c:pt>
                <c:pt idx="2">
                  <c:v>S2 - Coopérations territoriales</c:v>
                </c:pt>
                <c:pt idx="3">
                  <c:v>S3 - Technologies vertes</c:v>
                </c:pt>
                <c:pt idx="4">
                  <c:v>S4 - Pari réparateur</c:v>
                </c:pt>
              </c:strCache>
            </c:strRef>
          </c:cat>
          <c:val>
            <c:numRef>
              <c:f>'Données graphiques'!$G$187:$K$187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C2A7-415C-9825-1F042A368BB4}"/>
            </c:ext>
          </c:extLst>
        </c:ser>
        <c:ser>
          <c:idx val="2"/>
          <c:order val="2"/>
          <c:tx>
            <c:strRef>
              <c:f>'Données graphiques'!$B$186:$F$186</c:f>
              <c:strCache>
                <c:ptCount val="5"/>
                <c:pt idx="0">
                  <c:v>Départements</c:v>
                </c:pt>
              </c:strCache>
            </c:strRef>
          </c:tx>
          <c:spPr>
            <a:solidFill>
              <a:srgbClr val="92D050"/>
            </a:solidFill>
            <a:ln>
              <a:noFill/>
            </a:ln>
            <a:effectLst/>
          </c:spPr>
          <c:invertIfNegative val="0"/>
          <c:cat>
            <c:strRef>
              <c:f>'Données graphiques'!$G$183:$K$183</c:f>
              <c:strCache>
                <c:ptCount val="5"/>
                <c:pt idx="0">
                  <c:v>SNBC</c:v>
                </c:pt>
                <c:pt idx="1">
                  <c:v>S1 - Génération frugale</c:v>
                </c:pt>
                <c:pt idx="2">
                  <c:v>S2 - Coopérations territoriales</c:v>
                </c:pt>
                <c:pt idx="3">
                  <c:v>S3 - Technologies vertes</c:v>
                </c:pt>
                <c:pt idx="4">
                  <c:v>S4 - Pari réparateur</c:v>
                </c:pt>
              </c:strCache>
            </c:strRef>
          </c:cat>
          <c:val>
            <c:numRef>
              <c:f>'Données graphiques'!$G$186:$K$186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C2A7-415C-9825-1F042A368BB4}"/>
            </c:ext>
          </c:extLst>
        </c:ser>
        <c:ser>
          <c:idx val="1"/>
          <c:order val="3"/>
          <c:tx>
            <c:strRef>
              <c:f>'Données graphiques'!$B$185:$F$185</c:f>
              <c:strCache>
                <c:ptCount val="5"/>
                <c:pt idx="0">
                  <c:v>Régions</c:v>
                </c:pt>
              </c:strCache>
            </c:strRef>
          </c:tx>
          <c:spPr>
            <a:solidFill>
              <a:srgbClr val="00B050"/>
            </a:solidFill>
            <a:ln>
              <a:noFill/>
            </a:ln>
            <a:effectLst/>
          </c:spPr>
          <c:invertIfNegative val="0"/>
          <c:cat>
            <c:strRef>
              <c:f>'Données graphiques'!$G$183:$K$183</c:f>
              <c:strCache>
                <c:ptCount val="5"/>
                <c:pt idx="0">
                  <c:v>SNBC</c:v>
                </c:pt>
                <c:pt idx="1">
                  <c:v>S1 - Génération frugale</c:v>
                </c:pt>
                <c:pt idx="2">
                  <c:v>S2 - Coopérations territoriales</c:v>
                </c:pt>
                <c:pt idx="3">
                  <c:v>S3 - Technologies vertes</c:v>
                </c:pt>
                <c:pt idx="4">
                  <c:v>S4 - Pari réparateur</c:v>
                </c:pt>
              </c:strCache>
            </c:strRef>
          </c:cat>
          <c:val>
            <c:numRef>
              <c:f>'Données graphiques'!$G$185:$K$185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C2A7-415C-9825-1F042A368BB4}"/>
            </c:ext>
          </c:extLst>
        </c:ser>
        <c:dLbls>
          <c:showLegendKey val="0"/>
          <c:showVal val="0"/>
          <c:showCatName val="0"/>
          <c:showSerName val="0"/>
          <c:showPercent val="0"/>
          <c:showBubbleSize val="0"/>
        </c:dLbls>
        <c:gapWidth val="150"/>
        <c:overlap val="100"/>
        <c:axId val="809658784"/>
        <c:axId val="809643392"/>
      </c:barChart>
      <c:catAx>
        <c:axId val="80965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9643392"/>
        <c:crosses val="autoZero"/>
        <c:auto val="1"/>
        <c:lblAlgn val="ctr"/>
        <c:lblOffset val="100"/>
        <c:noMultiLvlLbl val="0"/>
      </c:catAx>
      <c:valAx>
        <c:axId val="809643392"/>
        <c:scaling>
          <c:orientation val="minMax"/>
          <c:max val="12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9658784"/>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graphiques'!$B$220:$F$220</c:f>
              <c:strCache>
                <c:ptCount val="5"/>
              </c:strCache>
            </c:strRef>
          </c:tx>
          <c:spPr>
            <a:solidFill>
              <a:schemeClr val="accent1"/>
            </a:solidFill>
            <a:ln>
              <a:noFill/>
            </a:ln>
            <a:effectLst/>
          </c:spPr>
          <c:invertIfNegative val="0"/>
          <c:cat>
            <c:multiLvlStrRef>
              <c:f>'Données graphiques'!$G$219:$J$220</c:f>
              <c:multiLvlStrCache>
                <c:ptCount val="4"/>
                <c:lvl>
                  <c:pt idx="0">
                    <c:v>MOY. 2020-2021</c:v>
                  </c:pt>
                  <c:pt idx="2">
                    <c:v>MOY. 2021-2030</c:v>
                  </c:pt>
                  <c:pt idx="3">
                    <c:v>MOY. 2031-2050</c:v>
                  </c:pt>
                </c:lvl>
                <c:lvl>
                  <c:pt idx="0">
                    <c:v>Historique
(estimatif)</c:v>
                  </c:pt>
                  <c:pt idx="1">
                    <c:v> -</c:v>
                  </c:pt>
                  <c:pt idx="2">
                    <c:v>SNBC</c:v>
                  </c:pt>
                  <c:pt idx="3">
                    <c:v>SNBC</c:v>
                  </c:pt>
                </c:lvl>
              </c:multiLvlStrCache>
            </c:multiLvlStrRef>
          </c:cat>
          <c:val>
            <c:numRef>
              <c:f>'Données graphiques'!$G$220:$J$220</c:f>
              <c:numCache>
                <c:formatCode>General</c:formatCode>
                <c:ptCount val="4"/>
                <c:pt idx="0">
                  <c:v>0</c:v>
                </c:pt>
                <c:pt idx="2">
                  <c:v>0</c:v>
                </c:pt>
                <c:pt idx="3">
                  <c:v>0</c:v>
                </c:pt>
              </c:numCache>
            </c:numRef>
          </c:val>
          <c:extLst>
            <c:ext xmlns:c16="http://schemas.microsoft.com/office/drawing/2014/chart" uri="{C3380CC4-5D6E-409C-BE32-E72D297353CC}">
              <c16:uniqueId val="{00000000-53D4-4127-A64A-D32018C6B3ED}"/>
            </c:ext>
          </c:extLst>
        </c:ser>
        <c:ser>
          <c:idx val="1"/>
          <c:order val="1"/>
          <c:tx>
            <c:strRef>
              <c:f>'Données graphiques'!$B$221:$F$221</c:f>
              <c:strCache>
                <c:ptCount val="5"/>
                <c:pt idx="0">
                  <c:v>Investissements climats historiques (estimatifs)</c:v>
                </c:pt>
              </c:strCache>
            </c:strRef>
          </c:tx>
          <c:spPr>
            <a:solidFill>
              <a:schemeClr val="accent1"/>
            </a:solidFill>
            <a:ln>
              <a:noFill/>
            </a:ln>
            <a:effectLst/>
          </c:spPr>
          <c:invertIfNegative val="0"/>
          <c:cat>
            <c:multiLvlStrRef>
              <c:f>'Données graphiques'!$G$219:$J$220</c:f>
              <c:multiLvlStrCache>
                <c:ptCount val="4"/>
                <c:lvl>
                  <c:pt idx="0">
                    <c:v>MOY. 2020-2021</c:v>
                  </c:pt>
                  <c:pt idx="2">
                    <c:v>MOY. 2021-2030</c:v>
                  </c:pt>
                  <c:pt idx="3">
                    <c:v>MOY. 2031-2050</c:v>
                  </c:pt>
                </c:lvl>
                <c:lvl>
                  <c:pt idx="0">
                    <c:v>Historique
(estimatif)</c:v>
                  </c:pt>
                  <c:pt idx="1">
                    <c:v> -</c:v>
                  </c:pt>
                  <c:pt idx="2">
                    <c:v>SNBC</c:v>
                  </c:pt>
                  <c:pt idx="3">
                    <c:v>SNBC</c:v>
                  </c:pt>
                </c:lvl>
              </c:multiLvlStrCache>
            </c:multiLvlStrRef>
          </c:cat>
          <c:val>
            <c:numRef>
              <c:f>'Données graphiques'!$G$221:$J$221</c:f>
              <c:numCache>
                <c:formatCode>0</c:formatCode>
                <c:ptCount val="4"/>
                <c:pt idx="0">
                  <c:v>0</c:v>
                </c:pt>
                <c:pt idx="2">
                  <c:v>0</c:v>
                </c:pt>
                <c:pt idx="3">
                  <c:v>0</c:v>
                </c:pt>
              </c:numCache>
            </c:numRef>
          </c:val>
          <c:extLst>
            <c:ext xmlns:c16="http://schemas.microsoft.com/office/drawing/2014/chart" uri="{C3380CC4-5D6E-409C-BE32-E72D297353CC}">
              <c16:uniqueId val="{00000001-53D4-4127-A64A-D32018C6B3ED}"/>
            </c:ext>
          </c:extLst>
        </c:ser>
        <c:ser>
          <c:idx val="3"/>
          <c:order val="2"/>
          <c:tx>
            <c:strRef>
              <c:f>'Données graphiques'!$B$223:$F$223</c:f>
              <c:strCache>
                <c:ptCount val="5"/>
                <c:pt idx="0">
                  <c:v>Besoins d'investissements climat pour tous les autres secteurs</c:v>
                </c:pt>
              </c:strCache>
            </c:strRef>
          </c:tx>
          <c:spPr>
            <a:solidFill>
              <a:schemeClr val="accent6"/>
            </a:solidFill>
            <a:ln>
              <a:noFill/>
            </a:ln>
            <a:effectLst/>
          </c:spPr>
          <c:invertIfNegative val="0"/>
          <c:cat>
            <c:multiLvlStrRef>
              <c:f>'Données graphiques'!$G$219:$J$220</c:f>
              <c:multiLvlStrCache>
                <c:ptCount val="4"/>
                <c:lvl>
                  <c:pt idx="0">
                    <c:v>MOY. 2020-2021</c:v>
                  </c:pt>
                  <c:pt idx="2">
                    <c:v>MOY. 2021-2030</c:v>
                  </c:pt>
                  <c:pt idx="3">
                    <c:v>MOY. 2031-2050</c:v>
                  </c:pt>
                </c:lvl>
                <c:lvl>
                  <c:pt idx="0">
                    <c:v>Historique
(estimatif)</c:v>
                  </c:pt>
                  <c:pt idx="1">
                    <c:v> -</c:v>
                  </c:pt>
                  <c:pt idx="2">
                    <c:v>SNBC</c:v>
                  </c:pt>
                  <c:pt idx="3">
                    <c:v>SNBC</c:v>
                  </c:pt>
                </c:lvl>
              </c:multiLvlStrCache>
            </c:multiLvlStrRef>
          </c:cat>
          <c:val>
            <c:numRef>
              <c:f>'Données graphiques'!$G$223:$J$223</c:f>
              <c:numCache>
                <c:formatCode>0</c:formatCode>
                <c:ptCount val="4"/>
                <c:pt idx="0">
                  <c:v>0</c:v>
                </c:pt>
                <c:pt idx="2">
                  <c:v>0</c:v>
                </c:pt>
                <c:pt idx="3">
                  <c:v>0</c:v>
                </c:pt>
              </c:numCache>
            </c:numRef>
          </c:val>
          <c:extLst>
            <c:ext xmlns:c16="http://schemas.microsoft.com/office/drawing/2014/chart" uri="{C3380CC4-5D6E-409C-BE32-E72D297353CC}">
              <c16:uniqueId val="{00000003-53D4-4127-A64A-D32018C6B3ED}"/>
            </c:ext>
          </c:extLst>
        </c:ser>
        <c:ser>
          <c:idx val="2"/>
          <c:order val="3"/>
          <c:tx>
            <c:strRef>
              <c:f>'Données graphiques'!$B$222:$F$222</c:f>
              <c:strCache>
                <c:ptCount val="5"/>
                <c:pt idx="0">
                  <c:v>Besoins d'investissements pour pour le déploiement des IRVE et le verdissement des flottes de véhicules</c:v>
                </c:pt>
              </c:strCache>
            </c:strRef>
          </c:tx>
          <c:spPr>
            <a:solidFill>
              <a:schemeClr val="accent6">
                <a:lumMod val="40000"/>
                <a:lumOff val="60000"/>
              </a:schemeClr>
            </a:solidFill>
            <a:ln>
              <a:noFill/>
            </a:ln>
            <a:effectLst/>
          </c:spPr>
          <c:invertIfNegative val="0"/>
          <c:cat>
            <c:multiLvlStrRef>
              <c:f>'Données graphiques'!$G$219:$J$220</c:f>
              <c:multiLvlStrCache>
                <c:ptCount val="4"/>
                <c:lvl>
                  <c:pt idx="0">
                    <c:v>MOY. 2020-2021</c:v>
                  </c:pt>
                  <c:pt idx="2">
                    <c:v>MOY. 2021-2030</c:v>
                  </c:pt>
                  <c:pt idx="3">
                    <c:v>MOY. 2031-2050</c:v>
                  </c:pt>
                </c:lvl>
                <c:lvl>
                  <c:pt idx="0">
                    <c:v>Historique
(estimatif)</c:v>
                  </c:pt>
                  <c:pt idx="1">
                    <c:v> -</c:v>
                  </c:pt>
                  <c:pt idx="2">
                    <c:v>SNBC</c:v>
                  </c:pt>
                  <c:pt idx="3">
                    <c:v>SNBC</c:v>
                  </c:pt>
                </c:lvl>
              </c:multiLvlStrCache>
            </c:multiLvlStrRef>
          </c:cat>
          <c:val>
            <c:numRef>
              <c:f>'Données graphiques'!$G$222:$J$222</c:f>
              <c:numCache>
                <c:formatCode>0</c:formatCode>
                <c:ptCount val="4"/>
                <c:pt idx="0">
                  <c:v>0</c:v>
                </c:pt>
                <c:pt idx="2">
                  <c:v>0</c:v>
                </c:pt>
                <c:pt idx="3">
                  <c:v>0</c:v>
                </c:pt>
              </c:numCache>
            </c:numRef>
          </c:val>
          <c:extLst>
            <c:ext xmlns:c16="http://schemas.microsoft.com/office/drawing/2014/chart" uri="{C3380CC4-5D6E-409C-BE32-E72D297353CC}">
              <c16:uniqueId val="{00000002-53D4-4127-A64A-D32018C6B3ED}"/>
            </c:ext>
          </c:extLst>
        </c:ser>
        <c:dLbls>
          <c:showLegendKey val="0"/>
          <c:showVal val="0"/>
          <c:showCatName val="0"/>
          <c:showSerName val="0"/>
          <c:showPercent val="0"/>
          <c:showBubbleSize val="0"/>
        </c:dLbls>
        <c:gapWidth val="150"/>
        <c:overlap val="100"/>
        <c:axId val="1430019440"/>
        <c:axId val="1430019856"/>
      </c:barChart>
      <c:catAx>
        <c:axId val="143001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0019856"/>
        <c:crosses val="autoZero"/>
        <c:auto val="1"/>
        <c:lblAlgn val="ctr"/>
        <c:lblOffset val="100"/>
        <c:noMultiLvlLbl val="0"/>
      </c:catAx>
      <c:valAx>
        <c:axId val="1430019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crossAx val="1430019440"/>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Miilliards</a:t>
                  </a:r>
                  <a:r>
                    <a:rPr lang="fr-FR" baseline="0"/>
                    <a:t> d'euro</a:t>
                  </a:r>
                  <a:r>
                    <a:rPr lang="fr-FR"/>
                    <a:t>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6-5CB4-4688-B9E6-BCD3ED61AFF0}"/>
              </c:ext>
            </c:extLst>
          </c:dPt>
          <c:dPt>
            <c:idx val="2"/>
            <c:invertIfNegative val="0"/>
            <c:bubble3D val="0"/>
            <c:spPr>
              <a:solidFill>
                <a:srgbClr val="92D050"/>
              </a:solidFill>
              <a:ln>
                <a:noFill/>
              </a:ln>
              <a:effectLst/>
            </c:spPr>
            <c:extLst>
              <c:ext xmlns:c16="http://schemas.microsoft.com/office/drawing/2014/chart" uri="{C3380CC4-5D6E-409C-BE32-E72D297353CC}">
                <c16:uniqueId val="{00000007-5CB4-4688-B9E6-BCD3ED61AFF0}"/>
              </c:ext>
            </c:extLst>
          </c:dPt>
          <c:dPt>
            <c:idx val="3"/>
            <c:invertIfNegative val="0"/>
            <c:bubble3D val="0"/>
            <c:spPr>
              <a:solidFill>
                <a:srgbClr val="92D050"/>
              </a:solidFill>
              <a:ln>
                <a:noFill/>
              </a:ln>
              <a:effectLst/>
            </c:spPr>
            <c:extLst>
              <c:ext xmlns:c16="http://schemas.microsoft.com/office/drawing/2014/chart" uri="{C3380CC4-5D6E-409C-BE32-E72D297353CC}">
                <c16:uniqueId val="{00000008-5CB4-4688-B9E6-BCD3ED61AFF0}"/>
              </c:ext>
            </c:extLst>
          </c:dPt>
          <c:dPt>
            <c:idx val="4"/>
            <c:invertIfNegative val="0"/>
            <c:bubble3D val="0"/>
            <c:spPr>
              <a:solidFill>
                <a:srgbClr val="92D050"/>
              </a:solidFill>
              <a:ln>
                <a:noFill/>
              </a:ln>
              <a:effectLst/>
            </c:spPr>
            <c:extLst>
              <c:ext xmlns:c16="http://schemas.microsoft.com/office/drawing/2014/chart" uri="{C3380CC4-5D6E-409C-BE32-E72D297353CC}">
                <c16:uniqueId val="{00000009-5CB4-4688-B9E6-BCD3ED61AFF0}"/>
              </c:ext>
            </c:extLst>
          </c:dPt>
          <c:dPt>
            <c:idx val="5"/>
            <c:invertIfNegative val="0"/>
            <c:bubble3D val="0"/>
            <c:spPr>
              <a:solidFill>
                <a:srgbClr val="92D050"/>
              </a:solidFill>
              <a:ln>
                <a:noFill/>
              </a:ln>
              <a:effectLst/>
            </c:spPr>
            <c:extLst>
              <c:ext xmlns:c16="http://schemas.microsoft.com/office/drawing/2014/chart" uri="{C3380CC4-5D6E-409C-BE32-E72D297353CC}">
                <c16:uniqueId val="{0000000A-5CB4-4688-B9E6-BCD3ED61AFF0}"/>
              </c:ext>
            </c:extLst>
          </c:dPt>
          <c:dPt>
            <c:idx val="6"/>
            <c:invertIfNegative val="0"/>
            <c:bubble3D val="0"/>
            <c:spPr>
              <a:solidFill>
                <a:srgbClr val="92D050"/>
              </a:solidFill>
              <a:ln>
                <a:noFill/>
              </a:ln>
              <a:effectLst/>
            </c:spPr>
            <c:extLst>
              <c:ext xmlns:c16="http://schemas.microsoft.com/office/drawing/2014/chart" uri="{C3380CC4-5D6E-409C-BE32-E72D297353CC}">
                <c16:uniqueId val="{0000000B-5CB4-4688-B9E6-BCD3ED61AFF0}"/>
              </c:ext>
            </c:extLst>
          </c:dPt>
          <c:dPt>
            <c:idx val="7"/>
            <c:invertIfNegative val="0"/>
            <c:bubble3D val="0"/>
            <c:spPr>
              <a:solidFill>
                <a:srgbClr val="92D050"/>
              </a:solidFill>
              <a:ln>
                <a:noFill/>
              </a:ln>
              <a:effectLst/>
            </c:spPr>
            <c:extLst>
              <c:ext xmlns:c16="http://schemas.microsoft.com/office/drawing/2014/chart" uri="{C3380CC4-5D6E-409C-BE32-E72D297353CC}">
                <c16:uniqueId val="{0000000C-5CB4-4688-B9E6-BCD3ED61AFF0}"/>
              </c:ext>
            </c:extLst>
          </c:dPt>
          <c:cat>
            <c:strRef>
              <c:f>'Données graphiques'!$B$9:$B$16</c:f>
              <c:strCache>
                <c:ptCount val="8"/>
                <c:pt idx="0">
                  <c:v>Aménagements cyclables</c:v>
                </c:pt>
                <c:pt idx="1">
                  <c:v>Rénovation énergétique des bâtiments publics</c:v>
                </c:pt>
                <c:pt idx="2">
                  <c:v>Infrastructures ferroviaires (dont RER-m)</c:v>
                </c:pt>
                <c:pt idx="3">
                  <c:v>Energie (éclairage public et RCU)</c:v>
                </c:pt>
                <c:pt idx="4">
                  <c:v>Verdissement des flottes de véhicules des collectivités </c:v>
                </c:pt>
                <c:pt idx="5">
                  <c:v>Matériel roulant ferroviaire*</c:v>
                </c:pt>
                <c:pt idx="6">
                  <c:v>Bornes de recharge électrique</c:v>
                </c:pt>
                <c:pt idx="7">
                  <c:v>TCU </c:v>
                </c:pt>
              </c:strCache>
            </c:strRef>
          </c:cat>
          <c:val>
            <c:numRef>
              <c:f>'Données graphiques'!$H$9:$H$16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CB4-4688-B9E6-BCD3ED61AFF0}"/>
            </c:ext>
          </c:extLst>
        </c:ser>
        <c:dLbls>
          <c:showLegendKey val="0"/>
          <c:showVal val="0"/>
          <c:showCatName val="0"/>
          <c:showSerName val="0"/>
          <c:showPercent val="0"/>
          <c:showBubbleSize val="0"/>
        </c:dLbls>
        <c:gapWidth val="150"/>
        <c:overlap val="100"/>
        <c:axId val="1505236527"/>
        <c:axId val="1505237359"/>
      </c:barChart>
      <c:catAx>
        <c:axId val="150523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5237359"/>
        <c:crosses val="autoZero"/>
        <c:auto val="1"/>
        <c:lblAlgn val="ctr"/>
        <c:lblOffset val="100"/>
        <c:noMultiLvlLbl val="0"/>
      </c:catAx>
      <c:valAx>
        <c:axId val="150523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523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1"/>
            </a:solidFill>
            <a:ln>
              <a:noFill/>
            </a:ln>
            <a:effectLst/>
          </c:spPr>
          <c:invertIfNegative val="0"/>
          <c:cat>
            <c:strRef>
              <c:f>'Données graphiques'!$B$48:$B$52</c:f>
              <c:strCache>
                <c:ptCount val="5"/>
                <c:pt idx="0">
                  <c:v>Besoins d'investissements "climat"</c:v>
                </c:pt>
                <c:pt idx="1">
                  <c:v>x</c:v>
                </c:pt>
                <c:pt idx="2">
                  <c:v>Dépenses d'investissements des collectivités en 2021 </c:v>
                </c:pt>
                <c:pt idx="3">
                  <c:v>x</c:v>
                </c:pt>
                <c:pt idx="4">
                  <c:v>Dépenses de fonctionnement des collectivités en 2021</c:v>
                </c:pt>
              </c:strCache>
            </c:strRef>
          </c:cat>
          <c:val>
            <c:numRef>
              <c:f>'Données graphiques'!$C$48:$C$52</c:f>
              <c:numCache>
                <c:formatCode>General</c:formatCode>
                <c:ptCount val="5"/>
              </c:numCache>
            </c:numRef>
          </c:val>
          <c:extLst>
            <c:ext xmlns:c16="http://schemas.microsoft.com/office/drawing/2014/chart" uri="{C3380CC4-5D6E-409C-BE32-E72D297353CC}">
              <c16:uniqueId val="{00000000-A684-45F7-B57D-602F02FC2980}"/>
            </c:ext>
          </c:extLst>
        </c:ser>
        <c:ser>
          <c:idx val="1"/>
          <c:order val="1"/>
          <c:spPr>
            <a:solidFill>
              <a:schemeClr val="accent2"/>
            </a:solidFill>
            <a:ln>
              <a:noFill/>
            </a:ln>
            <a:effectLst/>
          </c:spPr>
          <c:invertIfNegative val="0"/>
          <c:cat>
            <c:strRef>
              <c:f>'Données graphiques'!$B$48:$B$52</c:f>
              <c:strCache>
                <c:ptCount val="5"/>
                <c:pt idx="0">
                  <c:v>Besoins d'investissements "climat"</c:v>
                </c:pt>
                <c:pt idx="1">
                  <c:v>x</c:v>
                </c:pt>
                <c:pt idx="2">
                  <c:v>Dépenses d'investissements des collectivités en 2021 </c:v>
                </c:pt>
                <c:pt idx="3">
                  <c:v>x</c:v>
                </c:pt>
                <c:pt idx="4">
                  <c:v>Dépenses de fonctionnement des collectivités en 2021</c:v>
                </c:pt>
              </c:strCache>
            </c:strRef>
          </c:cat>
          <c:val>
            <c:numRef>
              <c:f>'Données graphiques'!$D$48:$D$52</c:f>
              <c:numCache>
                <c:formatCode>General</c:formatCode>
                <c:ptCount val="5"/>
              </c:numCache>
            </c:numRef>
          </c:val>
          <c:extLst>
            <c:ext xmlns:c16="http://schemas.microsoft.com/office/drawing/2014/chart" uri="{C3380CC4-5D6E-409C-BE32-E72D297353CC}">
              <c16:uniqueId val="{00000001-A684-45F7-B57D-602F02FC2980}"/>
            </c:ext>
          </c:extLst>
        </c:ser>
        <c:ser>
          <c:idx val="2"/>
          <c:order val="2"/>
          <c:spPr>
            <a:solidFill>
              <a:schemeClr val="accent3"/>
            </a:solidFill>
            <a:ln>
              <a:noFill/>
            </a:ln>
            <a:effectLst/>
          </c:spPr>
          <c:invertIfNegative val="0"/>
          <c:cat>
            <c:strRef>
              <c:f>'Données graphiques'!$B$48:$B$52</c:f>
              <c:strCache>
                <c:ptCount val="5"/>
                <c:pt idx="0">
                  <c:v>Besoins d'investissements "climat"</c:v>
                </c:pt>
                <c:pt idx="1">
                  <c:v>x</c:v>
                </c:pt>
                <c:pt idx="2">
                  <c:v>Dépenses d'investissements des collectivités en 2021 </c:v>
                </c:pt>
                <c:pt idx="3">
                  <c:v>x</c:v>
                </c:pt>
                <c:pt idx="4">
                  <c:v>Dépenses de fonctionnement des collectivités en 2021</c:v>
                </c:pt>
              </c:strCache>
            </c:strRef>
          </c:cat>
          <c:val>
            <c:numRef>
              <c:f>'Données graphiques'!$E$48:$E$52</c:f>
              <c:numCache>
                <c:formatCode>General</c:formatCode>
                <c:ptCount val="5"/>
              </c:numCache>
            </c:numRef>
          </c:val>
          <c:extLst>
            <c:ext xmlns:c16="http://schemas.microsoft.com/office/drawing/2014/chart" uri="{C3380CC4-5D6E-409C-BE32-E72D297353CC}">
              <c16:uniqueId val="{00000002-A684-45F7-B57D-602F02FC2980}"/>
            </c:ext>
          </c:extLst>
        </c:ser>
        <c:ser>
          <c:idx val="3"/>
          <c:order val="3"/>
          <c:spPr>
            <a:solidFill>
              <a:schemeClr val="accent4"/>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6-A684-45F7-B57D-602F02FC2980}"/>
              </c:ext>
            </c:extLst>
          </c:dPt>
          <c:dPt>
            <c:idx val="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5-A684-45F7-B57D-602F02FC2980}"/>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4-A684-45F7-B57D-602F02FC298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graphiques'!$B$48:$B$52</c:f>
              <c:strCache>
                <c:ptCount val="5"/>
                <c:pt idx="0">
                  <c:v>Besoins d'investissements "climat"</c:v>
                </c:pt>
                <c:pt idx="1">
                  <c:v>x</c:v>
                </c:pt>
                <c:pt idx="2">
                  <c:v>Dépenses d'investissements des collectivités en 2021 </c:v>
                </c:pt>
                <c:pt idx="3">
                  <c:v>x</c:v>
                </c:pt>
                <c:pt idx="4">
                  <c:v>Dépenses de fonctionnement des collectivités en 2021</c:v>
                </c:pt>
              </c:strCache>
            </c:strRef>
          </c:cat>
          <c:val>
            <c:numRef>
              <c:f>'Données graphiques'!$F$48:$F$52</c:f>
              <c:numCache>
                <c:formatCode>0</c:formatCode>
                <c:ptCount val="5"/>
                <c:pt idx="0">
                  <c:v>0</c:v>
                </c:pt>
                <c:pt idx="1">
                  <c:v>0</c:v>
                </c:pt>
                <c:pt idx="2" formatCode="General">
                  <c:v>67190</c:v>
                </c:pt>
                <c:pt idx="3" formatCode="General">
                  <c:v>0</c:v>
                </c:pt>
                <c:pt idx="4" formatCode="General">
                  <c:v>201600</c:v>
                </c:pt>
              </c:numCache>
            </c:numRef>
          </c:val>
          <c:extLst>
            <c:ext xmlns:c16="http://schemas.microsoft.com/office/drawing/2014/chart" uri="{C3380CC4-5D6E-409C-BE32-E72D297353CC}">
              <c16:uniqueId val="{00000003-A684-45F7-B57D-602F02FC2980}"/>
            </c:ext>
          </c:extLst>
        </c:ser>
        <c:dLbls>
          <c:showLegendKey val="0"/>
          <c:showVal val="0"/>
          <c:showCatName val="0"/>
          <c:showSerName val="0"/>
          <c:showPercent val="0"/>
          <c:showBubbleSize val="0"/>
        </c:dLbls>
        <c:gapWidth val="15"/>
        <c:overlap val="100"/>
        <c:axId val="447890879"/>
        <c:axId val="447887551"/>
      </c:barChart>
      <c:catAx>
        <c:axId val="4478908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447887551"/>
        <c:crosses val="autoZero"/>
        <c:auto val="1"/>
        <c:lblAlgn val="ctr"/>
        <c:lblOffset val="100"/>
        <c:noMultiLvlLbl val="0"/>
      </c:catAx>
      <c:valAx>
        <c:axId val="4478875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7890879"/>
        <c:crosses val="autoZero"/>
        <c:crossBetween val="between"/>
        <c:dispUnits>
          <c:builtInUnit val="thousand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6"/>
          <c:order val="2"/>
          <c:tx>
            <c:strRef>
              <c:f>'Données graphiques'!$B$88:$F$88</c:f>
              <c:strCache>
                <c:ptCount val="5"/>
                <c:pt idx="0">
                  <c:v>Aménagements cyclabes</c:v>
                </c:pt>
              </c:strCache>
            </c:strRef>
          </c:tx>
          <c:spPr>
            <a:solidFill>
              <a:srgbClr val="FDD3DD"/>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graphiques'!$G$88:$L$88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10F-414B-9B55-C287E63660C0}"/>
            </c:ext>
          </c:extLst>
        </c:ser>
        <c:ser>
          <c:idx val="5"/>
          <c:order val="3"/>
          <c:tx>
            <c:strRef>
              <c:f>'Données graphiques'!$B$86:$F$86</c:f>
              <c:strCache>
                <c:ptCount val="5"/>
                <c:pt idx="0">
                  <c:v>Infrastructures ferroviaires (dont RER-m)</c:v>
                </c:pt>
              </c:strCache>
            </c:strRef>
          </c:tx>
          <c:spPr>
            <a:solidFill>
              <a:srgbClr val="F55964"/>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graphiques'!$G$86:$L$86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10F-414B-9B55-C287E63660C0}"/>
            </c:ext>
          </c:extLst>
        </c:ser>
        <c:ser>
          <c:idx val="8"/>
          <c:order val="4"/>
          <c:tx>
            <c:strRef>
              <c:f>'Données graphiques'!$B$87</c:f>
              <c:strCache>
                <c:ptCount val="1"/>
                <c:pt idx="0">
                  <c:v>Matériel roulant ferroviaire*</c:v>
                </c:pt>
              </c:strCache>
            </c:strRef>
          </c:tx>
          <c:spPr>
            <a:pattFill prst="pct90">
              <a:fgClr>
                <a:srgbClr val="FF5D61"/>
              </a:fgClr>
              <a:bgClr>
                <a:schemeClr val="bg1"/>
              </a:bgClr>
            </a:pattFill>
            <a:ln>
              <a:noFill/>
            </a:ln>
            <a:effectLst/>
          </c:spPr>
          <c:invertIfNegative val="0"/>
          <c:val>
            <c:numRef>
              <c:f>'Données graphiques'!$G$87:$L$87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410F-414B-9B55-C287E63660C0}"/>
            </c:ext>
          </c:extLst>
        </c:ser>
        <c:ser>
          <c:idx val="4"/>
          <c:order val="5"/>
          <c:tx>
            <c:strRef>
              <c:f>'Données graphiques'!$B$85:$F$85</c:f>
              <c:strCache>
                <c:ptCount val="5"/>
                <c:pt idx="0">
                  <c:v>TCU </c:v>
                </c:pt>
              </c:strCache>
            </c:strRef>
          </c:tx>
          <c:spPr>
            <a:solidFill>
              <a:srgbClr val="FF3399"/>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graphiques'!$G$85:$L$85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410F-414B-9B55-C287E63660C0}"/>
            </c:ext>
          </c:extLst>
        </c:ser>
        <c:ser>
          <c:idx val="3"/>
          <c:order val="6"/>
          <c:tx>
            <c:strRef>
              <c:f>'Données graphiques'!$B$84:$F$84</c:f>
              <c:strCache>
                <c:ptCount val="5"/>
                <c:pt idx="0">
                  <c:v>Verdissement des flottes de véhicules des collectivités </c:v>
                </c:pt>
              </c:strCache>
            </c:strRef>
          </c:tx>
          <c:spPr>
            <a:solidFill>
              <a:srgbClr val="F20000"/>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graphiques'!$G$84:$L$84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410F-414B-9B55-C287E63660C0}"/>
            </c:ext>
          </c:extLst>
        </c:ser>
        <c:ser>
          <c:idx val="2"/>
          <c:order val="7"/>
          <c:tx>
            <c:strRef>
              <c:f>'Données graphiques'!$B$83:$F$83</c:f>
              <c:strCache>
                <c:ptCount val="5"/>
                <c:pt idx="0">
                  <c:v>Bornes de recharge électrique</c:v>
                </c:pt>
              </c:strCache>
            </c:strRef>
          </c:tx>
          <c:spPr>
            <a:solidFill>
              <a:srgbClr val="C00000"/>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graphiques'!$G$83:$L$83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410F-414B-9B55-C287E63660C0}"/>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10F-414B-9B55-C287E63660C0}"/>
                  </c:ext>
                </c:extLst>
              </c15:ser>
            </c15:filteredBarSeries>
            <c15:filteredBarSeries>
              <c15:ser>
                <c:idx val="7"/>
                <c:order val="1"/>
                <c:tx>
                  <c:strRef>
                    <c:extLst xmlns:c15="http://schemas.microsoft.com/office/drawing/2012/chart">
                      <c:ext xmlns:c15="http://schemas.microsoft.com/office/drawing/2012/chart" uri="{02D57815-91ED-43cb-92C2-25804820EDAC}">
                        <c15:formulaRef>
                          <c15:sqref>'Données graphiques'!$B$89:$F$89</c15:sqref>
                        </c15:formulaRef>
                      </c:ext>
                    </c:extLst>
                    <c:strCache>
                      <c:ptCount val="5"/>
                      <c:pt idx="0">
                        <c:v>Rénovation énergétique des bâtiments publics</c:v>
                      </c:pt>
                    </c:strCache>
                  </c:strRef>
                </c:tx>
                <c:spPr>
                  <a:solidFill>
                    <a:schemeClr val="accent1"/>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graphiques'!$G$89:$L$89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410F-414B-9B55-C287E63660C0}"/>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410F-414B-9B55-C287E63660C0}"/>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7"/>
          <c:order val="1"/>
          <c:tx>
            <c:strRef>
              <c:f>'Données graphiques'!$B$89:$F$89</c:f>
              <c:strCache>
                <c:ptCount val="5"/>
                <c:pt idx="0">
                  <c:v>Rénovation énergétique des bâtiments publics</c:v>
                </c:pt>
              </c:strCache>
              <c:extLst xmlns:c15="http://schemas.microsoft.com/office/drawing/2012/chart"/>
            </c:strRef>
          </c:tx>
          <c:spPr>
            <a:solidFill>
              <a:schemeClr val="accent1"/>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extLst xmlns:c15="http://schemas.microsoft.com/office/drawing/2012/chart"/>
            </c:multiLvlStrRef>
          </c:cat>
          <c:val>
            <c:numRef>
              <c:f>'Données graphiques'!$G$89:$L$89</c:f>
              <c:numCache>
                <c:formatCode>0</c:formatCode>
                <c:ptCount val="6"/>
                <c:pt idx="0">
                  <c:v>0</c:v>
                </c:pt>
                <c:pt idx="1">
                  <c:v>0</c:v>
                </c:pt>
                <c:pt idx="2">
                  <c:v>0</c:v>
                </c:pt>
                <c:pt idx="3">
                  <c:v>0</c:v>
                </c:pt>
                <c:pt idx="4">
                  <c:v>0</c:v>
                </c:pt>
                <c:pt idx="5">
                  <c:v>0</c:v>
                </c:pt>
              </c:numCache>
              <c:extLst xmlns:c15="http://schemas.microsoft.com/office/drawing/2012/chart"/>
            </c:numRef>
          </c:val>
          <c:extLst xmlns:c15="http://schemas.microsoft.com/office/drawing/2012/chart">
            <c:ext xmlns:c16="http://schemas.microsoft.com/office/drawing/2014/chart" uri="{C3380CC4-5D6E-409C-BE32-E72D297353CC}">
              <c16:uniqueId val="{00000007-F559-4213-A294-67F8E344D12C}"/>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F559-4213-A294-67F8E344D12C}"/>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graphiques'!$B$88:$F$88</c15:sqref>
                        </c15:formulaRef>
                      </c:ext>
                    </c:extLst>
                    <c:strCache>
                      <c:ptCount val="5"/>
                      <c:pt idx="0">
                        <c:v>Aménagements cyclabes</c:v>
                      </c:pt>
                    </c:strCache>
                  </c:strRef>
                </c:tx>
                <c:spPr>
                  <a:solidFill>
                    <a:srgbClr val="FDD3DD"/>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graphiques'!$G$88:$L$88</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F559-4213-A294-67F8E344D12C}"/>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'Données graphiques'!$B$86:$F$86</c15:sqref>
                        </c15:formulaRef>
                      </c:ext>
                    </c:extLst>
                    <c:strCache>
                      <c:ptCount val="5"/>
                      <c:pt idx="0">
                        <c:v>Infrastructures ferroviaires (dont RER-m)</c:v>
                      </c:pt>
                    </c:strCache>
                  </c:strRef>
                </c:tx>
                <c:spPr>
                  <a:solidFill>
                    <a:srgbClr val="F55964"/>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graphiques'!$G$86:$L$86</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F559-4213-A294-67F8E344D12C}"/>
                  </c:ext>
                </c:extLst>
              </c15:ser>
            </c15:filteredBarSeries>
            <c15:filteredBarSeries>
              <c15:ser>
                <c:idx val="8"/>
                <c:order val="4"/>
                <c:tx>
                  <c:strRef>
                    <c:extLst xmlns:c15="http://schemas.microsoft.com/office/drawing/2012/chart">
                      <c:ext xmlns:c15="http://schemas.microsoft.com/office/drawing/2012/chart" uri="{02D57815-91ED-43cb-92C2-25804820EDAC}">
                        <c15:formulaRef>
                          <c15:sqref>'Données graphiques'!$B$87</c15:sqref>
                        </c15:formulaRef>
                      </c:ext>
                    </c:extLst>
                    <c:strCache>
                      <c:ptCount val="1"/>
                      <c:pt idx="0">
                        <c:v>Matériel roulant ferroviaire*</c:v>
                      </c:pt>
                    </c:strCache>
                  </c:strRef>
                </c:tx>
                <c:spPr>
                  <a:pattFill prst="pct90">
                    <a:fgClr>
                      <a:srgbClr val="FF5D61"/>
                    </a:fgClr>
                    <a:bgClr>
                      <a:schemeClr val="bg1"/>
                    </a:bgClr>
                  </a:pattFill>
                  <a:ln>
                    <a:noFill/>
                  </a:ln>
                  <a:effectLst/>
                </c:spPr>
                <c:invertIfNegative val="0"/>
                <c:val>
                  <c:numRef>
                    <c:extLst xmlns:c15="http://schemas.microsoft.com/office/drawing/2012/chart">
                      <c:ext xmlns:c15="http://schemas.microsoft.com/office/drawing/2012/chart" uri="{02D57815-91ED-43cb-92C2-25804820EDAC}">
                        <c15:formulaRef>
                          <c15:sqref>'Données graphiques'!$G$87:$L$87</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2-F559-4213-A294-67F8E344D12C}"/>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'Données graphiques'!$B$85:$F$85</c15:sqref>
                        </c15:formulaRef>
                      </c:ext>
                    </c:extLst>
                    <c:strCache>
                      <c:ptCount val="5"/>
                      <c:pt idx="0">
                        <c:v>TCU </c:v>
                      </c:pt>
                    </c:strCache>
                  </c:strRef>
                </c:tx>
                <c:spPr>
                  <a:solidFill>
                    <a:srgbClr val="FF3399"/>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graphiques'!$G$85:$L$85</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3-F559-4213-A294-67F8E344D12C}"/>
                  </c:ext>
                </c:extLst>
              </c15:ser>
            </c15:filteredBarSeries>
            <c15:filteredBarSeries>
              <c15:ser>
                <c:idx val="3"/>
                <c:order val="6"/>
                <c:tx>
                  <c:strRef>
                    <c:extLst xmlns:c15="http://schemas.microsoft.com/office/drawing/2012/chart">
                      <c:ext xmlns:c15="http://schemas.microsoft.com/office/drawing/2012/chart" uri="{02D57815-91ED-43cb-92C2-25804820EDAC}">
                        <c15:formulaRef>
                          <c15:sqref>'Données graphiques'!$B$84:$F$84</c15:sqref>
                        </c15:formulaRef>
                      </c:ext>
                    </c:extLst>
                    <c:strCache>
                      <c:ptCount val="5"/>
                      <c:pt idx="0">
                        <c:v>Verdissement des flottes de véhicules des collectivités </c:v>
                      </c:pt>
                    </c:strCache>
                  </c:strRef>
                </c:tx>
                <c:spPr>
                  <a:solidFill>
                    <a:srgbClr val="F2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graphiques'!$G$84:$L$84</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4-F559-4213-A294-67F8E344D12C}"/>
                  </c:ext>
                </c:extLst>
              </c15:ser>
            </c15:filteredBarSeries>
            <c15:filteredBarSeries>
              <c15:ser>
                <c:idx val="2"/>
                <c:order val="7"/>
                <c:tx>
                  <c:strRef>
                    <c:extLst xmlns:c15="http://schemas.microsoft.com/office/drawing/2012/chart">
                      <c:ext xmlns:c15="http://schemas.microsoft.com/office/drawing/2012/chart" uri="{02D57815-91ED-43cb-92C2-25804820EDAC}">
                        <c15:formulaRef>
                          <c15:sqref>'Données graphiques'!$B$83:$F$83</c15:sqref>
                        </c15:formulaRef>
                      </c:ext>
                    </c:extLst>
                    <c:strCache>
                      <c:ptCount val="5"/>
                      <c:pt idx="0">
                        <c:v>Bornes de recharge électrique</c:v>
                      </c:pt>
                    </c:strCache>
                  </c:strRef>
                </c:tx>
                <c:spPr>
                  <a:solidFill>
                    <a:srgbClr val="C0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graphiques'!$G$83:$L$83</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5-F559-4213-A294-67F8E344D12C}"/>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F559-4213-A294-67F8E344D12C}"/>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6"/>
          <c:order val="2"/>
          <c:tx>
            <c:strRef>
              <c:f>'Données graphiques'!$B$88:$F$88</c:f>
              <c:strCache>
                <c:ptCount val="5"/>
                <c:pt idx="0">
                  <c:v>Aménagements cyclabes</c:v>
                </c:pt>
              </c:strCache>
            </c:strRef>
          </c:tx>
          <c:spPr>
            <a:solidFill>
              <a:srgbClr val="D40A3A"/>
            </a:solidFill>
            <a:ln>
              <a:noFill/>
            </a:ln>
            <a:effectLst/>
          </c:spPr>
          <c:invertIfNegative val="0"/>
          <c:cat>
            <c:multiLvlStrRef>
              <c:f>'Données graphiques'!$G$80:$L$81</c:f>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f>'Données graphiques'!$G$88:$L$88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E02-463B-9AA7-A99C60EBE7B6}"/>
            </c:ext>
          </c:extLst>
        </c:ser>
        <c:dLbls>
          <c:showLegendKey val="0"/>
          <c:showVal val="0"/>
          <c:showCatName val="0"/>
          <c:showSerName val="0"/>
          <c:showPercent val="0"/>
          <c:showBubbleSize val="0"/>
        </c:dLbls>
        <c:gapWidth val="150"/>
        <c:overlap val="100"/>
        <c:axId val="1167406160"/>
        <c:axId val="1167408656"/>
        <c:extLst>
          <c:ext xmlns:c15="http://schemas.microsoft.com/office/drawing/2012/chart" uri="{02D57815-91ED-43cb-92C2-25804820EDAC}">
            <c15:filteredBarSeries>
              <c15:ser>
                <c:idx val="0"/>
                <c:order val="0"/>
                <c:tx>
                  <c:strRef>
                    <c:extLst>
                      <c:ext uri="{02D57815-91ED-43cb-92C2-25804820EDAC}">
                        <c15:formulaRef>
                          <c15:sqref>'Données graphiques'!$B$81:$F$81</c15:sqref>
                        </c15:formulaRef>
                      </c:ext>
                    </c:extLst>
                    <c:strCache>
                      <c:ptCount val="5"/>
                    </c:strCache>
                  </c:strRef>
                </c:tx>
                <c:spPr>
                  <a:solidFill>
                    <a:schemeClr val="accent1"/>
                  </a:solidFill>
                  <a:ln>
                    <a:noFill/>
                  </a:ln>
                  <a:effectLst/>
                </c:spPr>
                <c:invertIfNegative val="0"/>
                <c:cat>
                  <c:multiLvlStrRef>
                    <c:extLst>
                      <c:ex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c:ext uri="{02D57815-91ED-43cb-92C2-25804820EDAC}">
                        <c15:formulaRef>
                          <c15:sqref>'Données graphiques'!$G$81:$L$81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DE02-463B-9AA7-A99C60EBE7B6}"/>
                  </c:ext>
                </c:extLst>
              </c15:ser>
            </c15:filteredBarSeries>
            <c15:filteredBarSeries>
              <c15:ser>
                <c:idx val="7"/>
                <c:order val="1"/>
                <c:tx>
                  <c:strRef>
                    <c:extLst xmlns:c15="http://schemas.microsoft.com/office/drawing/2012/chart">
                      <c:ext xmlns:c15="http://schemas.microsoft.com/office/drawing/2012/chart" uri="{02D57815-91ED-43cb-92C2-25804820EDAC}">
                        <c15:formulaRef>
                          <c15:sqref>'Données graphiques'!$B$89:$F$89</c15:sqref>
                        </c15:formulaRef>
                      </c:ext>
                    </c:extLst>
                    <c:strCache>
                      <c:ptCount val="5"/>
                      <c:pt idx="0">
                        <c:v>Rénovation énergétique des bâtiments publics</c:v>
                      </c:pt>
                    </c:strCache>
                  </c:strRef>
                </c:tx>
                <c:spPr>
                  <a:solidFill>
                    <a:schemeClr val="accent1"/>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graphiques'!$G$89:$L$89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7-DE02-463B-9AA7-A99C60EBE7B6}"/>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'Données graphiques'!$B$86:$F$86</c15:sqref>
                        </c15:formulaRef>
                      </c:ext>
                    </c:extLst>
                    <c:strCache>
                      <c:ptCount val="5"/>
                      <c:pt idx="0">
                        <c:v>Infrastructures ferroviaires (dont RER-m)</c:v>
                      </c:pt>
                    </c:strCache>
                  </c:strRef>
                </c:tx>
                <c:spPr>
                  <a:solidFill>
                    <a:srgbClr val="F55964"/>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graphiques'!$G$86:$L$86</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DE02-463B-9AA7-A99C60EBE7B6}"/>
                  </c:ext>
                </c:extLst>
              </c15:ser>
            </c15:filteredBarSeries>
            <c15:filteredBarSeries>
              <c15:ser>
                <c:idx val="8"/>
                <c:order val="4"/>
                <c:tx>
                  <c:strRef>
                    <c:extLst xmlns:c15="http://schemas.microsoft.com/office/drawing/2012/chart">
                      <c:ext xmlns:c15="http://schemas.microsoft.com/office/drawing/2012/chart" uri="{02D57815-91ED-43cb-92C2-25804820EDAC}">
                        <c15:formulaRef>
                          <c15:sqref>'Données graphiques'!$B$87</c15:sqref>
                        </c15:formulaRef>
                      </c:ext>
                    </c:extLst>
                    <c:strCache>
                      <c:ptCount val="1"/>
                      <c:pt idx="0">
                        <c:v>Matériel roulant ferroviaire*</c:v>
                      </c:pt>
                    </c:strCache>
                  </c:strRef>
                </c:tx>
                <c:spPr>
                  <a:pattFill prst="pct90">
                    <a:fgClr>
                      <a:srgbClr val="FF5D61"/>
                    </a:fgClr>
                    <a:bgClr>
                      <a:schemeClr val="bg1"/>
                    </a:bgClr>
                  </a:pattFill>
                  <a:ln>
                    <a:noFill/>
                  </a:ln>
                  <a:effectLst/>
                </c:spPr>
                <c:invertIfNegative val="0"/>
                <c:val>
                  <c:numRef>
                    <c:extLst xmlns:c15="http://schemas.microsoft.com/office/drawing/2012/chart">
                      <c:ext xmlns:c15="http://schemas.microsoft.com/office/drawing/2012/chart" uri="{02D57815-91ED-43cb-92C2-25804820EDAC}">
                        <c15:formulaRef>
                          <c15:sqref>'Données graphiques'!$G$87:$L$87</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2-DE02-463B-9AA7-A99C60EBE7B6}"/>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'Données graphiques'!$B$85:$F$85</c15:sqref>
                        </c15:formulaRef>
                      </c:ext>
                    </c:extLst>
                    <c:strCache>
                      <c:ptCount val="5"/>
                      <c:pt idx="0">
                        <c:v>TCU </c:v>
                      </c:pt>
                    </c:strCache>
                  </c:strRef>
                </c:tx>
                <c:spPr>
                  <a:solidFill>
                    <a:srgbClr val="FF3399"/>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graphiques'!$G$85:$L$85</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3-DE02-463B-9AA7-A99C60EBE7B6}"/>
                  </c:ext>
                </c:extLst>
              </c15:ser>
            </c15:filteredBarSeries>
            <c15:filteredBarSeries>
              <c15:ser>
                <c:idx val="3"/>
                <c:order val="6"/>
                <c:tx>
                  <c:strRef>
                    <c:extLst xmlns:c15="http://schemas.microsoft.com/office/drawing/2012/chart">
                      <c:ext xmlns:c15="http://schemas.microsoft.com/office/drawing/2012/chart" uri="{02D57815-91ED-43cb-92C2-25804820EDAC}">
                        <c15:formulaRef>
                          <c15:sqref>'Données graphiques'!$B$84:$F$84</c15:sqref>
                        </c15:formulaRef>
                      </c:ext>
                    </c:extLst>
                    <c:strCache>
                      <c:ptCount val="5"/>
                      <c:pt idx="0">
                        <c:v>Verdissement des flottes de véhicules des collectivités </c:v>
                      </c:pt>
                    </c:strCache>
                  </c:strRef>
                </c:tx>
                <c:spPr>
                  <a:solidFill>
                    <a:srgbClr val="F2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graphiques'!$G$84:$L$84</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4-DE02-463B-9AA7-A99C60EBE7B6}"/>
                  </c:ext>
                </c:extLst>
              </c15:ser>
            </c15:filteredBarSeries>
            <c15:filteredBarSeries>
              <c15:ser>
                <c:idx val="2"/>
                <c:order val="7"/>
                <c:tx>
                  <c:strRef>
                    <c:extLst xmlns:c15="http://schemas.microsoft.com/office/drawing/2012/chart">
                      <c:ext xmlns:c15="http://schemas.microsoft.com/office/drawing/2012/chart" uri="{02D57815-91ED-43cb-92C2-25804820EDAC}">
                        <c15:formulaRef>
                          <c15:sqref>'Données graphiques'!$B$83:$F$83</c15:sqref>
                        </c15:formulaRef>
                      </c:ext>
                    </c:extLst>
                    <c:strCache>
                      <c:ptCount val="5"/>
                      <c:pt idx="0">
                        <c:v>Bornes de recharge électrique</c:v>
                      </c:pt>
                    </c:strCache>
                  </c:strRef>
                </c:tx>
                <c:spPr>
                  <a:solidFill>
                    <a:srgbClr val="C00000"/>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graphiques'!$G$83:$L$83</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5-DE02-463B-9AA7-A99C60EBE7B6}"/>
                  </c:ext>
                </c:extLst>
              </c15:ser>
            </c15:filteredBarSeries>
            <c15:filteredBarSeries>
              <c15:ser>
                <c:idx val="1"/>
                <c:order val="8"/>
                <c:tx>
                  <c:strRef>
                    <c:extLst xmlns:c15="http://schemas.microsoft.com/office/drawing/2012/chart">
                      <c:ext xmlns:c15="http://schemas.microsoft.com/office/drawing/2012/chart" uri="{02D57815-91ED-43cb-92C2-25804820EDAC}">
                        <c15:formulaRef>
                          <c15:sqref>'Données graphiques'!$B$82:$F$82</c15:sqref>
                        </c15:formulaRef>
                      </c:ext>
                    </c:extLst>
                    <c:strCache>
                      <c:ptCount val="5"/>
                      <c:pt idx="0">
                        <c:v>Energie (éclairage public et RCU)</c:v>
                      </c:pt>
                    </c:strCache>
                  </c:strRef>
                </c:tx>
                <c:spPr>
                  <a:solidFill>
                    <a:schemeClr val="accent6"/>
                  </a:solidFill>
                  <a:ln>
                    <a:noFill/>
                  </a:ln>
                  <a:effectLst/>
                </c:spPr>
                <c:invertIfNegative val="0"/>
                <c:cat>
                  <c:multiLvlStrRef>
                    <c:extLst xmlns:c15="http://schemas.microsoft.com/office/drawing/2012/chart">
                      <c:ext xmlns:c15="http://schemas.microsoft.com/office/drawing/2012/chart" uri="{02D57815-91ED-43cb-92C2-25804820EDAC}">
                        <c15:formulaRef>
                          <c15:sqref>'Données graphiques'!$G$80:$L$81</c15:sqref>
                        </c15:formulaRef>
                      </c:ext>
                    </c:extLst>
                    <c:multiLvlStrCache>
                      <c:ptCount val="6"/>
                      <c:lvl>
                        <c:pt idx="0">
                          <c:v>MOY. 2020-2021</c:v>
                        </c:pt>
                        <c:pt idx="1">
                          <c:v>MOY. 2021-2030</c:v>
                        </c:pt>
                        <c:pt idx="2">
                          <c:v>MOY. 2021-2030</c:v>
                        </c:pt>
                        <c:pt idx="3">
                          <c:v>MOY. 2021-2030</c:v>
                        </c:pt>
                        <c:pt idx="4">
                          <c:v>MOY. 2021-2030</c:v>
                        </c:pt>
                        <c:pt idx="5">
                          <c:v>MOY. 2021-2030</c:v>
                        </c:pt>
                      </c:lvl>
                      <c:lvl>
                        <c:pt idx="0">
                          <c:v>Historique
(estimatif)</c:v>
                        </c:pt>
                        <c:pt idx="1">
                          <c:v>SNBC</c:v>
                        </c:pt>
                        <c:pt idx="2">
                          <c:v>S1 - Génération frugale</c:v>
                        </c:pt>
                        <c:pt idx="3">
                          <c:v>S2 - Coopérations territoriales</c:v>
                        </c:pt>
                        <c:pt idx="4">
                          <c:v>S3 - Technologies vertes</c:v>
                        </c:pt>
                        <c:pt idx="5">
                          <c:v>S4 - Pari réparateur</c:v>
                        </c:pt>
                      </c:lvl>
                    </c:multiLvlStrCache>
                  </c:multiLvlStrRef>
                </c:cat>
                <c:val>
                  <c:numRef>
                    <c:extLst xmlns:c15="http://schemas.microsoft.com/office/drawing/2012/chart">
                      <c:ext xmlns:c15="http://schemas.microsoft.com/office/drawing/2012/chart" uri="{02D57815-91ED-43cb-92C2-25804820EDAC}">
                        <c15:formulaRef>
                          <c15:sqref>'Données graphiques'!$G$82:$L$82</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DE02-463B-9AA7-A99C60EBE7B6}"/>
                  </c:ext>
                </c:extLst>
              </c15:ser>
            </c15:filteredBarSeries>
          </c:ext>
        </c:extLst>
      </c:barChart>
      <c:catAx>
        <c:axId val="116740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8656"/>
        <c:crosses val="autoZero"/>
        <c:auto val="0"/>
        <c:lblAlgn val="ctr"/>
        <c:lblOffset val="100"/>
        <c:noMultiLvlLbl val="0"/>
      </c:catAx>
      <c:valAx>
        <c:axId val="1167408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7406160"/>
        <c:crosses val="autoZero"/>
        <c:crossBetween val="between"/>
        <c:dispUnits>
          <c:builtInUnit val="thousands"/>
          <c:dispUnitsLbl>
            <c:layout>
              <c:manualLayout>
                <c:xMode val="edge"/>
                <c:yMode val="edge"/>
                <c:x val="1.723765844733488E-2"/>
                <c:y val="6.01649592675432E-2"/>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Milliards</a:t>
                  </a:r>
                  <a:r>
                    <a:rPr lang="fr-FR" baseline="0"/>
                    <a:t> d'euros</a:t>
                  </a:r>
                  <a:endParaRPr lang="fr-F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dispUnitsLbl>
        </c:dispUnits>
      </c:valAx>
      <c:spPr>
        <a:noFill/>
        <a:ln>
          <a:noFill/>
        </a:ln>
        <a:effectLst/>
      </c:spPr>
    </c:plotArea>
    <c:legend>
      <c:legendPos val="b"/>
      <c:layout>
        <c:manualLayout>
          <c:xMode val="edge"/>
          <c:yMode val="edge"/>
          <c:x val="9.2823197655572787E-2"/>
          <c:y val="0.88362290553505396"/>
          <c:w val="0.84607248321860296"/>
          <c:h val="8.1571275839451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8.png"/><Relationship Id="rId18" Type="http://schemas.openxmlformats.org/officeDocument/2006/relationships/chart" Target="../charts/chart8.xml"/><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image" Target="../media/image4.png"/><Relationship Id="rId12" Type="http://schemas.openxmlformats.org/officeDocument/2006/relationships/image" Target="../media/image7.png"/><Relationship Id="rId17" Type="http://schemas.openxmlformats.org/officeDocument/2006/relationships/chart" Target="../charts/chart7.xml"/><Relationship Id="rId25" Type="http://schemas.openxmlformats.org/officeDocument/2006/relationships/chart" Target="../charts/chart15.xml"/><Relationship Id="rId2" Type="http://schemas.openxmlformats.org/officeDocument/2006/relationships/image" Target="../media/image1.png"/><Relationship Id="rId16" Type="http://schemas.openxmlformats.org/officeDocument/2006/relationships/chart" Target="../charts/chart6.xml"/><Relationship Id="rId20" Type="http://schemas.openxmlformats.org/officeDocument/2006/relationships/chart" Target="../charts/chart10.xml"/><Relationship Id="rId1" Type="http://schemas.openxmlformats.org/officeDocument/2006/relationships/chart" Target="../charts/chart1.xml"/><Relationship Id="rId6" Type="http://schemas.microsoft.com/office/2007/relationships/hdphoto" Target="../media/hdphoto1.wdp"/><Relationship Id="rId11" Type="http://schemas.openxmlformats.org/officeDocument/2006/relationships/image" Target="../media/image6.png"/><Relationship Id="rId24" Type="http://schemas.openxmlformats.org/officeDocument/2006/relationships/chart" Target="../charts/chart14.xml"/><Relationship Id="rId5" Type="http://schemas.openxmlformats.org/officeDocument/2006/relationships/image" Target="../media/image3.png"/><Relationship Id="rId15" Type="http://schemas.openxmlformats.org/officeDocument/2006/relationships/chart" Target="../charts/chart5.xml"/><Relationship Id="rId23" Type="http://schemas.openxmlformats.org/officeDocument/2006/relationships/chart" Target="../charts/chart13.xml"/><Relationship Id="rId10" Type="http://schemas.openxmlformats.org/officeDocument/2006/relationships/chart" Target="../charts/chart4.xml"/><Relationship Id="rId19" Type="http://schemas.openxmlformats.org/officeDocument/2006/relationships/chart" Target="../charts/chart9.xml"/><Relationship Id="rId4" Type="http://schemas.openxmlformats.org/officeDocument/2006/relationships/image" Target="../media/image2.png"/><Relationship Id="rId9" Type="http://schemas.openxmlformats.org/officeDocument/2006/relationships/chart" Target="../charts/chart3.xml"/><Relationship Id="rId14" Type="http://schemas.openxmlformats.org/officeDocument/2006/relationships/image" Target="../media/image9.svg"/><Relationship Id="rId22"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703260</xdr:colOff>
      <xdr:row>91</xdr:row>
      <xdr:rowOff>180974</xdr:rowOff>
    </xdr:from>
    <xdr:to>
      <xdr:col>10</xdr:col>
      <xdr:colOff>565150</xdr:colOff>
      <xdr:row>126</xdr:row>
      <xdr:rowOff>57150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418075</xdr:colOff>
      <xdr:row>147</xdr:row>
      <xdr:rowOff>56209</xdr:rowOff>
    </xdr:from>
    <xdr:to>
      <xdr:col>8</xdr:col>
      <xdr:colOff>851207</xdr:colOff>
      <xdr:row>148</xdr:row>
      <xdr:rowOff>177205</xdr:rowOff>
    </xdr:to>
    <xdr:sp macro="" textlink="">
      <xdr:nvSpPr>
        <xdr:cNvPr id="7" name="ZoneTexte 6">
          <a:extLst>
            <a:ext uri="{FF2B5EF4-FFF2-40B4-BE49-F238E27FC236}">
              <a16:creationId xmlns:a16="http://schemas.microsoft.com/office/drawing/2014/main" id="{00000000-0008-0000-0400-000007000000}"/>
            </a:ext>
          </a:extLst>
        </xdr:cNvPr>
        <xdr:cNvSpPr txBox="1"/>
      </xdr:nvSpPr>
      <xdr:spPr>
        <a:xfrm>
          <a:off x="7733275" y="14153209"/>
          <a:ext cx="433132" cy="311496"/>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i="1">
              <a:solidFill>
                <a:srgbClr val="C00000"/>
              </a:solidFill>
            </a:rPr>
            <a:t>x 5</a:t>
          </a:r>
        </a:p>
      </xdr:txBody>
    </xdr:sp>
    <xdr:clientData/>
  </xdr:twoCellAnchor>
  <xdr:twoCellAnchor>
    <xdr:from>
      <xdr:col>8</xdr:col>
      <xdr:colOff>387467</xdr:colOff>
      <xdr:row>145</xdr:row>
      <xdr:rowOff>123825</xdr:rowOff>
    </xdr:from>
    <xdr:to>
      <xdr:col>8</xdr:col>
      <xdr:colOff>820599</xdr:colOff>
      <xdr:row>147</xdr:row>
      <xdr:rowOff>50602</xdr:rowOff>
    </xdr:to>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7702667" y="13839825"/>
          <a:ext cx="433132" cy="30777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i="1">
              <a:solidFill>
                <a:srgbClr val="00B050"/>
              </a:solidFill>
            </a:rPr>
            <a:t>x 2</a:t>
          </a:r>
        </a:p>
      </xdr:txBody>
    </xdr:sp>
    <xdr:clientData/>
  </xdr:twoCellAnchor>
  <xdr:twoCellAnchor editAs="oneCell">
    <xdr:from>
      <xdr:col>8</xdr:col>
      <xdr:colOff>52691</xdr:colOff>
      <xdr:row>147</xdr:row>
      <xdr:rowOff>85725</xdr:rowOff>
    </xdr:from>
    <xdr:to>
      <xdr:col>8</xdr:col>
      <xdr:colOff>314325</xdr:colOff>
      <xdr:row>148</xdr:row>
      <xdr:rowOff>168487</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a:biLevel thresh="50000"/>
        </a:blip>
        <a:stretch>
          <a:fillRect/>
        </a:stretch>
      </xdr:blipFill>
      <xdr:spPr>
        <a:xfrm>
          <a:off x="7367891" y="14182725"/>
          <a:ext cx="261634" cy="273262"/>
        </a:xfrm>
        <a:prstGeom prst="rect">
          <a:avLst/>
        </a:prstGeom>
        <a:solidFill>
          <a:srgbClr val="C00000"/>
        </a:solidFill>
      </xdr:spPr>
    </xdr:pic>
    <xdr:clientData/>
  </xdr:twoCellAnchor>
  <xdr:twoCellAnchor>
    <xdr:from>
      <xdr:col>1</xdr:col>
      <xdr:colOff>1510393</xdr:colOff>
      <xdr:row>140</xdr:row>
      <xdr:rowOff>176893</xdr:rowOff>
    </xdr:from>
    <xdr:to>
      <xdr:col>11</xdr:col>
      <xdr:colOff>721179</xdr:colOff>
      <xdr:row>178</xdr:row>
      <xdr:rowOff>68037</xdr:rowOff>
    </xdr:to>
    <xdr:grpSp>
      <xdr:nvGrpSpPr>
        <xdr:cNvPr id="39" name="Groupe 38">
          <a:extLst>
            <a:ext uri="{FF2B5EF4-FFF2-40B4-BE49-F238E27FC236}">
              <a16:creationId xmlns:a16="http://schemas.microsoft.com/office/drawing/2014/main" id="{00000000-0008-0000-0400-000027000000}"/>
            </a:ext>
          </a:extLst>
        </xdr:cNvPr>
        <xdr:cNvGrpSpPr/>
      </xdr:nvGrpSpPr>
      <xdr:grpSpPr>
        <a:xfrm>
          <a:off x="2308679" y="26629179"/>
          <a:ext cx="12446000" cy="6785429"/>
          <a:chOff x="2602364" y="12963525"/>
          <a:chExt cx="9667875" cy="7054353"/>
        </a:xfrm>
      </xdr:grpSpPr>
      <xdr:grpSp>
        <xdr:nvGrpSpPr>
          <xdr:cNvPr id="38" name="Groupe 37">
            <a:extLst>
              <a:ext uri="{FF2B5EF4-FFF2-40B4-BE49-F238E27FC236}">
                <a16:creationId xmlns:a16="http://schemas.microsoft.com/office/drawing/2014/main" id="{00000000-0008-0000-0400-000026000000}"/>
              </a:ext>
            </a:extLst>
          </xdr:cNvPr>
          <xdr:cNvGrpSpPr/>
        </xdr:nvGrpSpPr>
        <xdr:grpSpPr>
          <a:xfrm>
            <a:off x="2602364" y="12963525"/>
            <a:ext cx="9667875" cy="7054353"/>
            <a:chOff x="2602364" y="12963525"/>
            <a:chExt cx="9667875" cy="7054353"/>
          </a:xfrm>
        </xdr:grpSpPr>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xdr:cNvGraphicFramePr>
          </xdr:nvGraphicFramePr>
          <xdr:xfrm>
            <a:off x="2602364" y="12963525"/>
            <a:ext cx="9667875" cy="705435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8570114" y="16281483"/>
              <a:ext cx="505267" cy="3693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b="1" i="1">
                  <a:solidFill>
                    <a:schemeClr val="accent2">
                      <a:lumMod val="40000"/>
                      <a:lumOff val="60000"/>
                    </a:schemeClr>
                  </a:solidFill>
                </a:rPr>
                <a:t>x 5</a:t>
              </a:r>
            </a:p>
          </xdr:txBody>
        </xdr:sp>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8531677" y="17492758"/>
              <a:ext cx="807976" cy="37414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800" b="1" i="1">
                  <a:solidFill>
                    <a:schemeClr val="tx2"/>
                  </a:solidFill>
                </a:rPr>
                <a:t>x 2</a:t>
              </a:r>
            </a:p>
          </xdr:txBody>
        </xdr:sp>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8736201" y="14522693"/>
              <a:ext cx="458703" cy="37414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800" b="1" i="1">
                  <a:solidFill>
                    <a:srgbClr val="F20000"/>
                  </a:solidFill>
                </a:rPr>
                <a:t>x 5</a:t>
              </a:r>
            </a:p>
          </xdr:txBody>
        </xdr:sp>
        <xdr:sp macro="" textlink="">
          <xdr:nvSpPr>
            <xdr:cNvPr id="10" name="ZoneTexte 9">
              <a:extLst>
                <a:ext uri="{FF2B5EF4-FFF2-40B4-BE49-F238E27FC236}">
                  <a16:creationId xmlns:a16="http://schemas.microsoft.com/office/drawing/2014/main" id="{00000000-0008-0000-0400-00000A000000}"/>
                </a:ext>
              </a:extLst>
            </xdr:cNvPr>
            <xdr:cNvSpPr txBox="1"/>
          </xdr:nvSpPr>
          <xdr:spPr>
            <a:xfrm>
              <a:off x="8393226" y="15283063"/>
              <a:ext cx="886845" cy="37414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800" b="1" i="1">
                  <a:solidFill>
                    <a:srgbClr val="FF7C80"/>
                  </a:solidFill>
                </a:rPr>
                <a:t>+ 70 %</a:t>
              </a:r>
            </a:p>
          </xdr:txBody>
        </xdr:sp>
        <xdr:pic>
          <xdr:nvPicPr>
            <xdr:cNvPr id="11" name="Picture 10" descr="Ville avec un remplissage uni">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15432" y="17407033"/>
              <a:ext cx="413111" cy="4158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4" descr="Voiture électrique avec un remplissage uni">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8307161" y="14505563"/>
              <a:ext cx="392923" cy="3956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phique 15" descr="Haute tension avec un remplissage uni">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342538" y="13919520"/>
              <a:ext cx="341479" cy="341479"/>
            </a:xfrm>
            <a:prstGeom prst="rect">
              <a:avLst/>
            </a:prstGeom>
          </xdr:spPr>
        </xdr:pic>
      </xdr:grpSp>
      <xdr:cxnSp macro="">
        <xdr:nvCxnSpPr>
          <xdr:cNvPr id="16" name="Connecteur droit avec flèche 15">
            <a:extLst>
              <a:ext uri="{FF2B5EF4-FFF2-40B4-BE49-F238E27FC236}">
                <a16:creationId xmlns:a16="http://schemas.microsoft.com/office/drawing/2014/main" id="{00000000-0008-0000-0400-000010000000}"/>
              </a:ext>
            </a:extLst>
          </xdr:cNvPr>
          <xdr:cNvCxnSpPr>
            <a:cxnSpLocks/>
          </xdr:cNvCxnSpPr>
        </xdr:nvCxnSpPr>
        <xdr:spPr>
          <a:xfrm flipV="1">
            <a:off x="6242338" y="13801725"/>
            <a:ext cx="2081150" cy="2419725"/>
          </a:xfrm>
          <a:prstGeom prst="straightConnector1">
            <a:avLst/>
          </a:prstGeom>
          <a:ln>
            <a:solidFill>
              <a:schemeClr val="tx1"/>
            </a:solidFill>
            <a:prstDash val="dash"/>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18" name="ZoneTexte 20">
            <a:extLst>
              <a:ext uri="{FF2B5EF4-FFF2-40B4-BE49-F238E27FC236}">
                <a16:creationId xmlns:a16="http://schemas.microsoft.com/office/drawing/2014/main" id="{00000000-0008-0000-0400-000012000000}"/>
              </a:ext>
            </a:extLst>
          </xdr:cNvPr>
          <xdr:cNvSpPr txBox="1"/>
        </xdr:nvSpPr>
        <xdr:spPr>
          <a:xfrm>
            <a:off x="6858000" y="14801850"/>
            <a:ext cx="1435345" cy="37414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b="1" i="1">
                <a:solidFill>
                  <a:schemeClr val="tx1"/>
                </a:solidFill>
              </a:rPr>
              <a:t>+ 6,5  mds</a:t>
            </a:r>
            <a:r>
              <a:rPr lang="fr-FR" b="1">
                <a:solidFill>
                  <a:schemeClr val="tx1"/>
                </a:solidFill>
              </a:rPr>
              <a:t>€</a:t>
            </a:r>
          </a:p>
        </xdr:txBody>
      </xdr:sp>
      <xdr:sp macro="" textlink="">
        <xdr:nvSpPr>
          <xdr:cNvPr id="19" name="ZoneTexte 18">
            <a:extLst>
              <a:ext uri="{FF2B5EF4-FFF2-40B4-BE49-F238E27FC236}">
                <a16:creationId xmlns:a16="http://schemas.microsoft.com/office/drawing/2014/main" id="{00000000-0008-0000-0400-000013000000}"/>
              </a:ext>
            </a:extLst>
          </xdr:cNvPr>
          <xdr:cNvSpPr txBox="1"/>
        </xdr:nvSpPr>
        <xdr:spPr>
          <a:xfrm>
            <a:off x="8552089" y="13249275"/>
            <a:ext cx="3219908" cy="37414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t> ~ </a:t>
            </a:r>
            <a:r>
              <a:rPr lang="fr-FR" b="1">
                <a:solidFill>
                  <a:schemeClr val="tx1"/>
                </a:solidFill>
              </a:rPr>
              <a:t>12 mds€/an besoins SNBC</a:t>
            </a:r>
          </a:p>
        </xdr:txBody>
      </xdr:sp>
    </xdr:grpSp>
    <xdr:clientData/>
  </xdr:twoCellAnchor>
  <xdr:twoCellAnchor>
    <xdr:from>
      <xdr:col>4</xdr:col>
      <xdr:colOff>357187</xdr:colOff>
      <xdr:row>189</xdr:row>
      <xdr:rowOff>47623</xdr:rowOff>
    </xdr:from>
    <xdr:to>
      <xdr:col>10</xdr:col>
      <xdr:colOff>1071562</xdr:colOff>
      <xdr:row>214</xdr:row>
      <xdr:rowOff>47624</xdr:rowOff>
    </xdr:to>
    <xdr:graphicFrame macro="">
      <xdr:nvGraphicFramePr>
        <xdr:cNvPr id="30" name="Graphique 29">
          <a:extLst>
            <a:ext uri="{FF2B5EF4-FFF2-40B4-BE49-F238E27FC236}">
              <a16:creationId xmlns:a16="http://schemas.microsoft.com/office/drawing/2014/main" id="{00000000-0008-0000-04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102395</xdr:colOff>
      <xdr:row>152</xdr:row>
      <xdr:rowOff>119284</xdr:rowOff>
    </xdr:from>
    <xdr:to>
      <xdr:col>9</xdr:col>
      <xdr:colOff>849715</xdr:colOff>
      <xdr:row>154</xdr:row>
      <xdr:rowOff>81070</xdr:rowOff>
    </xdr:to>
    <xdr:sp macro="" textlink="">
      <xdr:nvSpPr>
        <xdr:cNvPr id="31" name="ZoneTexte 30">
          <a:extLst>
            <a:ext uri="{FF2B5EF4-FFF2-40B4-BE49-F238E27FC236}">
              <a16:creationId xmlns:a16="http://schemas.microsoft.com/office/drawing/2014/main" id="{00000000-0008-0000-0400-00001F000000}"/>
            </a:ext>
          </a:extLst>
        </xdr:cNvPr>
        <xdr:cNvSpPr txBox="1"/>
      </xdr:nvSpPr>
      <xdr:spPr>
        <a:xfrm>
          <a:off x="9559359" y="15168784"/>
          <a:ext cx="747320" cy="342786"/>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600" b="1" i="1">
              <a:solidFill>
                <a:schemeClr val="bg1"/>
              </a:solidFill>
            </a:rPr>
            <a:t>2,1</a:t>
          </a:r>
        </a:p>
      </xdr:txBody>
    </xdr:sp>
    <xdr:clientData/>
  </xdr:twoCellAnchor>
  <xdr:twoCellAnchor>
    <xdr:from>
      <xdr:col>4</xdr:col>
      <xdr:colOff>130968</xdr:colOff>
      <xdr:row>224</xdr:row>
      <xdr:rowOff>140493</xdr:rowOff>
    </xdr:from>
    <xdr:to>
      <xdr:col>24</xdr:col>
      <xdr:colOff>747244</xdr:colOff>
      <xdr:row>260</xdr:row>
      <xdr:rowOff>123545</xdr:rowOff>
    </xdr:to>
    <xdr:grpSp>
      <xdr:nvGrpSpPr>
        <xdr:cNvPr id="49" name="Groupe 48">
          <a:extLst>
            <a:ext uri="{FF2B5EF4-FFF2-40B4-BE49-F238E27FC236}">
              <a16:creationId xmlns:a16="http://schemas.microsoft.com/office/drawing/2014/main" id="{00000000-0008-0000-0400-000031000000}"/>
            </a:ext>
          </a:extLst>
        </xdr:cNvPr>
        <xdr:cNvGrpSpPr/>
      </xdr:nvGrpSpPr>
      <xdr:grpSpPr>
        <a:xfrm>
          <a:off x="4820897" y="43066493"/>
          <a:ext cx="20972561" cy="6514481"/>
          <a:chOff x="4501885" y="29382243"/>
          <a:chExt cx="18216359" cy="6841052"/>
        </a:xfrm>
      </xdr:grpSpPr>
      <xdr:graphicFrame macro="">
        <xdr:nvGraphicFramePr>
          <xdr:cNvPr id="33" name="Graphique 32">
            <a:extLst>
              <a:ext uri="{FF2B5EF4-FFF2-40B4-BE49-F238E27FC236}">
                <a16:creationId xmlns:a16="http://schemas.microsoft.com/office/drawing/2014/main" id="{00000000-0008-0000-0400-000021000000}"/>
              </a:ext>
            </a:extLst>
          </xdr:cNvPr>
          <xdr:cNvGraphicFramePr/>
        </xdr:nvGraphicFramePr>
        <xdr:xfrm>
          <a:off x="4501885" y="29382243"/>
          <a:ext cx="7106708" cy="6693693"/>
        </xdr:xfrm>
        <a:graphic>
          <a:graphicData uri="http://schemas.openxmlformats.org/drawingml/2006/chart">
            <c:chart xmlns:c="http://schemas.openxmlformats.org/drawingml/2006/chart" xmlns:r="http://schemas.openxmlformats.org/officeDocument/2006/relationships" r:id="rId10"/>
          </a:graphicData>
        </a:graphic>
      </xdr:graphicFrame>
      <xdr:sp macro="" textlink="">
        <xdr:nvSpPr>
          <xdr:cNvPr id="34" name="Arc 33">
            <a:extLst>
              <a:ext uri="{FF2B5EF4-FFF2-40B4-BE49-F238E27FC236}">
                <a16:creationId xmlns:a16="http://schemas.microsoft.com/office/drawing/2014/main" id="{00000000-0008-0000-0400-000022000000}"/>
              </a:ext>
            </a:extLst>
          </xdr:cNvPr>
          <xdr:cNvSpPr/>
        </xdr:nvSpPr>
        <xdr:spPr>
          <a:xfrm rot="13417758">
            <a:off x="7150552" y="31235201"/>
            <a:ext cx="15567692" cy="4988094"/>
          </a:xfrm>
          <a:prstGeom prst="arc">
            <a:avLst>
              <a:gd name="adj1" fmla="val 20110043"/>
              <a:gd name="adj2" fmla="val 20753317"/>
            </a:avLst>
          </a:prstGeom>
          <a:ln w="76200">
            <a:solidFill>
              <a:schemeClr val="accent2">
                <a:lumMod val="20000"/>
                <a:lumOff val="80000"/>
              </a:schemeClr>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fr-FR"/>
          </a:p>
        </xdr:txBody>
      </xdr:sp>
      <xdr:pic>
        <xdr:nvPicPr>
          <xdr:cNvPr id="35" name="Picture 4" descr="Voiture électrique avec un remplissage uni">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11" cstate="print">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8836596" y="30556200"/>
            <a:ext cx="395646" cy="3956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Picture 4" descr="Voiture électrique avec un remplissage uni">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2" cstate="print">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429737" y="32220694"/>
            <a:ext cx="398292" cy="3956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4" descr="Voiture électrique avec un remplissage uni">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2" cstate="print">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498667" y="31575375"/>
            <a:ext cx="398292" cy="39564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542582</xdr:colOff>
      <xdr:row>146</xdr:row>
      <xdr:rowOff>4422</xdr:rowOff>
    </xdr:from>
    <xdr:to>
      <xdr:col>8</xdr:col>
      <xdr:colOff>1110683</xdr:colOff>
      <xdr:row>147</xdr:row>
      <xdr:rowOff>144576</xdr:rowOff>
    </xdr:to>
    <xdr:sp macro="" textlink="">
      <xdr:nvSpPr>
        <xdr:cNvPr id="40" name="ZoneTexte 39">
          <a:extLst>
            <a:ext uri="{FF2B5EF4-FFF2-40B4-BE49-F238E27FC236}">
              <a16:creationId xmlns:a16="http://schemas.microsoft.com/office/drawing/2014/main" id="{00000000-0008-0000-0400-000028000000}"/>
            </a:ext>
          </a:extLst>
        </xdr:cNvPr>
        <xdr:cNvSpPr txBox="1"/>
      </xdr:nvSpPr>
      <xdr:spPr>
        <a:xfrm>
          <a:off x="9436551" y="28496078"/>
          <a:ext cx="568101" cy="330654"/>
        </a:xfrm>
        <a:prstGeom prst="rect">
          <a:avLst/>
        </a:prstGeom>
        <a:noFill/>
      </xdr:spPr>
      <xdr:txBody>
        <a:bodyPr wrap="square" rtlCol="0">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800" b="1" i="1">
              <a:solidFill>
                <a:schemeClr val="accent6"/>
              </a:solidFill>
            </a:rPr>
            <a:t>x 3</a:t>
          </a:r>
        </a:p>
      </xdr:txBody>
    </xdr:sp>
    <xdr:clientData/>
  </xdr:twoCellAnchor>
  <xdr:twoCellAnchor>
    <xdr:from>
      <xdr:col>5</xdr:col>
      <xdr:colOff>0</xdr:colOff>
      <xdr:row>265</xdr:row>
      <xdr:rowOff>129063</xdr:rowOff>
    </xdr:from>
    <xdr:to>
      <xdr:col>5</xdr:col>
      <xdr:colOff>345050</xdr:colOff>
      <xdr:row>267</xdr:row>
      <xdr:rowOff>15434</xdr:rowOff>
    </xdr:to>
    <xdr:sp macro="" textlink="">
      <xdr:nvSpPr>
        <xdr:cNvPr id="42" name="Rectangle 41">
          <a:extLst>
            <a:ext uri="{FF2B5EF4-FFF2-40B4-BE49-F238E27FC236}">
              <a16:creationId xmlns:a16="http://schemas.microsoft.com/office/drawing/2014/main" id="{00000000-0008-0000-0400-00002A000000}"/>
            </a:ext>
          </a:extLst>
        </xdr:cNvPr>
        <xdr:cNvSpPr/>
      </xdr:nvSpPr>
      <xdr:spPr>
        <a:xfrm>
          <a:off x="5334000" y="37181313"/>
          <a:ext cx="345050" cy="267371"/>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5</xdr:col>
      <xdr:colOff>296659</xdr:colOff>
      <xdr:row>263</xdr:row>
      <xdr:rowOff>37791</xdr:rowOff>
    </xdr:from>
    <xdr:to>
      <xdr:col>12</xdr:col>
      <xdr:colOff>332775</xdr:colOff>
      <xdr:row>265</xdr:row>
      <xdr:rowOff>124868</xdr:rowOff>
    </xdr:to>
    <xdr:sp macro="" textlink="">
      <xdr:nvSpPr>
        <xdr:cNvPr id="44" name="ZoneTexte 27">
          <a:extLst>
            <a:ext uri="{FF2B5EF4-FFF2-40B4-BE49-F238E27FC236}">
              <a16:creationId xmlns:a16="http://schemas.microsoft.com/office/drawing/2014/main" id="{00000000-0008-0000-0400-00002C000000}"/>
            </a:ext>
          </a:extLst>
        </xdr:cNvPr>
        <xdr:cNvSpPr txBox="1"/>
      </xdr:nvSpPr>
      <xdr:spPr>
        <a:xfrm>
          <a:off x="5630659" y="36709041"/>
          <a:ext cx="7529116" cy="46807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200"/>
            <a:t>Besoins d’investissements pour le verdissement</a:t>
          </a:r>
          <a:r>
            <a:rPr lang="fr-FR" sz="1200" baseline="0"/>
            <a:t> des véhicules et le développement des IRVE </a:t>
          </a:r>
          <a:r>
            <a:rPr lang="fr-FR" sz="1200"/>
            <a:t>susceptibles</a:t>
          </a:r>
          <a:r>
            <a:rPr lang="fr-FR" sz="1200" baseline="0"/>
            <a:t> de ne pas peser directement sur le budget des collectivités à moyen terme </a:t>
          </a:r>
          <a:endParaRPr lang="fr-FR" sz="1200"/>
        </a:p>
      </xdr:txBody>
    </xdr:sp>
    <xdr:clientData/>
  </xdr:twoCellAnchor>
  <xdr:twoCellAnchor>
    <xdr:from>
      <xdr:col>5</xdr:col>
      <xdr:colOff>304229</xdr:colOff>
      <xdr:row>265</xdr:row>
      <xdr:rowOff>153244</xdr:rowOff>
    </xdr:from>
    <xdr:to>
      <xdr:col>10</xdr:col>
      <xdr:colOff>928802</xdr:colOff>
      <xdr:row>267</xdr:row>
      <xdr:rowOff>52449</xdr:rowOff>
    </xdr:to>
    <xdr:sp macro="" textlink="">
      <xdr:nvSpPr>
        <xdr:cNvPr id="45" name="ZoneTexte 28">
          <a:extLst>
            <a:ext uri="{FF2B5EF4-FFF2-40B4-BE49-F238E27FC236}">
              <a16:creationId xmlns:a16="http://schemas.microsoft.com/office/drawing/2014/main" id="{00000000-0008-0000-0400-00002D000000}"/>
            </a:ext>
          </a:extLst>
        </xdr:cNvPr>
        <xdr:cNvSpPr txBox="1"/>
      </xdr:nvSpPr>
      <xdr:spPr>
        <a:xfrm>
          <a:off x="5638229" y="37205494"/>
          <a:ext cx="5863323" cy="280205"/>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200"/>
            <a:t>Besoins d’investissements climat dans tous les autres secteurs</a:t>
          </a:r>
        </a:p>
      </xdr:txBody>
    </xdr:sp>
    <xdr:clientData/>
  </xdr:twoCellAnchor>
  <xdr:twoCellAnchor>
    <xdr:from>
      <xdr:col>5</xdr:col>
      <xdr:colOff>325076</xdr:colOff>
      <xdr:row>261</xdr:row>
      <xdr:rowOff>149679</xdr:rowOff>
    </xdr:from>
    <xdr:to>
      <xdr:col>10</xdr:col>
      <xdr:colOff>748393</xdr:colOff>
      <xdr:row>263</xdr:row>
      <xdr:rowOff>48884</xdr:rowOff>
    </xdr:to>
    <xdr:sp macro="" textlink="">
      <xdr:nvSpPr>
        <xdr:cNvPr id="46" name="ZoneTexte 30">
          <a:extLst>
            <a:ext uri="{FF2B5EF4-FFF2-40B4-BE49-F238E27FC236}">
              <a16:creationId xmlns:a16="http://schemas.microsoft.com/office/drawing/2014/main" id="{00000000-0008-0000-0400-00002E000000}"/>
            </a:ext>
          </a:extLst>
        </xdr:cNvPr>
        <xdr:cNvSpPr txBox="1"/>
      </xdr:nvSpPr>
      <xdr:spPr>
        <a:xfrm>
          <a:off x="5659076" y="36439929"/>
          <a:ext cx="5675674" cy="280205"/>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200"/>
            <a:t>Investissements climat historiques des collectivités en moyenne sur 2020-2021</a:t>
          </a:r>
        </a:p>
      </xdr:txBody>
    </xdr:sp>
    <xdr:clientData/>
  </xdr:twoCellAnchor>
  <xdr:twoCellAnchor>
    <xdr:from>
      <xdr:col>4</xdr:col>
      <xdr:colOff>964612</xdr:colOff>
      <xdr:row>261</xdr:row>
      <xdr:rowOff>122465</xdr:rowOff>
    </xdr:from>
    <xdr:to>
      <xdr:col>5</xdr:col>
      <xdr:colOff>343555</xdr:colOff>
      <xdr:row>263</xdr:row>
      <xdr:rowOff>8836</xdr:rowOff>
    </xdr:to>
    <xdr:sp macro="" textlink="">
      <xdr:nvSpPr>
        <xdr:cNvPr id="47" name="Rectangle 46">
          <a:extLst>
            <a:ext uri="{FF2B5EF4-FFF2-40B4-BE49-F238E27FC236}">
              <a16:creationId xmlns:a16="http://schemas.microsoft.com/office/drawing/2014/main" id="{00000000-0008-0000-0400-00002F000000}"/>
            </a:ext>
          </a:extLst>
        </xdr:cNvPr>
        <xdr:cNvSpPr/>
      </xdr:nvSpPr>
      <xdr:spPr>
        <a:xfrm>
          <a:off x="5332505" y="36412715"/>
          <a:ext cx="345050" cy="267371"/>
        </a:xfrm>
        <a:prstGeom prst="rect">
          <a:avLst/>
        </a:prstGeom>
        <a:solidFill>
          <a:schemeClr val="accent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xdr:from>
      <xdr:col>4</xdr:col>
      <xdr:colOff>955221</xdr:colOff>
      <xdr:row>263</xdr:row>
      <xdr:rowOff>61069</xdr:rowOff>
    </xdr:from>
    <xdr:to>
      <xdr:col>5</xdr:col>
      <xdr:colOff>353808</xdr:colOff>
      <xdr:row>265</xdr:row>
      <xdr:rowOff>44763</xdr:rowOff>
    </xdr:to>
    <xdr:sp macro="" textlink="">
      <xdr:nvSpPr>
        <xdr:cNvPr id="48" name="Rectangle 47">
          <a:extLst>
            <a:ext uri="{FF2B5EF4-FFF2-40B4-BE49-F238E27FC236}">
              <a16:creationId xmlns:a16="http://schemas.microsoft.com/office/drawing/2014/main" id="{00000000-0008-0000-0400-000030000000}"/>
            </a:ext>
          </a:extLst>
        </xdr:cNvPr>
        <xdr:cNvSpPr/>
      </xdr:nvSpPr>
      <xdr:spPr>
        <a:xfrm>
          <a:off x="5323114" y="36732319"/>
          <a:ext cx="364694" cy="364694"/>
        </a:xfrm>
        <a:prstGeom prst="rect">
          <a:avLst/>
        </a:prstGeom>
        <a:solidFill>
          <a:srgbClr val="D8EBD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clientData/>
  </xdr:twoCellAnchor>
  <xdr:twoCellAnchor editAs="oneCell">
    <xdr:from>
      <xdr:col>4</xdr:col>
      <xdr:colOff>925286</xdr:colOff>
      <xdr:row>263</xdr:row>
      <xdr:rowOff>58348</xdr:rowOff>
    </xdr:from>
    <xdr:to>
      <xdr:col>5</xdr:col>
      <xdr:colOff>323873</xdr:colOff>
      <xdr:row>265</xdr:row>
      <xdr:rowOff>42042</xdr:rowOff>
    </xdr:to>
    <xdr:pic>
      <xdr:nvPicPr>
        <xdr:cNvPr id="43" name="Graphique 26" descr="Voiture électrique avec un remplissage uni">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293179" y="36729598"/>
          <a:ext cx="364694" cy="364694"/>
        </a:xfrm>
        <a:prstGeom prst="rect">
          <a:avLst/>
        </a:prstGeom>
      </xdr:spPr>
    </xdr:pic>
    <xdr:clientData/>
  </xdr:twoCellAnchor>
  <xdr:twoCellAnchor>
    <xdr:from>
      <xdr:col>2</xdr:col>
      <xdr:colOff>650875</xdr:colOff>
      <xdr:row>17</xdr:row>
      <xdr:rowOff>127001</xdr:rowOff>
    </xdr:from>
    <xdr:to>
      <xdr:col>9</xdr:col>
      <xdr:colOff>889000</xdr:colOff>
      <xdr:row>41</xdr:row>
      <xdr:rowOff>158751</xdr:rowOff>
    </xdr:to>
    <xdr:graphicFrame macro="">
      <xdr:nvGraphicFramePr>
        <xdr:cNvPr id="14" name="Graphique 13">
          <a:extLst>
            <a:ext uri="{FF2B5EF4-FFF2-40B4-BE49-F238E27FC236}">
              <a16:creationId xmlns:a16="http://schemas.microsoft.com/office/drawing/2014/main" id="{9D65E4C2-AEB4-2BBA-4B31-5750CC7D3D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63501</xdr:colOff>
      <xdr:row>55</xdr:row>
      <xdr:rowOff>31750</xdr:rowOff>
    </xdr:from>
    <xdr:to>
      <xdr:col>9</xdr:col>
      <xdr:colOff>1317625</xdr:colOff>
      <xdr:row>73</xdr:row>
      <xdr:rowOff>0</xdr:rowOff>
    </xdr:to>
    <xdr:graphicFrame macro="">
      <xdr:nvGraphicFramePr>
        <xdr:cNvPr id="21" name="Graphique 20">
          <a:extLst>
            <a:ext uri="{FF2B5EF4-FFF2-40B4-BE49-F238E27FC236}">
              <a16:creationId xmlns:a16="http://schemas.microsoft.com/office/drawing/2014/main" id="{43B9DA32-50EE-62A6-DCCC-83DD62D058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750093</xdr:colOff>
      <xdr:row>29</xdr:row>
      <xdr:rowOff>95250</xdr:rowOff>
    </xdr:from>
    <xdr:to>
      <xdr:col>21</xdr:col>
      <xdr:colOff>754858</xdr:colOff>
      <xdr:row>53</xdr:row>
      <xdr:rowOff>19052</xdr:rowOff>
    </xdr:to>
    <xdr:graphicFrame macro="">
      <xdr:nvGraphicFramePr>
        <xdr:cNvPr id="2" name="Graphique 1">
          <a:extLst>
            <a:ext uri="{FF2B5EF4-FFF2-40B4-BE49-F238E27FC236}">
              <a16:creationId xmlns:a16="http://schemas.microsoft.com/office/drawing/2014/main" id="{ECF793E0-540F-43CB-9ACB-B3C0496EF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5</xdr:row>
      <xdr:rowOff>119063</xdr:rowOff>
    </xdr:from>
    <xdr:to>
      <xdr:col>20</xdr:col>
      <xdr:colOff>742954</xdr:colOff>
      <xdr:row>25</xdr:row>
      <xdr:rowOff>126207</xdr:rowOff>
    </xdr:to>
    <xdr:graphicFrame macro="">
      <xdr:nvGraphicFramePr>
        <xdr:cNvPr id="17" name="Graphique 16">
          <a:extLst>
            <a:ext uri="{FF2B5EF4-FFF2-40B4-BE49-F238E27FC236}">
              <a16:creationId xmlns:a16="http://schemas.microsoft.com/office/drawing/2014/main" id="{165FAE13-2C36-44AB-A726-56768EDC1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14</xdr:col>
      <xdr:colOff>0</xdr:colOff>
      <xdr:row>56</xdr:row>
      <xdr:rowOff>0</xdr:rowOff>
    </xdr:from>
    <xdr:to>
      <xdr:col>22</xdr:col>
      <xdr:colOff>4765</xdr:colOff>
      <xdr:row>79</xdr:row>
      <xdr:rowOff>114302</xdr:rowOff>
    </xdr:to>
    <xdr:graphicFrame macro="">
      <xdr:nvGraphicFramePr>
        <xdr:cNvPr id="20" name="Graphique 19">
          <a:extLst>
            <a:ext uri="{FF2B5EF4-FFF2-40B4-BE49-F238E27FC236}">
              <a16:creationId xmlns:a16="http://schemas.microsoft.com/office/drawing/2014/main" id="{36C81792-703F-4016-902F-B2B18BEA0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14</xdr:col>
      <xdr:colOff>0</xdr:colOff>
      <xdr:row>83</xdr:row>
      <xdr:rowOff>0</xdr:rowOff>
    </xdr:from>
    <xdr:to>
      <xdr:col>22</xdr:col>
      <xdr:colOff>4765</xdr:colOff>
      <xdr:row>106</xdr:row>
      <xdr:rowOff>114302</xdr:rowOff>
    </xdr:to>
    <xdr:graphicFrame macro="">
      <xdr:nvGraphicFramePr>
        <xdr:cNvPr id="22" name="Graphique 21">
          <a:extLst>
            <a:ext uri="{FF2B5EF4-FFF2-40B4-BE49-F238E27FC236}">
              <a16:creationId xmlns:a16="http://schemas.microsoft.com/office/drawing/2014/main" id="{0EEC25DB-6048-4A53-9A09-6D56CB69D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440531</xdr:colOff>
      <xdr:row>111</xdr:row>
      <xdr:rowOff>0</xdr:rowOff>
    </xdr:from>
    <xdr:to>
      <xdr:col>23</xdr:col>
      <xdr:colOff>71436</xdr:colOff>
      <xdr:row>133</xdr:row>
      <xdr:rowOff>114302</xdr:rowOff>
    </xdr:to>
    <xdr:graphicFrame macro="">
      <xdr:nvGraphicFramePr>
        <xdr:cNvPr id="23" name="Graphique 22">
          <a:extLst>
            <a:ext uri="{FF2B5EF4-FFF2-40B4-BE49-F238E27FC236}">
              <a16:creationId xmlns:a16="http://schemas.microsoft.com/office/drawing/2014/main" id="{F091166E-2494-4CB3-B294-2206A2D8A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xdr:col>
      <xdr:colOff>0</xdr:colOff>
      <xdr:row>138</xdr:row>
      <xdr:rowOff>0</xdr:rowOff>
    </xdr:from>
    <xdr:to>
      <xdr:col>22</xdr:col>
      <xdr:colOff>4765</xdr:colOff>
      <xdr:row>161</xdr:row>
      <xdr:rowOff>114302</xdr:rowOff>
    </xdr:to>
    <xdr:graphicFrame macro="">
      <xdr:nvGraphicFramePr>
        <xdr:cNvPr id="24" name="Graphique 23">
          <a:extLst>
            <a:ext uri="{FF2B5EF4-FFF2-40B4-BE49-F238E27FC236}">
              <a16:creationId xmlns:a16="http://schemas.microsoft.com/office/drawing/2014/main" id="{E3588121-7B32-461E-BC54-16A055E3F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14</xdr:col>
      <xdr:colOff>0</xdr:colOff>
      <xdr:row>166</xdr:row>
      <xdr:rowOff>0</xdr:rowOff>
    </xdr:from>
    <xdr:to>
      <xdr:col>22</xdr:col>
      <xdr:colOff>4765</xdr:colOff>
      <xdr:row>188</xdr:row>
      <xdr:rowOff>114302</xdr:rowOff>
    </xdr:to>
    <xdr:graphicFrame macro="">
      <xdr:nvGraphicFramePr>
        <xdr:cNvPr id="25" name="Graphique 24">
          <a:extLst>
            <a:ext uri="{FF2B5EF4-FFF2-40B4-BE49-F238E27FC236}">
              <a16:creationId xmlns:a16="http://schemas.microsoft.com/office/drawing/2014/main" id="{4EDD0598-A646-418B-963B-B38ED0644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738187</xdr:colOff>
      <xdr:row>190</xdr:row>
      <xdr:rowOff>107157</xdr:rowOff>
    </xdr:from>
    <xdr:to>
      <xdr:col>21</xdr:col>
      <xdr:colOff>742952</xdr:colOff>
      <xdr:row>214</xdr:row>
      <xdr:rowOff>30959</xdr:rowOff>
    </xdr:to>
    <xdr:graphicFrame macro="">
      <xdr:nvGraphicFramePr>
        <xdr:cNvPr id="26" name="Graphique 25">
          <a:extLst>
            <a:ext uri="{FF2B5EF4-FFF2-40B4-BE49-F238E27FC236}">
              <a16:creationId xmlns:a16="http://schemas.microsoft.com/office/drawing/2014/main" id="{CEE42A2E-F364-49FB-A102-1491A81E1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0</xdr:colOff>
      <xdr:row>227</xdr:row>
      <xdr:rowOff>0</xdr:rowOff>
    </xdr:from>
    <xdr:to>
      <xdr:col>22</xdr:col>
      <xdr:colOff>619125</xdr:colOff>
      <xdr:row>250</xdr:row>
      <xdr:rowOff>114302</xdr:rowOff>
    </xdr:to>
    <xdr:graphicFrame macro="">
      <xdr:nvGraphicFramePr>
        <xdr:cNvPr id="27" name="Graphique 26">
          <a:extLst>
            <a:ext uri="{FF2B5EF4-FFF2-40B4-BE49-F238E27FC236}">
              <a16:creationId xmlns:a16="http://schemas.microsoft.com/office/drawing/2014/main" id="{9CE4E6BB-57CB-424B-8928-F1A09DD7E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333375</xdr:colOff>
      <xdr:row>485</xdr:row>
      <xdr:rowOff>32500</xdr:rowOff>
    </xdr:from>
    <xdr:to>
      <xdr:col>13</xdr:col>
      <xdr:colOff>169477</xdr:colOff>
      <xdr:row>497</xdr:row>
      <xdr:rowOff>54846</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643938" y="36668031"/>
          <a:ext cx="6011160" cy="2518189"/>
        </a:xfrm>
        <a:prstGeom prst="rect">
          <a:avLst/>
        </a:prstGeom>
      </xdr:spPr>
    </xdr:pic>
    <xdr:clientData/>
  </xdr:twoCellAnchor>
  <xdr:twoCellAnchor editAs="oneCell">
    <xdr:from>
      <xdr:col>7</xdr:col>
      <xdr:colOff>35719</xdr:colOff>
      <xdr:row>467</xdr:row>
      <xdr:rowOff>97538</xdr:rowOff>
    </xdr:from>
    <xdr:to>
      <xdr:col>11</xdr:col>
      <xdr:colOff>473083</xdr:colOff>
      <xdr:row>483</xdr:row>
      <xdr:rowOff>27987</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9155907" y="33470757"/>
          <a:ext cx="4074962" cy="3005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4ce.sharepoint.com/Documents%20partages/71%20-%20Poleco/Panorama/Edition%202023/2023%20Assemblage/PRO_2023.xlsx" TargetMode="External"/><Relationship Id="rId1" Type="http://schemas.openxmlformats.org/officeDocument/2006/relationships/externalLinkPath" Target="/Documents%20partages/71%20-%20Poleco/Panorama/Edition%202023/2023%20Assemblage/PRO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l-FtDBD0xkOd3sTzNyf-6EU0GSopjyhNs6POYYKph602-iVtkm6MSrzXjS4uXcHM" itemId="01DK3C6HZGEUSHBZM3ZFCZ7DSXTGVVVZ5D">
      <xxl21:absoluteUrl r:id="rId2"/>
    </xxl21:alternateUrls>
    <sheetNames>
      <sheetName val="Introduction"/>
      <sheetName val="BESOINS"/>
      <sheetName val="SYNTHESE"/>
      <sheetName val="JPF-SM"/>
      <sheetName val="FIGURES"/>
      <sheetName val="VOLUMES"/>
      <sheetName val="BAT_NEUF"/>
      <sheetName val="LOG_RENO"/>
      <sheetName val="axLOG_RENO"/>
      <sheetName val="TER_RENO"/>
      <sheetName val="axTER"/>
      <sheetName val="ECLA"/>
      <sheetName val="VP"/>
      <sheetName val="VUL"/>
      <sheetName val="PL"/>
      <sheetName val="BUSCAR"/>
      <sheetName val="axBatteries"/>
      <sheetName val="synVéhicules"/>
      <sheetName val="IRVE"/>
      <sheetName val="IRVG"/>
      <sheetName val="IRVH"/>
      <sheetName val="INFRA_FER"/>
      <sheetName val="axFER"/>
      <sheetName val="axCOI18"/>
      <sheetName val="axCOI23"/>
      <sheetName val="axART"/>
      <sheetName val="INFRA_TCU"/>
      <sheetName val="synTCU"/>
      <sheetName val="axMétroTram"/>
      <sheetName val="axRER"/>
      <sheetName val="axIDF2"/>
      <sheetName val="axGPE 2023"/>
      <sheetName val="axTCU-Province"/>
      <sheetName val="axTram"/>
      <sheetName val="axBus"/>
      <sheetName val="CYCLABLES"/>
      <sheetName val="axVélo"/>
      <sheetName val="FLUVIAL"/>
      <sheetName val="ROUTES"/>
      <sheetName val="PRODELEC"/>
      <sheetName val="axREN"/>
      <sheetName val="RES"/>
      <sheetName val="axRES"/>
      <sheetName val="NUCLEAIRE"/>
      <sheetName val="axNUC"/>
      <sheetName val="PRODCHA"/>
      <sheetName val="RCU"/>
      <sheetName val="axRC"/>
      <sheetName val="BIOMETHANE"/>
      <sheetName val="PTG"/>
      <sheetName val="BIOCARB"/>
      <sheetName val="CSC"/>
      <sheetName val="axCCS"/>
      <sheetName val="axGénéral"/>
      <sheetName val="axInd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0">
          <cell r="M20">
            <v>0.95773455805707264</v>
          </cell>
        </row>
      </sheetData>
    </sheetDataSet>
  </externalBook>
</externalLink>
</file>

<file path=xl/persons/person.xml><?xml version="1.0" encoding="utf-8"?>
<personList xmlns="http://schemas.microsoft.com/office/spreadsheetml/2018/threadedcomments" xmlns:x="http://schemas.openxmlformats.org/spreadsheetml/2006/main">
  <person displayName="Axel ERBA" id="{F0270512-9588-43E3-B5BA-CE39560DCEFB}" userId="axel.erba@i4ce.org" providerId="PeoplePicker"/>
  <person displayName="Axel ERBA" id="{42E55185-9B3C-4E75-89E7-A56D00333745}" userId="S::axel.erba@i4ce.org::c01bc6c5-f6fa-42b7-af07-bd1d1d825ae4" providerId="AD"/>
  <person displayName="Marion FETET" id="{CD8F912E-6FB1-4A3B-BC1A-895BA4F0EA51}" userId="S::marion.fetet@i4ce.org::95ae07d1-f7b4-4777-aa8c-4eb92bbcfb1b" providerId="AD"/>
  <person displayName="Laura Lou DE JESUS" id="{85024156-2547-42C7-9A13-C2D6925DECB1}" userId="S::laura-lou.de-jesus@i4ce.org::4f176102-fcf6-4446-989a-47c31fed31a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BB5C0-2B76-441E-BD46-003D320CEAB8}" name="Tableau1" displayName="Tableau1" ref="B8:L16" totalsRowShown="0" headerRowDxfId="11" dataDxfId="10" tableBorderDxfId="9">
  <autoFilter ref="B8:L16" xr:uid="{850BB5C0-2B76-441E-BD46-003D320CEAB8}"/>
  <sortState xmlns:xlrd2="http://schemas.microsoft.com/office/spreadsheetml/2017/richdata2" ref="B9:L16">
    <sortCondition descending="1" ref="H8:H16"/>
  </sortState>
  <tableColumns count="11">
    <tableColumn id="1" xr3:uid="{96F2BDEA-6BF5-4902-9099-FAAC699BE689}" name="Colonne1" dataDxfId="8"/>
    <tableColumn id="2" xr3:uid="{024F2C00-3ADD-491E-BB87-17E6208755B2}" name="Colonne2" dataDxfId="7"/>
    <tableColumn id="3" xr3:uid="{7F77D172-883E-4953-AC6D-AB1693E53E20}" name="Colonne3" dataDxfId="6"/>
    <tableColumn id="4" xr3:uid="{5D5296E9-C6C2-4FD4-B209-ED22CF97F849}" name="Colonne4"/>
    <tableColumn id="5" xr3:uid="{21667E20-5F95-4B48-9B17-C1BC4E7B7819}" name="Colonne5"/>
    <tableColumn id="6" xr3:uid="{C37CE1BC-7546-4598-A38F-17BF73742D23}" name="MOY. 2020-2021" dataDxfId="5"/>
    <tableColumn id="7" xr3:uid="{5D058012-74B8-4CFF-83C4-2B20D9956F4D}" name="MOY. 2021-2030" dataDxfId="4"/>
    <tableColumn id="8" xr3:uid="{84E48FAB-809B-4458-9D4F-45A1AE59CEE1}" name="MOY. 2021-2030 " dataDxfId="3"/>
    <tableColumn id="9" xr3:uid="{EC1CAB55-91F7-42E4-9BC4-ABE4314F2995}" name="MOY. 2021-2030  " dataDxfId="2"/>
    <tableColumn id="10" xr3:uid="{74CC41FD-DA2A-4901-97CD-B02670E1148E}" name="MOY. 2021-2030   " dataDxfId="1"/>
    <tableColumn id="11" xr3:uid="{7ED79DCD-DAB7-4AFC-B3E3-6E2B2AA8843C}" name="MOY. 2021-2030    " dataDxfId="0"/>
  </tableColumns>
  <tableStyleInfo name="TableStyleLight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54" dT="2024-10-22T09:16:30.94" personId="{CD8F912E-6FB1-4A3B-BC1A-895BA4F0EA51}" id="{C0ADB29F-1A10-434F-A0E4-60A0E16780C3}">
    <text xml:space="preserve">@Axel ERBA comment utilisez vous cet index sur les coûts précédents ? </text>
    <mentions>
      <mention mentionpersonId="{F0270512-9588-43E3-B5BA-CE39560DCEFB}" mentionId="{D2B334D2-F405-428E-A4ED-65AB9852EF9A}" startIndex="0" length="10"/>
    </mentions>
  </threadedComment>
  <threadedComment ref="C354" dT="2024-10-22T09:48:40.98" personId="{42E55185-9B3C-4E75-89E7-A56D00333745}" id="{41BE5859-7A17-4A84-B7BF-F83C0BC58D4E}" parentId="{C0ADB29F-1A10-434F-A0E4-60A0E16780C3}">
    <text xml:space="preserve">Hello Marion ! L’année de référence est 2022 et du coup cela permet de reconstruire les coûts courants avant 2022. Je t’avoue que je ne sais pas toujours lorsque cela est fait. J’ai aussi l’impression que c’est appliqué aux investissements et non aux coûts unitaires </text>
  </threadedComment>
</ThreadedComments>
</file>

<file path=xl/threadedComments/threadedComment2.xml><?xml version="1.0" encoding="utf-8"?>
<ThreadedComments xmlns="http://schemas.microsoft.com/office/spreadsheetml/2018/threadedcomments" xmlns:x="http://schemas.openxmlformats.org/spreadsheetml/2006/main">
  <threadedComment ref="D127" dT="2024-10-23T11:20:13.02" personId="{85024156-2547-42C7-9A13-C2D6925DECB1}" id="{D439E8B8-07B1-401D-86F1-1FD6EA1F5BE4}">
    <text>@Axel ERBA attention dans le tableau les CU sont de 82k€ en 2020 (contre 80k€ indiqué ici) et de 77k€ en 2030 (contre 72k€)</text>
    <mentions>
      <mention mentionpersonId="{F0270512-9588-43E3-B5BA-CE39560DCEFB}" mentionId="{A081833A-7316-4165-A989-F64A8684F775}" startIndex="0" length="10"/>
    </mentions>
  </threadedComment>
  <threadedComment ref="D127" dT="2024-10-23T11:23:01.83" personId="{85024156-2547-42C7-9A13-C2D6925DECB1}" id="{D930FFD2-0C55-4FE6-A5C7-9C9160C653BD}" parentId="{D439E8B8-07B1-401D-86F1-1FD6EA1F5BE4}">
    <text>RAS, je viens de comprendre qu’il s’agissait des coûts 2019 actualisés pour 2022</text>
  </threadedComment>
  <threadedComment ref="D135" dT="2024-10-23T10:36:10.45" personId="{85024156-2547-42C7-9A13-C2D6925DECB1}" id="{EE68C152-3538-4C1C-BD0F-DF15276B0367}">
    <text>@Axel ERBA pourtant le coût n’est pas exactement le même, pourquoi ? (ex. VP essence 28k€ en 2025 mais 29k€ en 2030)</text>
    <mentions>
      <mention mentionpersonId="{F0270512-9588-43E3-B5BA-CE39560DCEFB}" mentionId="{EB7C37B4-9C60-45BB-BB73-ABB627E4D111}" startIndex="0" length="10"/>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C77" dT="2024-10-23T08:30:45.25" personId="{CD8F912E-6FB1-4A3B-BC1A-895BA4F0EA51}" id="{5BD6E621-7502-4C1B-BD5E-8942D38363DF}">
    <text xml:space="preserve">À détailler ? Je ne suis pas sure que le modèle SGP et ses conséquences sur le fipu locales soit compris par tous 😉 </text>
  </threadedComment>
  <threadedComment ref="C77" dT="2024-10-23T10:09:27.06" personId="{42E55185-9B3C-4E75-89E7-A56D00333745}" id="{201DC441-A5A3-4280-A665-872F346EC84C}" parentId="{5BD6E621-7502-4C1B-BD5E-8942D38363DF}">
    <text xml:space="preserve">Je vais laisser tel quel, c’est un peu plus détaillé dans la publication </text>
  </threadedComment>
  <threadedComment ref="N114" dT="2024-10-23T08:32:16.36" personId="{CD8F912E-6FB1-4A3B-BC1A-895BA4F0EA51}" id="{C83C0F23-7739-4B46-8AE5-55EF560EB0CD}">
    <text xml:space="preserve">Suite à la réu avec le PanoNAT, est-ce que ces données sont bien à jour ? Je ne sais plus quelle était la conclusion de la réu ! </text>
  </threadedComment>
  <threadedComment ref="N114" dT="2024-10-23T10:08:16.30" personId="{42E55185-9B3C-4E75-89E7-A56D00333745}" id="{ABEB9AA7-314C-4AB0-B7D3-C4FEDB085B42}" parentId="{C83C0F23-7739-4B46-8AE5-55EF560EB0CD}">
    <text>Oui ce sont les données les plus récentes !</text>
  </threadedComment>
  <threadedComment ref="D116" dT="2024-10-23T08:31:24.42" personId="{CD8F912E-6FB1-4A3B-BC1A-895BA4F0EA51}" id="{DA6EBE48-945E-4EA5-8100-CF6D0CBEC189}">
    <text xml:space="preserve">Même pour l’historique ?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4ce.org/projet/panorama-des-financements-climat-en-france/" TargetMode="External"/><Relationship Id="rId1" Type="http://schemas.openxmlformats.org/officeDocument/2006/relationships/hyperlink" Target="https://www.i4ce.org/publication/panorama-financements-climat-collectivites-locale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somme.fr/wp-content/uploads/SITE-INTERNET/D%C3%A9partement/Grands-projets/SCSNE_M2_PassportsProjet_WEB_planche_201002.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egions-departements-france.fr/" TargetMode="External"/><Relationship Id="rId2" Type="http://schemas.openxmlformats.org/officeDocument/2006/relationships/hyperlink" Target="https://www.regions-departements-france.fr/liste-des-nouvelles-regions.html" TargetMode="External"/><Relationship Id="rId1" Type="http://schemas.openxmlformats.org/officeDocument/2006/relationships/hyperlink" Target="https://www.insee.fr/fr/statistiques/5007690?sommaire=5007726" TargetMode="External"/><Relationship Id="rId5" Type="http://schemas.openxmlformats.org/officeDocument/2006/relationships/printerSettings" Target="../printerSettings/printerSettings3.bin"/><Relationship Id="rId4" Type="http://schemas.openxmlformats.org/officeDocument/2006/relationships/hyperlink" Target="https://www.vie-publique.fr/en-bref/284551-lintercommunalite-en-2022-le-nombre-depci-est-stabili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ontexte.com/medias/pdf/medias-documents/2018/10/Etude_dimpact_LOM.pdf" TargetMode="External"/><Relationship Id="rId1" Type="http://schemas.openxmlformats.org/officeDocument/2006/relationships/hyperlink" Target="https://www.ecologie.gouv.fr/sites/default/files/CGDD_scenarios_renovation_batiments_tertiaires_publication_20201203.pdf"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3EAC-04BD-473F-BD9F-39B8409A4998}">
  <sheetPr codeName="Feuil1">
    <tabColor rgb="FFFFFF00"/>
  </sheetPr>
  <dimension ref="A2:T43"/>
  <sheetViews>
    <sheetView showGridLines="0" topLeftCell="A22" zoomScaleNormal="100" workbookViewId="0">
      <selection activeCell="C7" sqref="C7"/>
    </sheetView>
  </sheetViews>
  <sheetFormatPr baseColWidth="10" defaultColWidth="11.453125" defaultRowHeight="14.5"/>
  <cols>
    <col min="1" max="1" width="11.1796875" style="73" customWidth="1"/>
    <col min="2" max="2" width="12.7265625" style="74" customWidth="1"/>
    <col min="3" max="3" width="13.453125" customWidth="1"/>
  </cols>
  <sheetData>
    <row r="2" spans="1:3" ht="21">
      <c r="A2" s="421" t="s">
        <v>1419</v>
      </c>
      <c r="B2" s="72"/>
      <c r="C2" s="421"/>
    </row>
    <row r="3" spans="1:3">
      <c r="A3" t="s">
        <v>1420</v>
      </c>
    </row>
    <row r="4" spans="1:3">
      <c r="A4" s="1713" t="s">
        <v>1656</v>
      </c>
    </row>
    <row r="6" spans="1:3">
      <c r="A6" s="185" t="s">
        <v>1659</v>
      </c>
    </row>
    <row r="7" spans="1:3">
      <c r="A7" s="1717">
        <v>45609</v>
      </c>
    </row>
    <row r="9" spans="1:3" ht="20.25" customHeight="1">
      <c r="A9" s="424" t="s">
        <v>0</v>
      </c>
      <c r="B9" s="422"/>
      <c r="C9" s="423"/>
    </row>
    <row r="11" spans="1:3">
      <c r="A11" s="74"/>
      <c r="B11" t="s">
        <v>827</v>
      </c>
    </row>
    <row r="12" spans="1:3">
      <c r="A12" s="74"/>
      <c r="B12" s="114" t="s">
        <v>826</v>
      </c>
    </row>
    <row r="13" spans="1:3">
      <c r="A13" s="74"/>
      <c r="B13" s="166"/>
    </row>
    <row r="14" spans="1:3">
      <c r="A14" s="74"/>
      <c r="B14" t="s">
        <v>829</v>
      </c>
    </row>
    <row r="15" spans="1:3">
      <c r="A15" s="74"/>
      <c r="B15" s="166"/>
    </row>
    <row r="16" spans="1:3">
      <c r="A16" s="74"/>
      <c r="B16" s="1348" t="s">
        <v>156</v>
      </c>
      <c r="C16" t="s">
        <v>830</v>
      </c>
    </row>
    <row r="17" spans="1:3">
      <c r="A17" s="74"/>
      <c r="B17" s="1348" t="s">
        <v>1406</v>
      </c>
      <c r="C17" t="s">
        <v>832</v>
      </c>
    </row>
    <row r="18" spans="1:3">
      <c r="A18" s="74"/>
      <c r="B18" s="1348" t="s">
        <v>1379</v>
      </c>
      <c r="C18" t="s">
        <v>831</v>
      </c>
    </row>
    <row r="21" spans="1:3">
      <c r="B21" s="427" t="s">
        <v>828</v>
      </c>
      <c r="C21" s="427"/>
    </row>
    <row r="22" spans="1:3">
      <c r="B22"/>
    </row>
    <row r="23" spans="1:3">
      <c r="B23" s="416" t="s">
        <v>1</v>
      </c>
      <c r="C23" t="s">
        <v>1410</v>
      </c>
    </row>
    <row r="24" spans="1:3">
      <c r="B24" s="416" t="s">
        <v>1407</v>
      </c>
      <c r="C24" t="s">
        <v>1413</v>
      </c>
    </row>
    <row r="25" spans="1:3">
      <c r="B25" s="1350" t="s">
        <v>1408</v>
      </c>
      <c r="C25" t="s">
        <v>1411</v>
      </c>
    </row>
    <row r="26" spans="1:3">
      <c r="B26" s="417" t="s">
        <v>2</v>
      </c>
      <c r="C26" t="s">
        <v>1593</v>
      </c>
    </row>
    <row r="27" spans="1:3">
      <c r="B27" s="417" t="s">
        <v>3</v>
      </c>
      <c r="C27" t="s">
        <v>1412</v>
      </c>
    </row>
    <row r="28" spans="1:3">
      <c r="B28" s="417" t="s">
        <v>4</v>
      </c>
      <c r="C28" t="s">
        <v>1414</v>
      </c>
    </row>
    <row r="29" spans="1:3">
      <c r="B29" s="417" t="s">
        <v>5</v>
      </c>
      <c r="C29" t="s">
        <v>1415</v>
      </c>
    </row>
    <row r="30" spans="1:3">
      <c r="B30" s="417" t="s">
        <v>1409</v>
      </c>
      <c r="C30" t="s">
        <v>1416</v>
      </c>
    </row>
    <row r="31" spans="1:3">
      <c r="B31" s="418" t="s">
        <v>6</v>
      </c>
      <c r="C31" t="s">
        <v>1417</v>
      </c>
    </row>
    <row r="32" spans="1:3">
      <c r="B32" s="418" t="s">
        <v>7</v>
      </c>
      <c r="C32" t="s">
        <v>1418</v>
      </c>
    </row>
    <row r="33" spans="1:20">
      <c r="B33"/>
    </row>
    <row r="34" spans="1:20">
      <c r="B34" t="s">
        <v>8</v>
      </c>
    </row>
    <row r="35" spans="1:20">
      <c r="B35" t="s">
        <v>9</v>
      </c>
    </row>
    <row r="36" spans="1:20">
      <c r="B36" t="s">
        <v>833</v>
      </c>
    </row>
    <row r="37" spans="1:20">
      <c r="A37" s="74"/>
      <c r="B37" t="s">
        <v>10</v>
      </c>
    </row>
    <row r="38" spans="1:20">
      <c r="A38" s="74"/>
      <c r="B38" t="s">
        <v>11</v>
      </c>
    </row>
    <row r="39" spans="1:20">
      <c r="A39" s="74"/>
      <c r="B39"/>
    </row>
    <row r="40" spans="1:20">
      <c r="A40" s="74"/>
      <c r="B40" s="400" t="s">
        <v>1533</v>
      </c>
      <c r="C40" s="400"/>
      <c r="D40" s="400"/>
      <c r="E40" s="400"/>
      <c r="F40" s="400"/>
      <c r="G40" s="400"/>
      <c r="H40" s="400"/>
      <c r="I40" s="400"/>
    </row>
    <row r="41" spans="1:20" ht="17.25" customHeight="1">
      <c r="C41" s="75"/>
    </row>
    <row r="42" spans="1:20" ht="15.75" customHeight="1">
      <c r="A42" s="120" t="s">
        <v>834</v>
      </c>
      <c r="B42" s="72"/>
      <c r="C42" s="428"/>
      <c r="Q42" s="1729" t="s">
        <v>12</v>
      </c>
      <c r="R42" s="1729"/>
      <c r="S42" s="1729"/>
      <c r="T42" s="1729"/>
    </row>
    <row r="43" spans="1:20" ht="15.5">
      <c r="A43" s="120" t="s">
        <v>13</v>
      </c>
      <c r="Q43" s="1729"/>
      <c r="R43" s="1729"/>
      <c r="S43" s="1729"/>
      <c r="T43" s="1729"/>
    </row>
  </sheetData>
  <mergeCells count="1">
    <mergeCell ref="Q42:T43"/>
  </mergeCells>
  <hyperlinks>
    <hyperlink ref="B12" r:id="rId1" xr:uid="{797CCCE2-8DA9-49B1-BB50-7BB9E25C2108}"/>
    <hyperlink ref="B23" location="CT_RENO!A1" display="CT RENO" xr:uid="{CB265BC4-7A15-4C2B-8839-23D35DE1A2AC}"/>
    <hyperlink ref="B26" location="'IRVE '!A1" display="IRVE" xr:uid="{5A1FB67E-539E-482B-A834-C1F783A2ABFD}"/>
    <hyperlink ref="B27" location="FERROVIAIRE!A1" display="FERROVIAIRE" xr:uid="{6C6C2BCF-967F-4A4C-8DD5-FA3B58C73599}"/>
    <hyperlink ref="B28" location="TCU!A1" display="TCU" xr:uid="{9F82A699-3C09-46A4-80E5-635227A0661D}"/>
    <hyperlink ref="B29" location="'INFRA-CYCL'!A1" display="INFRA-CYCL" xr:uid="{B541438B-E60F-4CC0-8DE0-602C64D6D53B}"/>
    <hyperlink ref="B31" location="RCU!A1" display="RCU" xr:uid="{0AA20E71-8969-4931-9FA3-095404D3BBE9}"/>
    <hyperlink ref="B32" location="EP!A1" display="EP" xr:uid="{7BBF4543-1115-4AC7-965B-0AC70FD06E98}"/>
    <hyperlink ref="Q42:T43" r:id="rId2" display="LIEN VERS L'EDITION 2024 DU PANORAMA DES FINANCEMENTS CLIMAT" xr:uid="{BDA03EA0-D794-4828-A1B2-0223565F465A}"/>
    <hyperlink ref="B16" location="SYNTHESE!A1" display="SYNTHESE" xr:uid="{9D7B46EA-4C6A-4548-A47C-4753136AB884}"/>
    <hyperlink ref="B17" location="LEV_FI!A1" display="LEV_FI" xr:uid="{4AFA2A55-4D9B-440E-AC4A-921A910E00C1}"/>
    <hyperlink ref="B18" location="DOT!A1" display="DOT" xr:uid="{4A3C635C-BC17-42CB-BF4F-12340291E486}"/>
    <hyperlink ref="B24" location="LOGSOC_RENO!A1" display="LOGSOCRENO" xr:uid="{B0A68F3A-6DB6-4DE4-BAB4-E57DCCC96C75}"/>
    <hyperlink ref="B25" location="'VP-VUL'!A1" display="VEHI VERT " xr:uid="{E82BEEC7-3A16-44B4-864A-16B93B336E14}"/>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49B0-8A80-422D-9523-84FF7587EEC5}">
  <sheetPr>
    <tabColor rgb="FFF8082A"/>
  </sheetPr>
  <dimension ref="A1:V158"/>
  <sheetViews>
    <sheetView showGridLines="0" zoomScale="70" zoomScaleNormal="70" workbookViewId="0">
      <pane xSplit="5" topLeftCell="R1" activePane="topRight" state="frozen"/>
      <selection pane="topRight" activeCell="V16" sqref="V16"/>
    </sheetView>
  </sheetViews>
  <sheetFormatPr baseColWidth="10" defaultRowHeight="14.5"/>
  <cols>
    <col min="2" max="2" width="26.453125" customWidth="1"/>
    <col min="7" max="7" width="15.26953125" bestFit="1" customWidth="1"/>
    <col min="8" max="13" width="16.453125" bestFit="1" customWidth="1"/>
    <col min="15" max="15" width="13.1796875" bestFit="1" customWidth="1"/>
    <col min="16" max="19" width="14.1796875" bestFit="1" customWidth="1"/>
    <col min="20" max="21" width="12.26953125" bestFit="1" customWidth="1"/>
  </cols>
  <sheetData>
    <row r="1" spans="1:22" ht="21">
      <c r="A1" s="1" t="s">
        <v>150</v>
      </c>
      <c r="B1" s="2" t="s">
        <v>693</v>
      </c>
      <c r="C1" s="4"/>
      <c r="D1" s="4"/>
      <c r="E1" s="4"/>
      <c r="F1" s="4"/>
      <c r="G1" s="401">
        <v>2017</v>
      </c>
      <c r="H1" s="401">
        <v>2018</v>
      </c>
      <c r="I1" s="401">
        <v>2019</v>
      </c>
      <c r="J1" s="401">
        <v>2020</v>
      </c>
      <c r="K1" s="401">
        <v>2021</v>
      </c>
      <c r="L1" s="401">
        <v>2022</v>
      </c>
      <c r="M1" s="402">
        <v>2023</v>
      </c>
      <c r="N1" s="4"/>
      <c r="O1" s="567">
        <v>2024</v>
      </c>
      <c r="P1" s="429">
        <v>2025</v>
      </c>
      <c r="Q1" s="429">
        <v>2026</v>
      </c>
      <c r="R1" s="429">
        <v>2027</v>
      </c>
      <c r="S1" s="429">
        <v>2028</v>
      </c>
      <c r="T1" s="429">
        <v>2029</v>
      </c>
      <c r="U1" s="568">
        <v>2030</v>
      </c>
    </row>
    <row r="2" spans="1:22" ht="21">
      <c r="A2" s="1349" t="s">
        <v>1421</v>
      </c>
      <c r="B2" s="2"/>
      <c r="C2" s="4"/>
      <c r="D2" s="4"/>
      <c r="E2" s="4"/>
      <c r="F2" s="4"/>
      <c r="G2" s="569" t="s">
        <v>86</v>
      </c>
      <c r="H2" s="430"/>
      <c r="I2" s="430"/>
      <c r="J2" s="430"/>
      <c r="K2" s="430"/>
      <c r="L2" s="430"/>
      <c r="M2" s="570"/>
      <c r="N2" s="4"/>
      <c r="O2" s="571" t="s">
        <v>280</v>
      </c>
      <c r="P2" s="356"/>
      <c r="Q2" s="356"/>
      <c r="R2" s="356"/>
      <c r="S2" s="356"/>
      <c r="T2" s="356"/>
      <c r="U2" s="156"/>
    </row>
    <row r="3" spans="1:22">
      <c r="A3" s="1349" t="s">
        <v>152</v>
      </c>
      <c r="B3" s="30"/>
      <c r="C3" s="30"/>
    </row>
    <row r="4" spans="1:22">
      <c r="B4" s="30"/>
      <c r="C4" s="30"/>
      <c r="G4" s="34" t="s">
        <v>86</v>
      </c>
      <c r="H4" s="34" t="s">
        <v>86</v>
      </c>
      <c r="I4" s="34" t="s">
        <v>86</v>
      </c>
      <c r="J4" s="34" t="s">
        <v>86</v>
      </c>
      <c r="K4" s="34" t="s">
        <v>86</v>
      </c>
      <c r="L4" s="34" t="s">
        <v>86</v>
      </c>
      <c r="M4" s="34" t="s">
        <v>86</v>
      </c>
      <c r="O4" s="76" t="s">
        <v>19</v>
      </c>
      <c r="P4" s="76" t="s">
        <v>19</v>
      </c>
      <c r="Q4" s="76" t="s">
        <v>19</v>
      </c>
      <c r="R4" s="76" t="s">
        <v>19</v>
      </c>
      <c r="S4" s="76" t="s">
        <v>19</v>
      </c>
      <c r="T4" s="76" t="s">
        <v>19</v>
      </c>
      <c r="U4" s="76" t="s">
        <v>19</v>
      </c>
    </row>
    <row r="6" spans="1:22">
      <c r="B6" s="100" t="s">
        <v>153</v>
      </c>
      <c r="C6" s="33"/>
    </row>
    <row r="7" spans="1:22">
      <c r="B7" s="746" t="s">
        <v>835</v>
      </c>
      <c r="C7" s="1294"/>
      <c r="D7" s="1256"/>
      <c r="E7" s="1256"/>
      <c r="F7" s="1256"/>
      <c r="G7" s="1256"/>
      <c r="H7" s="1256"/>
      <c r="I7" s="1257"/>
      <c r="J7" s="1256"/>
      <c r="K7" s="1257"/>
    </row>
    <row r="8" spans="1:22">
      <c r="B8" s="443" t="s">
        <v>836</v>
      </c>
      <c r="C8" s="211"/>
      <c r="D8" s="65"/>
      <c r="E8" s="65"/>
      <c r="F8" s="65"/>
      <c r="G8" s="65"/>
      <c r="H8" s="65"/>
      <c r="I8" s="66"/>
      <c r="J8" s="65"/>
      <c r="K8" s="66"/>
    </row>
    <row r="10" spans="1:22" s="241" customFormat="1" ht="21">
      <c r="B10" s="242" t="s">
        <v>156</v>
      </c>
      <c r="C10" s="242"/>
      <c r="D10" s="243"/>
    </row>
    <row r="12" spans="1:22">
      <c r="B12" s="37" t="s">
        <v>888</v>
      </c>
      <c r="G12" s="326" t="s">
        <v>109</v>
      </c>
      <c r="O12" s="829" t="s">
        <v>1629</v>
      </c>
    </row>
    <row r="13" spans="1:22">
      <c r="B13" s="95"/>
      <c r="C13" s="328"/>
      <c r="D13" s="328" t="s">
        <v>98</v>
      </c>
      <c r="E13" s="112" t="s">
        <v>99</v>
      </c>
      <c r="G13" s="728">
        <v>2017</v>
      </c>
      <c r="H13" s="1264">
        <v>2018</v>
      </c>
      <c r="I13" s="1264">
        <v>2019</v>
      </c>
      <c r="J13" s="1264">
        <v>2020</v>
      </c>
      <c r="K13" s="1264">
        <v>2021</v>
      </c>
      <c r="L13" s="1264">
        <v>2022</v>
      </c>
      <c r="M13" s="1265">
        <v>2023</v>
      </c>
      <c r="O13" s="1404">
        <v>2024</v>
      </c>
      <c r="P13" s="1405">
        <v>2025</v>
      </c>
      <c r="Q13" s="1405">
        <v>2026</v>
      </c>
      <c r="R13" s="1405">
        <v>2027</v>
      </c>
      <c r="S13" s="1405">
        <v>2028</v>
      </c>
      <c r="T13" s="1405">
        <v>2029</v>
      </c>
      <c r="U13" s="1406">
        <v>2030</v>
      </c>
    </row>
    <row r="14" spans="1:22">
      <c r="B14" s="726" t="s">
        <v>68</v>
      </c>
      <c r="C14" s="291"/>
      <c r="D14" s="291" t="s">
        <v>92</v>
      </c>
      <c r="E14" s="294"/>
      <c r="G14" s="907">
        <v>0.49633123689727454</v>
      </c>
      <c r="H14" s="1402">
        <v>2.7783783783783789</v>
      </c>
      <c r="I14" s="1402">
        <v>0.38212420197330238</v>
      </c>
      <c r="J14" s="1402">
        <v>5.4</v>
      </c>
      <c r="K14" s="1402">
        <v>5.2</v>
      </c>
      <c r="L14" s="1402">
        <v>16</v>
      </c>
      <c r="M14" s="1403">
        <v>18.472694784383574</v>
      </c>
      <c r="O14" s="892">
        <v>19.13315570676297</v>
      </c>
      <c r="P14" s="1407">
        <v>22.853902455316582</v>
      </c>
      <c r="Q14" s="1407">
        <v>23.673340000630866</v>
      </c>
      <c r="R14" s="1407">
        <v>24.512688474474245</v>
      </c>
      <c r="S14" s="1407">
        <v>25.372456013386405</v>
      </c>
      <c r="T14" s="1407">
        <v>26.253164102922</v>
      </c>
      <c r="U14" s="1408">
        <v>26.888835568179712</v>
      </c>
    </row>
    <row r="15" spans="1:22">
      <c r="B15" s="98" t="s">
        <v>69</v>
      </c>
      <c r="E15" s="88"/>
      <c r="G15" s="910">
        <v>9.3310272536687613</v>
      </c>
      <c r="H15" s="911">
        <v>17.167723919014822</v>
      </c>
      <c r="I15" s="911">
        <v>13.163015089959373</v>
      </c>
      <c r="J15" s="911">
        <v>42.769999999999996</v>
      </c>
      <c r="K15" s="911">
        <v>22.7</v>
      </c>
      <c r="L15" s="911">
        <v>47.839999999999996</v>
      </c>
      <c r="M15" s="912">
        <v>52.578528990666435</v>
      </c>
      <c r="O15" s="895">
        <v>129.75885526213696</v>
      </c>
      <c r="P15" s="896">
        <v>137.64330534336852</v>
      </c>
      <c r="Q15" s="896">
        <v>140.41993879945343</v>
      </c>
      <c r="R15" s="896">
        <v>143.24979964168529</v>
      </c>
      <c r="S15" s="896">
        <v>146.13402323797195</v>
      </c>
      <c r="T15" s="896">
        <v>44.656986911558192</v>
      </c>
      <c r="U15" s="897">
        <v>45.738272664116494</v>
      </c>
    </row>
    <row r="16" spans="1:22">
      <c r="B16" s="98" t="s">
        <v>94</v>
      </c>
      <c r="E16" s="88"/>
      <c r="G16" s="910">
        <v>0</v>
      </c>
      <c r="H16" s="911">
        <v>0</v>
      </c>
      <c r="I16" s="911">
        <v>13.391</v>
      </c>
      <c r="J16" s="911">
        <v>31.69</v>
      </c>
      <c r="K16" s="911">
        <v>1</v>
      </c>
      <c r="L16" s="911">
        <v>1.7</v>
      </c>
      <c r="M16" s="912">
        <v>20.842596062322187</v>
      </c>
      <c r="O16" s="895">
        <v>103.02546480154879</v>
      </c>
      <c r="P16" s="896">
        <v>105.10646720339622</v>
      </c>
      <c r="Q16" s="896">
        <v>106.6412368292446</v>
      </c>
      <c r="R16" s="896">
        <v>108.19856233495132</v>
      </c>
      <c r="S16" s="896">
        <v>109.77878856324909</v>
      </c>
      <c r="T16" s="896">
        <v>3.3259920738499154</v>
      </c>
      <c r="U16" s="897">
        <v>3.4065247763741184</v>
      </c>
      <c r="V16" s="152"/>
    </row>
    <row r="17" spans="2:22">
      <c r="B17" s="64" t="s">
        <v>43</v>
      </c>
      <c r="C17" s="65"/>
      <c r="D17" s="65"/>
      <c r="E17" s="66"/>
      <c r="G17" s="925">
        <v>9.8273584905660361</v>
      </c>
      <c r="H17" s="926">
        <v>19.9461022973932</v>
      </c>
      <c r="I17" s="926">
        <v>26.936139291932673</v>
      </c>
      <c r="J17" s="926">
        <v>79.86</v>
      </c>
      <c r="K17" s="926">
        <v>28.9</v>
      </c>
      <c r="L17" s="926">
        <v>65.539999999999992</v>
      </c>
      <c r="M17" s="915">
        <v>91.893819837372206</v>
      </c>
      <c r="O17" s="898">
        <v>251.91747577044873</v>
      </c>
      <c r="P17" s="899">
        <v>265.60367500208133</v>
      </c>
      <c r="Q17" s="899">
        <v>270.73451562932894</v>
      </c>
      <c r="R17" s="899">
        <v>275.96105045111085</v>
      </c>
      <c r="S17" s="899">
        <v>281.28526781460744</v>
      </c>
      <c r="T17" s="899">
        <v>74.23614308833011</v>
      </c>
      <c r="U17" s="900">
        <v>76.033633008670321</v>
      </c>
    </row>
    <row r="19" spans="2:22">
      <c r="H19" s="911"/>
      <c r="I19" s="911"/>
      <c r="J19" s="911"/>
      <c r="K19" s="911"/>
      <c r="L19" s="911"/>
      <c r="M19" s="911"/>
      <c r="N19" s="911"/>
      <c r="P19" s="896"/>
      <c r="Q19" s="896"/>
      <c r="R19" s="896"/>
      <c r="S19" s="896"/>
      <c r="T19" s="896"/>
      <c r="U19" s="896"/>
      <c r="V19" s="896"/>
    </row>
    <row r="20" spans="2:22" s="241" customFormat="1" ht="21">
      <c r="B20" s="242" t="s">
        <v>1111</v>
      </c>
      <c r="C20" s="242"/>
      <c r="D20" s="243"/>
    </row>
    <row r="22" spans="2:22" ht="21">
      <c r="B22" s="99" t="s">
        <v>221</v>
      </c>
    </row>
    <row r="24" spans="2:22">
      <c r="B24" s="37" t="s">
        <v>287</v>
      </c>
    </row>
    <row r="25" spans="2:22">
      <c r="B25" t="s">
        <v>889</v>
      </c>
    </row>
    <row r="26" spans="2:22">
      <c r="B26" t="s">
        <v>890</v>
      </c>
    </row>
    <row r="28" spans="2:22">
      <c r="B28" s="37" t="s">
        <v>891</v>
      </c>
    </row>
    <row r="29" spans="2:22">
      <c r="B29" t="s">
        <v>892</v>
      </c>
    </row>
    <row r="30" spans="2:22">
      <c r="B30" t="s">
        <v>893</v>
      </c>
    </row>
    <row r="32" spans="2:22" ht="18.5">
      <c r="B32" s="1759" t="s">
        <v>1443</v>
      </c>
      <c r="C32" s="1759"/>
    </row>
    <row r="34" spans="2:13" ht="18.5">
      <c r="B34" s="258" t="s">
        <v>86</v>
      </c>
    </row>
    <row r="35" spans="2:13" ht="18.5">
      <c r="B35" s="258"/>
    </row>
    <row r="36" spans="2:13">
      <c r="B36" s="32" t="s">
        <v>866</v>
      </c>
      <c r="C36" s="4"/>
      <c r="D36" s="4"/>
      <c r="E36" s="4"/>
      <c r="G36" s="326" t="s">
        <v>109</v>
      </c>
    </row>
    <row r="37" spans="2:13">
      <c r="B37" s="690"/>
      <c r="C37" s="355"/>
      <c r="D37" s="288" t="s">
        <v>98</v>
      </c>
      <c r="E37" s="289" t="s">
        <v>99</v>
      </c>
      <c r="G37" s="916">
        <v>2017</v>
      </c>
      <c r="H37" s="917">
        <v>2018</v>
      </c>
      <c r="I37" s="917">
        <v>2019</v>
      </c>
      <c r="J37" s="917">
        <v>2020</v>
      </c>
      <c r="K37" s="917">
        <v>2021</v>
      </c>
      <c r="L37" s="917">
        <v>2022</v>
      </c>
      <c r="M37" s="918">
        <v>2023</v>
      </c>
    </row>
    <row r="38" spans="2:13">
      <c r="B38" s="901" t="s">
        <v>837</v>
      </c>
      <c r="C38" s="355"/>
      <c r="D38" s="288" t="s">
        <v>838</v>
      </c>
      <c r="E38" s="289" t="s">
        <v>839</v>
      </c>
      <c r="G38" s="1044">
        <v>161.19999999999999</v>
      </c>
      <c r="H38" s="295">
        <v>164.2</v>
      </c>
      <c r="I38" s="295">
        <v>173.90000000000003</v>
      </c>
      <c r="J38" s="295">
        <v>223.1</v>
      </c>
      <c r="K38" s="295">
        <v>291.3</v>
      </c>
      <c r="L38" s="295">
        <v>331.31999999999994</v>
      </c>
      <c r="M38" s="923">
        <v>338.62446587859887</v>
      </c>
    </row>
    <row r="39" spans="2:13">
      <c r="B39" s="880" t="s">
        <v>840</v>
      </c>
      <c r="C39" s="4"/>
      <c r="D39" s="902"/>
      <c r="E39" s="49" t="s">
        <v>100</v>
      </c>
      <c r="G39" s="210"/>
      <c r="H39" s="29"/>
      <c r="I39" s="29"/>
      <c r="J39" s="29">
        <v>132.30000000000001</v>
      </c>
      <c r="K39" s="29">
        <v>172.7</v>
      </c>
      <c r="L39" s="29">
        <v>208</v>
      </c>
      <c r="M39" s="46"/>
    </row>
    <row r="40" spans="2:13">
      <c r="B40" s="880" t="s">
        <v>841</v>
      </c>
      <c r="C40" s="4"/>
      <c r="D40" s="902"/>
      <c r="E40" s="49" t="s">
        <v>100</v>
      </c>
      <c r="G40" s="210"/>
      <c r="H40" s="29"/>
      <c r="I40" s="29"/>
      <c r="J40" s="29">
        <v>48.5</v>
      </c>
      <c r="K40" s="29">
        <v>62.2</v>
      </c>
      <c r="L40" s="29">
        <v>56.7</v>
      </c>
      <c r="M40" s="46"/>
    </row>
    <row r="41" spans="2:13">
      <c r="B41" s="880" t="s">
        <v>203</v>
      </c>
      <c r="C41" s="4"/>
      <c r="D41" s="902"/>
      <c r="E41" s="49" t="s">
        <v>100</v>
      </c>
      <c r="G41" s="210"/>
      <c r="H41" s="29"/>
      <c r="I41" s="29"/>
      <c r="J41" s="29">
        <v>42.299999999999983</v>
      </c>
      <c r="K41" s="29">
        <v>56.400000000000034</v>
      </c>
      <c r="L41" s="29">
        <v>66.619999999999948</v>
      </c>
      <c r="M41" s="46"/>
    </row>
    <row r="42" spans="2:13">
      <c r="B42" s="903" t="s">
        <v>842</v>
      </c>
      <c r="C42" s="4"/>
      <c r="D42" s="1"/>
      <c r="E42" s="49"/>
      <c r="G42" s="210">
        <v>94.699999999999989</v>
      </c>
      <c r="H42" s="29">
        <v>102.80000000000001</v>
      </c>
      <c r="I42" s="29">
        <v>164.6</v>
      </c>
      <c r="J42" s="29">
        <v>166.10000000000002</v>
      </c>
      <c r="K42" s="29">
        <v>267.5</v>
      </c>
      <c r="L42" s="29">
        <v>313.30000000000007</v>
      </c>
      <c r="M42" s="46"/>
    </row>
    <row r="43" spans="2:13">
      <c r="B43" s="880" t="s">
        <v>843</v>
      </c>
      <c r="C43" s="4"/>
      <c r="D43" s="1"/>
      <c r="E43" s="54" t="s">
        <v>100</v>
      </c>
      <c r="G43" s="210">
        <v>70</v>
      </c>
      <c r="H43" s="29">
        <v>80</v>
      </c>
      <c r="I43" s="29">
        <v>96</v>
      </c>
      <c r="J43" s="29">
        <v>120.9</v>
      </c>
      <c r="K43" s="29">
        <v>196</v>
      </c>
      <c r="L43" s="29">
        <v>212.8</v>
      </c>
      <c r="M43" s="46"/>
    </row>
    <row r="44" spans="2:13">
      <c r="B44" s="880" t="s">
        <v>844</v>
      </c>
      <c r="C44" s="4"/>
      <c r="D44" s="1"/>
      <c r="E44" s="54" t="s">
        <v>100</v>
      </c>
      <c r="G44" s="210"/>
      <c r="H44" s="29"/>
      <c r="I44" s="29"/>
      <c r="J44" s="29"/>
      <c r="K44" s="29"/>
      <c r="L44" s="29"/>
      <c r="M44" s="46"/>
    </row>
    <row r="45" spans="2:13">
      <c r="B45" s="880" t="s">
        <v>845</v>
      </c>
      <c r="C45" s="4"/>
      <c r="D45" s="1"/>
      <c r="E45" s="54" t="s">
        <v>100</v>
      </c>
      <c r="G45" s="210">
        <v>23.6</v>
      </c>
      <c r="H45" s="29">
        <v>21.4</v>
      </c>
      <c r="I45" s="29">
        <v>61.9</v>
      </c>
      <c r="J45" s="29">
        <v>35.700000000000003</v>
      </c>
      <c r="K45" s="29">
        <v>65.900000000000006</v>
      </c>
      <c r="L45" s="29">
        <v>98.9</v>
      </c>
      <c r="M45" s="46"/>
    </row>
    <row r="46" spans="2:13">
      <c r="B46" s="880" t="s">
        <v>846</v>
      </c>
      <c r="C46" s="4"/>
      <c r="D46" s="1"/>
      <c r="E46" s="54" t="s">
        <v>100</v>
      </c>
      <c r="G46" s="210">
        <v>1.1000000000000001</v>
      </c>
      <c r="H46" s="29">
        <v>1.4</v>
      </c>
      <c r="I46" s="29">
        <v>6.7</v>
      </c>
      <c r="J46" s="29">
        <v>9.5</v>
      </c>
      <c r="K46" s="29">
        <v>5.6</v>
      </c>
      <c r="L46" s="29">
        <v>1.6</v>
      </c>
      <c r="M46" s="46"/>
    </row>
    <row r="47" spans="2:13">
      <c r="B47" s="881" t="s">
        <v>847</v>
      </c>
      <c r="C47" s="10"/>
      <c r="D47" s="55"/>
      <c r="E47" s="904" t="s">
        <v>100</v>
      </c>
      <c r="G47" s="963"/>
      <c r="H47" s="118"/>
      <c r="I47" s="118"/>
      <c r="J47" s="118"/>
      <c r="K47" s="118"/>
      <c r="L47" s="118"/>
      <c r="M47" s="964"/>
    </row>
    <row r="48" spans="2:13">
      <c r="B48" s="283" t="s">
        <v>208</v>
      </c>
      <c r="C48" s="283" t="s">
        <v>848</v>
      </c>
      <c r="D48" s="124"/>
      <c r="E48" s="1029"/>
      <c r="F48" s="124"/>
    </row>
    <row r="49" spans="2:13">
      <c r="B49" s="283" t="s">
        <v>208</v>
      </c>
      <c r="C49" s="283" t="s">
        <v>849</v>
      </c>
      <c r="D49" s="124"/>
      <c r="E49" s="1029"/>
      <c r="F49" s="124"/>
    </row>
    <row r="50" spans="2:13">
      <c r="B50" s="283" t="s">
        <v>209</v>
      </c>
      <c r="C50" s="283" t="s">
        <v>850</v>
      </c>
      <c r="D50" s="124"/>
      <c r="E50" s="1029"/>
      <c r="F50" s="124"/>
    </row>
    <row r="51" spans="2:13">
      <c r="B51" s="283" t="s">
        <v>205</v>
      </c>
      <c r="C51" s="283" t="s">
        <v>851</v>
      </c>
      <c r="D51" s="124"/>
      <c r="E51" s="1029"/>
      <c r="F51" s="124"/>
    </row>
    <row r="52" spans="2:13">
      <c r="B52" s="283" t="s">
        <v>207</v>
      </c>
      <c r="C52" s="283" t="s">
        <v>852</v>
      </c>
      <c r="D52" s="124"/>
      <c r="E52" s="1029"/>
      <c r="F52" s="124"/>
    </row>
    <row r="53" spans="2:13">
      <c r="B53" s="283" t="s">
        <v>206</v>
      </c>
      <c r="C53" s="283" t="s">
        <v>853</v>
      </c>
      <c r="D53" s="124"/>
      <c r="E53" s="1029"/>
      <c r="F53" s="124"/>
    </row>
    <row r="54" spans="2:13">
      <c r="B54" s="283" t="s">
        <v>297</v>
      </c>
      <c r="C54" s="283" t="s">
        <v>854</v>
      </c>
      <c r="D54" s="124"/>
      <c r="E54" s="1029"/>
      <c r="F54" s="124"/>
    </row>
    <row r="56" spans="2:13">
      <c r="B56" s="37" t="s">
        <v>855</v>
      </c>
      <c r="C56" s="4"/>
      <c r="G56" s="326" t="s">
        <v>109</v>
      </c>
    </row>
    <row r="57" spans="2:13">
      <c r="B57" s="45"/>
      <c r="C57" s="356"/>
      <c r="D57" s="328"/>
      <c r="E57" s="112"/>
      <c r="G57" s="916">
        <v>2017</v>
      </c>
      <c r="H57" s="917">
        <v>2018</v>
      </c>
      <c r="I57" s="917">
        <v>2019</v>
      </c>
      <c r="J57" s="917">
        <v>2020</v>
      </c>
      <c r="K57" s="917">
        <v>2021</v>
      </c>
      <c r="L57" s="917">
        <v>2022</v>
      </c>
      <c r="M57" s="918">
        <v>2023</v>
      </c>
    </row>
    <row r="58" spans="2:13">
      <c r="B58" s="687" t="s">
        <v>856</v>
      </c>
      <c r="C58" s="355"/>
      <c r="D58" s="291"/>
      <c r="E58" s="294"/>
      <c r="G58" s="907">
        <v>2</v>
      </c>
      <c r="H58" s="908">
        <v>9</v>
      </c>
      <c r="I58" s="908">
        <v>43.8</v>
      </c>
      <c r="J58" s="908">
        <v>20.5</v>
      </c>
      <c r="K58" s="908">
        <v>16.2</v>
      </c>
      <c r="L58" s="908">
        <v>35.299999999999997</v>
      </c>
      <c r="M58" s="909">
        <v>39.566515180064812</v>
      </c>
    </row>
    <row r="59" spans="2:13">
      <c r="B59" s="123" t="s">
        <v>857</v>
      </c>
      <c r="C59" s="4"/>
      <c r="E59" s="88"/>
      <c r="G59" s="910">
        <v>70.099999999999994</v>
      </c>
      <c r="H59" s="911">
        <v>81</v>
      </c>
      <c r="I59" s="911">
        <v>112.5</v>
      </c>
      <c r="J59" s="911">
        <v>117.9</v>
      </c>
      <c r="K59" s="911">
        <v>197.7</v>
      </c>
      <c r="L59" s="911">
        <v>211.8</v>
      </c>
      <c r="M59" s="912">
        <v>246.82266173053051</v>
      </c>
    </row>
    <row r="60" spans="2:13">
      <c r="B60" s="123" t="s">
        <v>68</v>
      </c>
      <c r="C60" s="4"/>
      <c r="E60" s="88"/>
      <c r="G60" s="910">
        <v>9.4</v>
      </c>
      <c r="H60" s="911">
        <v>9.9</v>
      </c>
      <c r="I60" s="911">
        <v>8.1</v>
      </c>
      <c r="J60" s="911">
        <v>14.2</v>
      </c>
      <c r="K60" s="911">
        <v>22.7</v>
      </c>
      <c r="L60" s="911">
        <v>36.4</v>
      </c>
      <c r="M60" s="912">
        <v>31.42230345924705</v>
      </c>
    </row>
    <row r="61" spans="2:13">
      <c r="B61" s="123" t="s">
        <v>69</v>
      </c>
      <c r="C61" s="4"/>
      <c r="E61" s="88"/>
      <c r="G61" s="910">
        <v>0.5</v>
      </c>
      <c r="H61" s="911">
        <v>3.1</v>
      </c>
      <c r="I61" s="911">
        <v>0.4</v>
      </c>
      <c r="J61" s="911">
        <v>0.8</v>
      </c>
      <c r="K61" s="911">
        <v>1</v>
      </c>
      <c r="L61" s="911">
        <v>1.7</v>
      </c>
      <c r="M61" s="912">
        <v>2.3402907243729185</v>
      </c>
    </row>
    <row r="62" spans="2:13">
      <c r="B62" s="113" t="s">
        <v>858</v>
      </c>
      <c r="C62" s="10"/>
      <c r="D62" s="65"/>
      <c r="E62" s="66"/>
      <c r="G62" s="910">
        <v>13.4</v>
      </c>
      <c r="H62" s="911">
        <v>11.7</v>
      </c>
      <c r="I62" s="911">
        <v>7.5</v>
      </c>
      <c r="J62" s="911">
        <v>5.4</v>
      </c>
      <c r="K62" s="911">
        <v>5.2</v>
      </c>
      <c r="L62" s="911">
        <v>16</v>
      </c>
      <c r="M62" s="912">
        <v>18.472694784383574</v>
      </c>
    </row>
    <row r="63" spans="2:13">
      <c r="B63" s="130" t="s">
        <v>183</v>
      </c>
      <c r="C63" s="362"/>
      <c r="D63" s="328"/>
      <c r="E63" s="112"/>
      <c r="G63" s="910">
        <v>95.4</v>
      </c>
      <c r="H63" s="911">
        <v>114.7</v>
      </c>
      <c r="I63" s="911">
        <v>172.3</v>
      </c>
      <c r="J63" s="911">
        <v>158.80000000000001</v>
      </c>
      <c r="K63" s="911">
        <v>242.79999999999995</v>
      </c>
      <c r="L63" s="911">
        <v>301.2</v>
      </c>
      <c r="M63" s="912">
        <v>338.62446587859887</v>
      </c>
    </row>
    <row r="64" spans="2:13">
      <c r="B64" s="687" t="s">
        <v>856</v>
      </c>
      <c r="C64" s="292"/>
      <c r="D64" s="291"/>
      <c r="E64" s="294"/>
      <c r="G64" s="913">
        <v>2.0964360587002094E-2</v>
      </c>
      <c r="H64" s="157">
        <v>7.846556233653007E-2</v>
      </c>
      <c r="I64" s="157">
        <v>0.25420777713290771</v>
      </c>
      <c r="J64" s="157">
        <v>0.12909319899244331</v>
      </c>
      <c r="K64" s="157">
        <v>6.6721581548599682E-2</v>
      </c>
      <c r="L64" s="157">
        <v>0.11719787516600265</v>
      </c>
      <c r="M64" s="912"/>
    </row>
    <row r="65" spans="2:13">
      <c r="B65" s="123" t="s">
        <v>185</v>
      </c>
      <c r="C65" s="32"/>
      <c r="E65" s="88"/>
      <c r="G65" s="913">
        <v>0.73480083857442335</v>
      </c>
      <c r="H65" s="157">
        <v>0.70619006102877069</v>
      </c>
      <c r="I65" s="157">
        <v>0.65293093441671501</v>
      </c>
      <c r="J65" s="157">
        <v>0.74244332493702769</v>
      </c>
      <c r="K65" s="157">
        <v>0.81425041186161462</v>
      </c>
      <c r="L65" s="157">
        <v>0.70318725099601598</v>
      </c>
      <c r="M65" s="912"/>
    </row>
    <row r="66" spans="2:13">
      <c r="B66" s="123" t="s">
        <v>68</v>
      </c>
      <c r="C66" s="32"/>
      <c r="E66" s="88"/>
      <c r="G66" s="913">
        <v>9.853249475890985E-2</v>
      </c>
      <c r="H66" s="157">
        <v>8.6312118570183088E-2</v>
      </c>
      <c r="I66" s="157">
        <v>4.7011027278003478E-2</v>
      </c>
      <c r="J66" s="157">
        <v>8.9420654911838773E-2</v>
      </c>
      <c r="K66" s="157">
        <v>9.3492586490939056E-2</v>
      </c>
      <c r="L66" s="157">
        <v>0.12084993359893759</v>
      </c>
      <c r="M66" s="912"/>
    </row>
    <row r="67" spans="2:13">
      <c r="B67" s="123" t="s">
        <v>69</v>
      </c>
      <c r="C67" s="32"/>
      <c r="E67" s="88"/>
      <c r="G67" s="913">
        <v>5.2410901467505235E-3</v>
      </c>
      <c r="H67" s="157">
        <v>2.7027027027027029E-2</v>
      </c>
      <c r="I67" s="157">
        <v>2.3215322112594312E-3</v>
      </c>
      <c r="J67" s="157">
        <v>5.0377833753148613E-3</v>
      </c>
      <c r="K67" s="157">
        <v>4.118616144975289E-3</v>
      </c>
      <c r="L67" s="157">
        <v>5.6440903054448873E-3</v>
      </c>
      <c r="M67" s="912"/>
    </row>
    <row r="68" spans="2:13">
      <c r="B68" s="113" t="s">
        <v>858</v>
      </c>
      <c r="C68" s="905"/>
      <c r="D68" s="65"/>
      <c r="E68" s="66"/>
      <c r="G68" s="914">
        <v>0.14046121593291405</v>
      </c>
      <c r="H68" s="153">
        <v>0.1020052310374891</v>
      </c>
      <c r="I68" s="153">
        <v>4.352872896111433E-2</v>
      </c>
      <c r="J68" s="153">
        <v>3.4005037783375318E-2</v>
      </c>
      <c r="K68" s="153">
        <v>2.1416803953871504E-2</v>
      </c>
      <c r="L68" s="153">
        <v>5.3120849933598939E-2</v>
      </c>
      <c r="M68" s="915"/>
    </row>
    <row r="69" spans="2:13">
      <c r="B69" s="283" t="s">
        <v>859</v>
      </c>
      <c r="C69" s="906" t="s">
        <v>860</v>
      </c>
    </row>
    <row r="70" spans="2:13">
      <c r="B70" s="283"/>
      <c r="C70" s="283" t="s">
        <v>861</v>
      </c>
    </row>
    <row r="71" spans="2:13">
      <c r="B71" s="906"/>
      <c r="C71" s="283" t="s">
        <v>862</v>
      </c>
    </row>
    <row r="72" spans="2:13" ht="22" customHeight="1"/>
    <row r="73" spans="2:13" ht="1.5" customHeight="1"/>
    <row r="74" spans="2:13" ht="43.5">
      <c r="C74" s="919" t="s">
        <v>863</v>
      </c>
    </row>
    <row r="75" spans="2:13">
      <c r="B75" s="687" t="s">
        <v>856</v>
      </c>
      <c r="C75" s="920">
        <v>0.11684482123110947</v>
      </c>
    </row>
    <row r="76" spans="2:13">
      <c r="B76" s="123" t="s">
        <v>185</v>
      </c>
      <c r="C76" s="921">
        <v>0.72889789900479174</v>
      </c>
    </row>
    <row r="77" spans="2:13">
      <c r="B77" s="123" t="s">
        <v>68</v>
      </c>
      <c r="C77" s="921">
        <v>9.2793955031330616E-2</v>
      </c>
    </row>
    <row r="78" spans="2:13">
      <c r="B78" s="123" t="s">
        <v>69</v>
      </c>
      <c r="C78" s="921">
        <v>6.9111684482123107E-3</v>
      </c>
    </row>
    <row r="79" spans="2:13">
      <c r="B79" s="113" t="s">
        <v>858</v>
      </c>
      <c r="C79" s="922">
        <v>5.4552156284555842E-2</v>
      </c>
    </row>
    <row r="81" spans="2:21" ht="18.5">
      <c r="B81" s="258" t="s">
        <v>376</v>
      </c>
    </row>
    <row r="83" spans="2:21">
      <c r="B83" s="37" t="s">
        <v>1442</v>
      </c>
      <c r="O83" s="829" t="s">
        <v>1629</v>
      </c>
    </row>
    <row r="84" spans="2:21">
      <c r="B84" s="690"/>
      <c r="C84" s="356"/>
      <c r="D84" s="288" t="s">
        <v>98</v>
      </c>
      <c r="E84" s="112"/>
      <c r="O84" s="567">
        <v>2024</v>
      </c>
      <c r="P84" s="429">
        <v>2025</v>
      </c>
      <c r="Q84" s="429">
        <v>2026</v>
      </c>
      <c r="R84" s="429">
        <v>2027</v>
      </c>
      <c r="S84" s="429">
        <v>2028</v>
      </c>
      <c r="T84" s="429">
        <v>2029</v>
      </c>
      <c r="U84" s="568">
        <v>2030</v>
      </c>
    </row>
    <row r="85" spans="2:21">
      <c r="B85" s="901" t="s">
        <v>837</v>
      </c>
      <c r="C85" s="355"/>
      <c r="D85" s="288" t="s">
        <v>838</v>
      </c>
      <c r="E85" s="294"/>
      <c r="O85" s="907">
        <v>367.21505210885817</v>
      </c>
      <c r="P85" s="908">
        <v>431.72401379876328</v>
      </c>
      <c r="Q85" s="908">
        <v>443.4591359418414</v>
      </c>
      <c r="R85" s="908">
        <v>455.51324217501258</v>
      </c>
      <c r="S85" s="908">
        <v>467.89500312381358</v>
      </c>
      <c r="T85" s="908">
        <v>480.613325098725</v>
      </c>
      <c r="U85" s="909">
        <v>488.79189671424035</v>
      </c>
    </row>
    <row r="86" spans="2:21">
      <c r="B86" s="880" t="s">
        <v>840</v>
      </c>
      <c r="C86" s="4"/>
      <c r="E86" s="88"/>
      <c r="O86" s="910">
        <v>323.46804288000567</v>
      </c>
      <c r="P86" s="911">
        <v>332.9158974764448</v>
      </c>
      <c r="Q86" s="911">
        <v>341.96521740164962</v>
      </c>
      <c r="R86" s="911">
        <v>351.26051594106127</v>
      </c>
      <c r="S86" s="911">
        <v>360.80847928537111</v>
      </c>
      <c r="T86" s="911">
        <v>370.61597536930594</v>
      </c>
      <c r="U86" s="912">
        <v>375.8045990244762</v>
      </c>
    </row>
    <row r="87" spans="2:21">
      <c r="B87" s="880" t="s">
        <v>841</v>
      </c>
      <c r="C87" s="4"/>
      <c r="E87" s="88"/>
      <c r="O87" s="925">
        <v>40.708625625000003</v>
      </c>
      <c r="P87" s="926">
        <v>90.76559253500001</v>
      </c>
      <c r="Q87" s="926">
        <v>92.036310830490024</v>
      </c>
      <c r="R87" s="926">
        <v>93.324819182116883</v>
      </c>
      <c r="S87" s="926">
        <v>94.631366650666521</v>
      </c>
      <c r="T87" s="926">
        <v>95.956205783775857</v>
      </c>
      <c r="U87" s="915">
        <v>97.299592664748715</v>
      </c>
    </row>
    <row r="88" spans="2:21">
      <c r="B88" s="881" t="s">
        <v>203</v>
      </c>
      <c r="C88" s="10"/>
      <c r="D88" s="65"/>
      <c r="E88" s="66"/>
    </row>
    <row r="91" spans="2:21" ht="18.5">
      <c r="B91" s="1759" t="s">
        <v>864</v>
      </c>
      <c r="C91" s="1759"/>
    </row>
    <row r="92" spans="2:21" ht="16" customHeight="1"/>
    <row r="93" spans="2:21" ht="16" customHeight="1">
      <c r="B93" s="258" t="s">
        <v>86</v>
      </c>
    </row>
    <row r="94" spans="2:21" ht="16" customHeight="1"/>
    <row r="95" spans="2:21">
      <c r="B95" s="37" t="s">
        <v>865</v>
      </c>
      <c r="C95" s="4"/>
      <c r="G95" s="326" t="s">
        <v>109</v>
      </c>
    </row>
    <row r="96" spans="2:21">
      <c r="B96" s="45"/>
      <c r="C96" s="356"/>
      <c r="D96" s="330" t="s">
        <v>98</v>
      </c>
      <c r="E96" s="112"/>
      <c r="G96" s="916">
        <v>2017</v>
      </c>
      <c r="H96" s="917">
        <v>2018</v>
      </c>
      <c r="I96" s="917">
        <v>2019</v>
      </c>
      <c r="J96" s="917">
        <v>2020</v>
      </c>
      <c r="K96" s="917">
        <v>2021</v>
      </c>
      <c r="L96" s="917">
        <v>2022</v>
      </c>
      <c r="M96" s="918">
        <v>2023</v>
      </c>
    </row>
    <row r="97" spans="2:13">
      <c r="B97" s="571" t="s">
        <v>201</v>
      </c>
      <c r="C97" s="356"/>
      <c r="D97" s="328"/>
      <c r="E97" s="112"/>
      <c r="G97" s="927">
        <v>9.1618113300000008</v>
      </c>
      <c r="H97" s="928">
        <v>20.319193609999999</v>
      </c>
      <c r="I97" s="928">
        <v>21.448889999999999</v>
      </c>
      <c r="J97" s="928">
        <v>37.06</v>
      </c>
      <c r="K97" s="928">
        <v>94.41</v>
      </c>
      <c r="L97" s="928">
        <v>85.88</v>
      </c>
      <c r="M97" s="929">
        <v>145.28113174877291</v>
      </c>
    </row>
    <row r="99" spans="2:13">
      <c r="B99" s="37" t="s">
        <v>867</v>
      </c>
      <c r="C99" s="4"/>
      <c r="D99" s="4"/>
      <c r="E99" s="4"/>
      <c r="G99" s="326" t="s">
        <v>109</v>
      </c>
    </row>
    <row r="100" spans="2:13">
      <c r="B100" s="45"/>
      <c r="C100" s="356"/>
      <c r="D100" s="356" t="s">
        <v>98</v>
      </c>
      <c r="E100" s="156" t="s">
        <v>99</v>
      </c>
      <c r="G100" s="916">
        <v>2017</v>
      </c>
      <c r="H100" s="917">
        <v>2018</v>
      </c>
      <c r="I100" s="917">
        <v>2019</v>
      </c>
      <c r="J100" s="917">
        <v>2020</v>
      </c>
      <c r="K100" s="917">
        <v>2021</v>
      </c>
      <c r="L100" s="917">
        <v>2022</v>
      </c>
      <c r="M100" s="918">
        <v>2023</v>
      </c>
    </row>
    <row r="101" spans="2:13">
      <c r="B101" s="801" t="s">
        <v>856</v>
      </c>
      <c r="C101" s="355"/>
      <c r="D101" s="355" t="s">
        <v>168</v>
      </c>
      <c r="E101" s="930" t="s">
        <v>116</v>
      </c>
      <c r="G101" s="856">
        <v>4.6954295400000001</v>
      </c>
      <c r="H101" s="857">
        <v>13.416349930000001</v>
      </c>
      <c r="I101" s="857">
        <v>11.09</v>
      </c>
      <c r="J101" s="857">
        <v>17.440000000000001</v>
      </c>
      <c r="K101" s="857">
        <v>25.98</v>
      </c>
      <c r="L101" s="857">
        <v>34.57</v>
      </c>
      <c r="M101" s="858">
        <v>36.512047013997062</v>
      </c>
    </row>
    <row r="102" spans="2:13">
      <c r="B102" s="47" t="s">
        <v>185</v>
      </c>
      <c r="C102" s="4"/>
      <c r="D102" s="396" t="s">
        <v>100</v>
      </c>
      <c r="E102" s="866" t="s">
        <v>100</v>
      </c>
      <c r="G102" s="436">
        <v>8</v>
      </c>
      <c r="H102" s="859">
        <v>6.6</v>
      </c>
      <c r="I102" s="859">
        <v>5.2119999999999997</v>
      </c>
      <c r="J102" s="859">
        <v>3.95</v>
      </c>
      <c r="K102" s="859">
        <v>64.88</v>
      </c>
      <c r="L102" s="859">
        <v>91</v>
      </c>
      <c r="M102" s="438">
        <v>69.110553865407198</v>
      </c>
    </row>
    <row r="103" spans="2:13">
      <c r="B103" s="47" t="s">
        <v>68</v>
      </c>
      <c r="C103" s="4"/>
      <c r="D103" s="396" t="s">
        <v>100</v>
      </c>
      <c r="E103" s="866" t="s">
        <v>100</v>
      </c>
      <c r="G103" s="436"/>
      <c r="H103" s="859">
        <v>8.2948381300000005</v>
      </c>
      <c r="I103" s="859">
        <v>5.4249999999999998</v>
      </c>
      <c r="J103" s="859">
        <v>28.57</v>
      </c>
      <c r="K103" s="859">
        <v>0</v>
      </c>
      <c r="L103" s="859">
        <v>11.44</v>
      </c>
      <c r="M103" s="438">
        <v>21.156225531419384</v>
      </c>
    </row>
    <row r="104" spans="2:13">
      <c r="B104" s="47" t="s">
        <v>69</v>
      </c>
      <c r="C104" s="4"/>
      <c r="D104" s="396" t="s">
        <v>100</v>
      </c>
      <c r="E104" s="866" t="s">
        <v>100</v>
      </c>
      <c r="G104" s="436"/>
      <c r="H104" s="859"/>
      <c r="I104" s="859">
        <v>13.391</v>
      </c>
      <c r="J104" s="859">
        <v>30.89</v>
      </c>
      <c r="K104" s="859">
        <v>0</v>
      </c>
      <c r="L104" s="859">
        <v>0</v>
      </c>
      <c r="M104" s="438">
        <v>18.50230533794927</v>
      </c>
    </row>
    <row r="105" spans="2:13">
      <c r="B105" s="130" t="s">
        <v>183</v>
      </c>
      <c r="C105" s="362"/>
      <c r="D105" s="362" t="s">
        <v>168</v>
      </c>
      <c r="E105" s="931"/>
      <c r="G105" s="933">
        <v>12.695429539999999</v>
      </c>
      <c r="H105" s="934">
        <v>28.311188059999999</v>
      </c>
      <c r="I105" s="934">
        <v>35.118000000000002</v>
      </c>
      <c r="J105" s="934">
        <v>80.849999999999994</v>
      </c>
      <c r="K105" s="934">
        <v>90.86</v>
      </c>
      <c r="L105" s="934">
        <v>137.01</v>
      </c>
      <c r="M105" s="935">
        <v>145.28113174877291</v>
      </c>
    </row>
    <row r="106" spans="2:13">
      <c r="B106" s="687" t="s">
        <v>856</v>
      </c>
      <c r="C106" s="355"/>
      <c r="D106" s="355" t="s">
        <v>202</v>
      </c>
      <c r="E106" s="930"/>
      <c r="G106" s="913">
        <v>0.36985196327591136</v>
      </c>
      <c r="H106" s="157">
        <v>0.47388862316786862</v>
      </c>
      <c r="I106" s="157">
        <v>0.31579247109744291</v>
      </c>
      <c r="J106" s="157">
        <v>0.21570810142238717</v>
      </c>
      <c r="K106" s="157">
        <v>0.28593440457847236</v>
      </c>
      <c r="L106" s="157">
        <v>0.25231734909860598</v>
      </c>
      <c r="M106" s="936"/>
    </row>
    <row r="107" spans="2:13">
      <c r="B107" s="123" t="s">
        <v>185</v>
      </c>
      <c r="C107" s="4"/>
      <c r="D107" s="396" t="s">
        <v>100</v>
      </c>
      <c r="E107" s="866"/>
      <c r="G107" s="913">
        <v>0.6301480367240887</v>
      </c>
      <c r="H107" s="157">
        <v>0.23312338521479906</v>
      </c>
      <c r="I107" s="157">
        <v>0.14841391878808585</v>
      </c>
      <c r="J107" s="157">
        <v>4.8855905998763147E-2</v>
      </c>
      <c r="K107" s="157">
        <v>0.71406559542152759</v>
      </c>
      <c r="L107" s="157">
        <v>0.66418509597839581</v>
      </c>
      <c r="M107" s="936"/>
    </row>
    <row r="108" spans="2:13">
      <c r="B108" s="123" t="s">
        <v>68</v>
      </c>
      <c r="C108" s="4"/>
      <c r="D108" s="396"/>
      <c r="E108" s="866"/>
      <c r="G108" s="913">
        <v>0</v>
      </c>
      <c r="H108" s="157">
        <v>0.29298799161733241</v>
      </c>
      <c r="I108" s="157">
        <v>0.15447918446380771</v>
      </c>
      <c r="J108" s="157">
        <v>0.35337043908472482</v>
      </c>
      <c r="K108" s="157">
        <v>0</v>
      </c>
      <c r="L108" s="157">
        <v>8.3497554922998318E-2</v>
      </c>
      <c r="M108" s="936"/>
    </row>
    <row r="109" spans="2:13">
      <c r="B109" s="123" t="s">
        <v>69</v>
      </c>
      <c r="C109" s="4"/>
      <c r="D109" s="396" t="s">
        <v>100</v>
      </c>
      <c r="E109" s="866"/>
      <c r="G109" s="913">
        <v>0</v>
      </c>
      <c r="H109" s="157">
        <v>0</v>
      </c>
      <c r="I109" s="157">
        <v>0.38131442565066348</v>
      </c>
      <c r="J109" s="157">
        <v>0.38206555349412497</v>
      </c>
      <c r="K109" s="157">
        <v>0</v>
      </c>
      <c r="L109" s="157">
        <v>0</v>
      </c>
      <c r="M109" s="936"/>
    </row>
    <row r="110" spans="2:13">
      <c r="B110" s="67" t="s">
        <v>183</v>
      </c>
      <c r="C110" s="356"/>
      <c r="D110" s="356" t="s">
        <v>202</v>
      </c>
      <c r="E110" s="932"/>
      <c r="G110" s="937">
        <v>1</v>
      </c>
      <c r="H110" s="564">
        <v>1</v>
      </c>
      <c r="I110" s="564">
        <v>1</v>
      </c>
      <c r="J110" s="564">
        <v>1</v>
      </c>
      <c r="K110" s="564">
        <v>1</v>
      </c>
      <c r="L110" s="564">
        <v>1.0000000000000002</v>
      </c>
      <c r="M110" s="188"/>
    </row>
    <row r="112" spans="2:13" ht="15.5">
      <c r="B112" s="938" t="s">
        <v>868</v>
      </c>
      <c r="C112" s="939"/>
    </row>
    <row r="113" spans="2:3">
      <c r="B113" s="4"/>
      <c r="C113" s="4"/>
    </row>
    <row r="114" spans="2:3">
      <c r="B114" s="283" t="s">
        <v>869</v>
      </c>
      <c r="C114" s="237"/>
    </row>
    <row r="115" spans="2:3">
      <c r="B115" s="283" t="s">
        <v>870</v>
      </c>
      <c r="C115" s="237"/>
    </row>
    <row r="116" spans="2:3">
      <c r="B116" s="237"/>
      <c r="C116" s="440" t="s">
        <v>219</v>
      </c>
    </row>
    <row r="117" spans="2:3">
      <c r="B117" s="746" t="s">
        <v>871</v>
      </c>
      <c r="C117" s="440">
        <v>2100</v>
      </c>
    </row>
    <row r="118" spans="2:3">
      <c r="B118" s="946" t="s">
        <v>185</v>
      </c>
      <c r="C118" s="947">
        <v>1100</v>
      </c>
    </row>
    <row r="119" spans="2:3">
      <c r="B119" s="946" t="s">
        <v>186</v>
      </c>
      <c r="C119" s="947">
        <v>1100</v>
      </c>
    </row>
    <row r="120" spans="2:3">
      <c r="B120" s="443" t="s">
        <v>872</v>
      </c>
      <c r="C120" s="948">
        <v>800</v>
      </c>
    </row>
    <row r="122" spans="2:3">
      <c r="B122" s="237" t="s">
        <v>873</v>
      </c>
      <c r="C122" s="114" t="s">
        <v>874</v>
      </c>
    </row>
    <row r="124" spans="2:3">
      <c r="B124" s="4"/>
      <c r="C124" s="4"/>
    </row>
    <row r="125" spans="2:3" ht="116">
      <c r="B125" s="4"/>
      <c r="C125" s="540" t="s">
        <v>882</v>
      </c>
    </row>
    <row r="126" spans="2:3">
      <c r="B126" s="690" t="s">
        <v>871</v>
      </c>
      <c r="C126" s="945">
        <v>143.70382648399706</v>
      </c>
    </row>
    <row r="127" spans="2:3">
      <c r="B127" s="61" t="s">
        <v>185</v>
      </c>
      <c r="C127" s="384">
        <v>248.75255386540721</v>
      </c>
    </row>
    <row r="128" spans="2:3">
      <c r="B128" s="61" t="s">
        <v>68</v>
      </c>
      <c r="C128" s="384">
        <v>74.886063661419385</v>
      </c>
    </row>
    <row r="129" spans="2:21">
      <c r="B129" s="61" t="s">
        <v>69</v>
      </c>
      <c r="C129" s="384">
        <v>62.783305337949272</v>
      </c>
    </row>
    <row r="130" spans="2:21">
      <c r="B130" s="62" t="s">
        <v>883</v>
      </c>
      <c r="C130" s="385">
        <v>0</v>
      </c>
    </row>
    <row r="131" spans="2:21">
      <c r="B131" s="228" t="s">
        <v>43</v>
      </c>
      <c r="C131" s="835">
        <v>530.12574934877296</v>
      </c>
    </row>
    <row r="132" spans="2:21">
      <c r="B132" s="4"/>
      <c r="C132" s="4"/>
    </row>
    <row r="133" spans="2:21">
      <c r="B133" s="283" t="s">
        <v>884</v>
      </c>
      <c r="C133" s="4"/>
    </row>
    <row r="134" spans="2:21">
      <c r="B134" s="283" t="s">
        <v>885</v>
      </c>
      <c r="C134" s="4"/>
    </row>
    <row r="135" spans="2:21">
      <c r="B135" s="283"/>
      <c r="C135" s="4"/>
    </row>
    <row r="136" spans="2:21">
      <c r="B136" s="283" t="s">
        <v>886</v>
      </c>
      <c r="C136" s="4"/>
    </row>
    <row r="138" spans="2:21">
      <c r="B138" s="283" t="s">
        <v>887</v>
      </c>
      <c r="C138" s="4"/>
    </row>
    <row r="139" spans="2:21">
      <c r="B139" s="283"/>
      <c r="C139" s="4"/>
    </row>
    <row r="140" spans="2:21" ht="18.5">
      <c r="B140" s="258" t="s">
        <v>376</v>
      </c>
      <c r="C140" s="4"/>
    </row>
    <row r="141" spans="2:21">
      <c r="B141" s="283"/>
      <c r="C141" s="4"/>
    </row>
    <row r="142" spans="2:21" ht="15.5">
      <c r="B142" s="940" t="s">
        <v>881</v>
      </c>
      <c r="C142" s="4"/>
      <c r="D142" s="4"/>
      <c r="E142" s="4"/>
      <c r="O142" s="829" t="s">
        <v>1629</v>
      </c>
    </row>
    <row r="143" spans="2:21">
      <c r="B143" s="45"/>
      <c r="C143" s="356"/>
      <c r="D143" s="330" t="s">
        <v>98</v>
      </c>
      <c r="E143" s="28" t="s">
        <v>99</v>
      </c>
      <c r="O143" s="567">
        <v>2024</v>
      </c>
      <c r="P143" s="429">
        <v>2025</v>
      </c>
      <c r="Q143" s="429">
        <v>2026</v>
      </c>
      <c r="R143" s="429">
        <v>2027</v>
      </c>
      <c r="S143" s="429">
        <v>2028</v>
      </c>
      <c r="T143" s="429">
        <v>2029</v>
      </c>
      <c r="U143" s="568">
        <v>2030</v>
      </c>
    </row>
    <row r="144" spans="2:21">
      <c r="B144" s="901" t="s">
        <v>837</v>
      </c>
      <c r="C144" s="292"/>
      <c r="D144" s="941" t="s">
        <v>875</v>
      </c>
      <c r="E144" s="359"/>
      <c r="O144" s="907">
        <v>993.17077089403131</v>
      </c>
      <c r="P144" s="908">
        <v>1009.0615032283357</v>
      </c>
      <c r="Q144" s="908">
        <v>1023.1883642735324</v>
      </c>
      <c r="R144" s="908">
        <v>1037.5130013733619</v>
      </c>
      <c r="S144" s="908">
        <v>1052.038183392589</v>
      </c>
      <c r="T144" s="908"/>
      <c r="U144" s="909"/>
    </row>
    <row r="145" spans="2:21">
      <c r="B145" s="880"/>
      <c r="C145" s="4"/>
      <c r="D145" s="942"/>
      <c r="E145" s="49"/>
      <c r="O145" s="910"/>
      <c r="P145" s="911"/>
      <c r="Q145" s="911"/>
      <c r="R145" s="911"/>
      <c r="S145" s="911"/>
      <c r="T145" s="911"/>
      <c r="U145" s="912"/>
    </row>
    <row r="146" spans="2:21">
      <c r="B146" s="903" t="s">
        <v>842</v>
      </c>
      <c r="C146" s="32"/>
      <c r="D146" s="941" t="s">
        <v>875</v>
      </c>
      <c r="E146" s="943"/>
      <c r="O146" s="910">
        <v>993.17077089403142</v>
      </c>
      <c r="P146" s="911">
        <v>1009.0615032283358</v>
      </c>
      <c r="Q146" s="911">
        <v>1023.1883642735326</v>
      </c>
      <c r="R146" s="911">
        <v>1037.5130013733619</v>
      </c>
      <c r="S146" s="911">
        <v>1052.0381833925892</v>
      </c>
      <c r="T146" s="911"/>
      <c r="U146" s="912"/>
    </row>
    <row r="147" spans="2:21">
      <c r="B147" s="880" t="s">
        <v>876</v>
      </c>
      <c r="C147" s="4"/>
      <c r="D147" s="207"/>
      <c r="E147" s="49"/>
      <c r="O147" s="910">
        <v>425.16184739023299</v>
      </c>
      <c r="P147" s="911">
        <v>431.9644369484767</v>
      </c>
      <c r="Q147" s="911">
        <v>438.01193906575537</v>
      </c>
      <c r="R147" s="911">
        <v>444.14410621267598</v>
      </c>
      <c r="S147" s="911">
        <v>450.36212369965347</v>
      </c>
      <c r="T147" s="911"/>
      <c r="U147" s="912"/>
    </row>
    <row r="148" spans="2:21">
      <c r="B148" s="880" t="s">
        <v>877</v>
      </c>
      <c r="C148" s="4"/>
      <c r="D148" s="207"/>
      <c r="E148" s="49"/>
      <c r="O148" s="910">
        <v>185.00160746843108</v>
      </c>
      <c r="P148" s="911">
        <v>187.96163318792597</v>
      </c>
      <c r="Q148" s="911">
        <v>190.59309605255694</v>
      </c>
      <c r="R148" s="911">
        <v>193.26139939729276</v>
      </c>
      <c r="S148" s="911">
        <v>195.96705898885486</v>
      </c>
      <c r="T148" s="911"/>
      <c r="U148" s="912"/>
    </row>
    <row r="149" spans="2:21">
      <c r="B149" s="880" t="s">
        <v>878</v>
      </c>
      <c r="C149" s="4"/>
      <c r="D149" s="207"/>
      <c r="E149" s="49"/>
      <c r="O149" s="910">
        <v>103.25651178446374</v>
      </c>
      <c r="P149" s="911">
        <v>104.90861597301515</v>
      </c>
      <c r="Q149" s="911">
        <v>106.37733659663738</v>
      </c>
      <c r="R149" s="911">
        <v>107.86661930899031</v>
      </c>
      <c r="S149" s="911">
        <v>109.37675197931617</v>
      </c>
      <c r="T149" s="911"/>
      <c r="U149" s="912"/>
    </row>
    <row r="150" spans="2:21">
      <c r="B150" s="880" t="s">
        <v>879</v>
      </c>
      <c r="C150" s="4"/>
      <c r="D150" s="207"/>
      <c r="E150" s="49"/>
      <c r="O150" s="910">
        <v>105.8868042509035</v>
      </c>
      <c r="P150" s="911">
        <v>107.58099311891795</v>
      </c>
      <c r="Q150" s="911">
        <v>109.08712702258281</v>
      </c>
      <c r="R150" s="911">
        <v>110.61434680089897</v>
      </c>
      <c r="S150" s="911">
        <v>112.16294765611156</v>
      </c>
      <c r="T150" s="911"/>
      <c r="U150" s="912"/>
    </row>
    <row r="151" spans="2:21">
      <c r="B151" s="881" t="s">
        <v>880</v>
      </c>
      <c r="C151" s="10"/>
      <c r="D151" s="944"/>
      <c r="E151" s="63"/>
      <c r="O151" s="925">
        <v>173.86400000000003</v>
      </c>
      <c r="P151" s="926">
        <v>176.645824</v>
      </c>
      <c r="Q151" s="926">
        <v>179.11886553600002</v>
      </c>
      <c r="R151" s="926">
        <v>181.62652965350404</v>
      </c>
      <c r="S151" s="926">
        <v>184.16930106865308</v>
      </c>
      <c r="T151" s="926"/>
      <c r="U151" s="915"/>
    </row>
    <row r="153" spans="2:21">
      <c r="B153" s="332" t="s">
        <v>894</v>
      </c>
      <c r="C153" s="159"/>
      <c r="O153" s="829" t="s">
        <v>1629</v>
      </c>
    </row>
    <row r="154" spans="2:21">
      <c r="B154" s="196"/>
      <c r="C154" s="329"/>
      <c r="D154" s="331" t="s">
        <v>98</v>
      </c>
      <c r="E154" s="197"/>
      <c r="O154" s="567">
        <v>2024</v>
      </c>
      <c r="P154" s="429">
        <v>2025</v>
      </c>
      <c r="Q154" s="429">
        <v>2026</v>
      </c>
      <c r="R154" s="429">
        <v>2027</v>
      </c>
      <c r="S154" s="429">
        <v>2028</v>
      </c>
      <c r="T154" s="429">
        <v>2029</v>
      </c>
      <c r="U154" s="568">
        <v>2030</v>
      </c>
    </row>
    <row r="155" spans="2:21">
      <c r="B155" s="745" t="s">
        <v>895</v>
      </c>
      <c r="C155" s="290"/>
      <c r="D155" s="352" t="s">
        <v>214</v>
      </c>
      <c r="E155" s="286" t="s">
        <v>116</v>
      </c>
      <c r="O155" s="743">
        <v>0.03</v>
      </c>
      <c r="P155" s="871">
        <v>1.6E-2</v>
      </c>
      <c r="Q155" s="871">
        <v>1.4E-2</v>
      </c>
      <c r="R155" s="871">
        <v>1.4E-2</v>
      </c>
      <c r="S155" s="871">
        <v>1.4E-2</v>
      </c>
      <c r="T155" s="871">
        <v>1.4E-2</v>
      </c>
      <c r="U155" s="949">
        <v>1.4E-2</v>
      </c>
    </row>
    <row r="156" spans="2:21">
      <c r="B156" s="198" t="s">
        <v>896</v>
      </c>
      <c r="C156" s="195"/>
      <c r="D156" s="201" t="s">
        <v>899</v>
      </c>
      <c r="E156" s="199"/>
      <c r="O156" s="847">
        <v>108.66500000000001</v>
      </c>
      <c r="P156" s="848">
        <v>110.40364000000001</v>
      </c>
      <c r="Q156" s="848">
        <v>111.94929096000001</v>
      </c>
      <c r="R156" s="848">
        <v>113.51658103344002</v>
      </c>
      <c r="S156" s="848">
        <v>115.10581316790818</v>
      </c>
      <c r="T156" s="848">
        <v>116.71729455225889</v>
      </c>
      <c r="U156" s="849">
        <v>118.35133667599052</v>
      </c>
    </row>
    <row r="157" spans="2:21">
      <c r="B157" s="213" t="s">
        <v>897</v>
      </c>
      <c r="C157" s="202"/>
      <c r="D157" s="203" t="s">
        <v>214</v>
      </c>
      <c r="E157" s="204"/>
      <c r="O157" s="155">
        <v>8.6650000000000116E-2</v>
      </c>
      <c r="P157" s="873">
        <v>0.10403640000000003</v>
      </c>
      <c r="Q157" s="873">
        <v>0.11949290960000014</v>
      </c>
      <c r="R157" s="873">
        <v>0.13516581033440023</v>
      </c>
      <c r="S157" s="873">
        <v>0.15105813167908178</v>
      </c>
      <c r="T157" s="873">
        <v>0.16717294552258899</v>
      </c>
      <c r="U157" s="950">
        <v>0.18351336675990515</v>
      </c>
    </row>
    <row r="158" spans="2:21">
      <c r="B158" s="283" t="s">
        <v>116</v>
      </c>
      <c r="C158" s="283" t="s">
        <v>898</v>
      </c>
      <c r="D158" s="124"/>
    </row>
  </sheetData>
  <mergeCells count="2">
    <mergeCell ref="B91:C91"/>
    <mergeCell ref="B32:C32"/>
  </mergeCells>
  <hyperlinks>
    <hyperlink ref="C122" r:id="rId1" display="https://www.somme.fr/wp-content/uploads/SITE-INTERNET/D%C3%A9partement/Grands-projets/SCSNE_M2_PassportsProjet_WEB_planche_201002.pdf" xr:uid="{1FDC5F51-2D18-4105-B4E3-2972ABBA9FF7}"/>
    <hyperlink ref="A3" location="SYNTHESE!A1" display="SYNTHESE-INV" xr:uid="{C670E77D-7D19-43AD-88C7-1B70E6F149F4}"/>
    <hyperlink ref="A2" location="'A LIRE '!A1" display="A LIRE" xr:uid="{D4D816CF-6501-4F82-B827-78864FCE8C1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F9F6E-D155-4BB5-8765-65D316894D58}">
  <sheetPr>
    <tabColor rgb="FFFDB5BF"/>
  </sheetPr>
  <dimension ref="A1:E32"/>
  <sheetViews>
    <sheetView showGridLines="0" workbookViewId="0">
      <selection activeCell="B31" sqref="B31"/>
    </sheetView>
  </sheetViews>
  <sheetFormatPr baseColWidth="10" defaultColWidth="11.453125" defaultRowHeight="14.5"/>
  <cols>
    <col min="1" max="1" width="12.26953125" customWidth="1"/>
    <col min="2" max="2" width="101.26953125" customWidth="1"/>
    <col min="3" max="3" width="10.26953125" customWidth="1"/>
    <col min="4" max="4" width="5.7265625" customWidth="1"/>
  </cols>
  <sheetData>
    <row r="1" spans="1:2">
      <c r="A1" s="3" t="s">
        <v>234</v>
      </c>
    </row>
    <row r="3" spans="1:2" ht="15" thickBot="1"/>
    <row r="4" spans="1:2" ht="15" thickBot="1">
      <c r="A4" s="302" t="s">
        <v>235</v>
      </c>
      <c r="B4" s="303"/>
    </row>
    <row r="6" spans="1:2">
      <c r="A6" s="304" t="s">
        <v>236</v>
      </c>
      <c r="B6" s="305"/>
    </row>
    <row r="7" spans="1:2">
      <c r="A7" s="306" t="s">
        <v>237</v>
      </c>
      <c r="B7" s="284"/>
    </row>
    <row r="8" spans="1:2">
      <c r="A8" s="37" t="s">
        <v>238</v>
      </c>
      <c r="B8" t="s">
        <v>239</v>
      </c>
    </row>
    <row r="10" spans="1:2">
      <c r="A10" s="37" t="s">
        <v>240</v>
      </c>
      <c r="B10" s="307" t="s">
        <v>241</v>
      </c>
    </row>
    <row r="11" spans="1:2" ht="116">
      <c r="A11" s="249"/>
      <c r="B11" s="249" t="s">
        <v>242</v>
      </c>
    </row>
    <row r="12" spans="1:2">
      <c r="A12" s="249"/>
      <c r="B12" s="307" t="s">
        <v>243</v>
      </c>
    </row>
    <row r="13" spans="1:2" ht="29">
      <c r="B13" s="249" t="s">
        <v>244</v>
      </c>
    </row>
    <row r="14" spans="1:2" ht="72.5">
      <c r="B14" s="229" t="s">
        <v>245</v>
      </c>
    </row>
    <row r="15" spans="1:2" ht="72.5">
      <c r="B15" s="249" t="s">
        <v>246</v>
      </c>
    </row>
    <row r="16" spans="1:2" ht="43.5">
      <c r="B16" s="186" t="s">
        <v>247</v>
      </c>
    </row>
    <row r="17" spans="1:5" ht="72.5">
      <c r="B17" s="249" t="s">
        <v>248</v>
      </c>
    </row>
    <row r="18" spans="1:5">
      <c r="B18" s="308" t="s">
        <v>249</v>
      </c>
    </row>
    <row r="19" spans="1:5" ht="58">
      <c r="B19" s="249" t="s">
        <v>250</v>
      </c>
    </row>
    <row r="20" spans="1:5" ht="43.5">
      <c r="B20" s="249" t="s">
        <v>251</v>
      </c>
    </row>
    <row r="21" spans="1:5" ht="101.5">
      <c r="B21" s="249" t="s">
        <v>252</v>
      </c>
    </row>
    <row r="22" spans="1:5">
      <c r="B22" s="249"/>
    </row>
    <row r="23" spans="1:5" ht="15" thickBot="1">
      <c r="B23" s="309" t="s">
        <v>253</v>
      </c>
    </row>
    <row r="24" spans="1:5" ht="15" thickBot="1">
      <c r="B24" s="310" t="s">
        <v>254</v>
      </c>
      <c r="C24" s="1760">
        <v>3017</v>
      </c>
      <c r="D24" s="1761"/>
    </row>
    <row r="25" spans="1:5">
      <c r="B25" s="311" t="s">
        <v>213</v>
      </c>
      <c r="C25" s="312">
        <v>411</v>
      </c>
      <c r="D25" s="189" t="s">
        <v>219</v>
      </c>
    </row>
    <row r="26" spans="1:5">
      <c r="B26" s="313" t="s">
        <v>255</v>
      </c>
      <c r="C26" s="314">
        <v>247</v>
      </c>
      <c r="D26" s="315" t="s">
        <v>219</v>
      </c>
    </row>
    <row r="27" spans="1:5">
      <c r="B27" s="313" t="s">
        <v>256</v>
      </c>
      <c r="C27" s="314">
        <v>5</v>
      </c>
      <c r="D27" s="315" t="s">
        <v>219</v>
      </c>
      <c r="E27" t="s">
        <v>257</v>
      </c>
    </row>
    <row r="28" spans="1:5" ht="15" thickBot="1">
      <c r="B28" s="316" t="s">
        <v>258</v>
      </c>
      <c r="C28" s="317">
        <v>158</v>
      </c>
      <c r="D28" s="318" t="s">
        <v>219</v>
      </c>
      <c r="E28" t="s">
        <v>259</v>
      </c>
    </row>
    <row r="29" spans="1:5">
      <c r="B29" s="249"/>
    </row>
    <row r="30" spans="1:5" ht="45" customHeight="1">
      <c r="B30" s="1762" t="s">
        <v>260</v>
      </c>
      <c r="C30" s="1762"/>
      <c r="D30" s="1762"/>
    </row>
    <row r="31" spans="1:5">
      <c r="B31" s="249"/>
    </row>
    <row r="32" spans="1:5">
      <c r="A32" t="s">
        <v>261</v>
      </c>
    </row>
  </sheetData>
  <mergeCells count="2">
    <mergeCell ref="C24:D24"/>
    <mergeCell ref="B30:D30"/>
  </mergeCells>
  <hyperlinks>
    <hyperlink ref="A1" location="SOMMAIRE!A1" display="SOMMAIRE" xr:uid="{45421B59-E6CB-4575-954C-AC6F0C90CAB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894C-8C6A-4A6C-A84C-82203EB02CCE}">
  <sheetPr codeName="Feuil13">
    <tabColor rgb="FFF8082A"/>
    <pageSetUpPr fitToPage="1"/>
  </sheetPr>
  <dimension ref="A1:IB834"/>
  <sheetViews>
    <sheetView showGridLines="0" topLeftCell="A10" zoomScale="80" zoomScaleNormal="80" workbookViewId="0">
      <pane xSplit="6" topLeftCell="M1" activePane="topRight" state="frozen"/>
      <selection activeCell="A74" sqref="A74"/>
      <selection pane="topRight" activeCell="W19" sqref="W19"/>
    </sheetView>
  </sheetViews>
  <sheetFormatPr baseColWidth="10" defaultColWidth="12.54296875" defaultRowHeight="14.5" outlineLevelCol="1"/>
  <cols>
    <col min="3" max="3" width="29.54296875" customWidth="1"/>
    <col min="4" max="4" width="42.453125" customWidth="1"/>
    <col min="5" max="5" width="36.54296875" customWidth="1"/>
    <col min="6" max="6" width="23" customWidth="1"/>
    <col min="7" max="7" width="14.7265625" customWidth="1"/>
    <col min="8" max="13" width="12.26953125" customWidth="1"/>
    <col min="14" max="14" width="12.1796875" customWidth="1"/>
    <col min="15" max="15" width="12.26953125" customWidth="1" collapsed="1"/>
    <col min="16" max="18" width="12.26953125" customWidth="1" outlineLevel="1"/>
    <col min="19" max="19" width="11" customWidth="1" outlineLevel="1"/>
    <col min="20" max="20" width="13.7265625" customWidth="1"/>
    <col min="21" max="24" width="12.26953125" customWidth="1" outlineLevel="1"/>
    <col min="25" max="25" width="12.26953125" customWidth="1"/>
    <col min="26" max="29" width="12.26953125" customWidth="1" outlineLevel="1"/>
    <col min="30" max="30" width="12.26953125" customWidth="1"/>
    <col min="31" max="39" width="12.26953125" customWidth="1" outlineLevel="1"/>
    <col min="40" max="40" width="12.26953125" customWidth="1"/>
    <col min="41" max="49" width="12.26953125" hidden="1" customWidth="1" outlineLevel="1"/>
    <col min="50" max="50" width="12.26953125" customWidth="1" collapsed="1"/>
    <col min="51" max="51" width="12.26953125" customWidth="1"/>
    <col min="52" max="52" width="12.26953125" customWidth="1" collapsed="1"/>
    <col min="53" max="56" width="12.26953125" hidden="1" customWidth="1" outlineLevel="1"/>
    <col min="57" max="57" width="12.26953125" customWidth="1" collapsed="1"/>
    <col min="58" max="61" width="12.26953125" hidden="1" customWidth="1" outlineLevel="1"/>
    <col min="62" max="62" width="12.26953125" customWidth="1" collapsed="1"/>
    <col min="63" max="66" width="12.26953125" hidden="1" customWidth="1" outlineLevel="1"/>
    <col min="67" max="67" width="12.26953125" customWidth="1" collapsed="1"/>
    <col min="68" max="76" width="12.26953125" hidden="1" customWidth="1" outlineLevel="1"/>
    <col min="77" max="77" width="12.26953125" customWidth="1" collapsed="1"/>
    <col min="78" max="86" width="12.26953125" hidden="1" customWidth="1" outlineLevel="1"/>
    <col min="87" max="87" width="12.26953125" customWidth="1" collapsed="1"/>
    <col min="88" max="88" width="12.26953125" customWidth="1"/>
    <col min="89" max="89" width="12.26953125" customWidth="1" collapsed="1"/>
    <col min="90" max="93" width="12.26953125" hidden="1" customWidth="1" outlineLevel="1"/>
    <col min="94" max="94" width="12.26953125" customWidth="1" collapsed="1"/>
    <col min="95" max="98" width="12.26953125" hidden="1" customWidth="1" outlineLevel="1"/>
    <col min="99" max="99" width="12.26953125" customWidth="1" collapsed="1"/>
    <col min="100" max="103" width="12.26953125" hidden="1" customWidth="1" outlineLevel="1"/>
    <col min="104" max="104" width="12.26953125" customWidth="1" collapsed="1"/>
    <col min="105" max="113" width="12.26953125" hidden="1" customWidth="1" outlineLevel="1"/>
    <col min="114" max="114" width="12.26953125" customWidth="1" collapsed="1"/>
    <col min="115" max="123" width="12.26953125" hidden="1" customWidth="1" outlineLevel="1"/>
    <col min="124" max="124" width="12.26953125" customWidth="1" collapsed="1"/>
    <col min="125" max="125" width="12.26953125" customWidth="1"/>
    <col min="126" max="126" width="12.26953125" customWidth="1" collapsed="1"/>
    <col min="127" max="130" width="12.26953125" hidden="1" customWidth="1" outlineLevel="1"/>
    <col min="131" max="131" width="12.26953125" customWidth="1" collapsed="1"/>
    <col min="132" max="135" width="12.26953125" hidden="1" customWidth="1" outlineLevel="1"/>
    <col min="136" max="136" width="12.26953125" customWidth="1" collapsed="1"/>
    <col min="137" max="140" width="12.26953125" hidden="1" customWidth="1" outlineLevel="1"/>
    <col min="141" max="141" width="12.26953125" customWidth="1" collapsed="1"/>
    <col min="142" max="150" width="12.26953125" hidden="1" customWidth="1" outlineLevel="1"/>
    <col min="151" max="151" width="12.26953125" customWidth="1" collapsed="1"/>
    <col min="152" max="160" width="12.26953125" hidden="1" customWidth="1" outlineLevel="1"/>
    <col min="161" max="161" width="12.26953125" customWidth="1" collapsed="1"/>
    <col min="162" max="162" width="12.26953125" customWidth="1"/>
    <col min="163" max="163" width="12.26953125" customWidth="1" collapsed="1"/>
    <col min="164" max="167" width="12.26953125" hidden="1" customWidth="1" outlineLevel="1"/>
    <col min="168" max="168" width="12.26953125" customWidth="1" collapsed="1"/>
    <col min="169" max="172" width="12.26953125" hidden="1" customWidth="1" outlineLevel="1"/>
    <col min="173" max="173" width="12.26953125" customWidth="1" collapsed="1"/>
    <col min="174" max="177" width="12.26953125" hidden="1" customWidth="1" outlineLevel="1"/>
    <col min="178" max="178" width="12.26953125" customWidth="1" collapsed="1"/>
    <col min="179" max="187" width="12.26953125" hidden="1" customWidth="1" outlineLevel="1"/>
    <col min="188" max="188" width="12.26953125" customWidth="1" collapsed="1"/>
    <col min="189" max="197" width="12.26953125" hidden="1" customWidth="1" outlineLevel="1"/>
    <col min="198" max="198" width="12.26953125" customWidth="1" collapsed="1"/>
    <col min="199" max="199" width="12.26953125" customWidth="1"/>
    <col min="200" max="200" width="12.26953125" customWidth="1" collapsed="1"/>
    <col min="201" max="204" width="12.26953125" hidden="1" customWidth="1" outlineLevel="1"/>
    <col min="205" max="205" width="12.26953125" customWidth="1" collapsed="1"/>
    <col min="206" max="209" width="12.26953125" hidden="1" customWidth="1" outlineLevel="1"/>
    <col min="210" max="210" width="12.26953125" customWidth="1" collapsed="1"/>
    <col min="211" max="214" width="12.26953125" hidden="1" customWidth="1" outlineLevel="1"/>
    <col min="215" max="215" width="12.26953125" customWidth="1" collapsed="1"/>
    <col min="216" max="224" width="12.26953125" hidden="1" customWidth="1" outlineLevel="1"/>
    <col min="225" max="225" width="12.26953125" customWidth="1" collapsed="1"/>
    <col min="226" max="234" width="12.26953125" hidden="1" customWidth="1" outlineLevel="1"/>
    <col min="235" max="235" width="12.26953125" customWidth="1" collapsed="1"/>
  </cols>
  <sheetData>
    <row r="1" spans="1:22" s="4" customFormat="1" ht="22.15" customHeight="1">
      <c r="A1" s="1" t="s">
        <v>150</v>
      </c>
      <c r="B1" s="1"/>
      <c r="C1" s="2" t="s">
        <v>279</v>
      </c>
      <c r="H1" s="610">
        <v>2017</v>
      </c>
      <c r="I1" s="611">
        <v>2018</v>
      </c>
      <c r="J1" s="611">
        <v>2019</v>
      </c>
      <c r="K1" s="611">
        <v>2020</v>
      </c>
      <c r="L1" s="611">
        <v>2021</v>
      </c>
      <c r="M1" s="611">
        <v>2022</v>
      </c>
      <c r="N1" s="612">
        <v>2023</v>
      </c>
      <c r="O1" s="464"/>
      <c r="P1" s="605">
        <v>2024</v>
      </c>
      <c r="Q1" s="606">
        <v>2025</v>
      </c>
      <c r="R1" s="606">
        <v>2026</v>
      </c>
      <c r="S1" s="606">
        <v>2027</v>
      </c>
      <c r="T1" s="606">
        <v>2028</v>
      </c>
      <c r="U1" s="606">
        <v>2029</v>
      </c>
      <c r="V1" s="607">
        <v>2030</v>
      </c>
    </row>
    <row r="2" spans="1:22" s="4" customFormat="1" ht="21">
      <c r="A2" s="1349" t="s">
        <v>1421</v>
      </c>
      <c r="C2" s="2"/>
      <c r="H2" s="613" t="s">
        <v>86</v>
      </c>
      <c r="I2" s="614"/>
      <c r="J2" s="614"/>
      <c r="K2" s="614"/>
      <c r="L2" s="614"/>
      <c r="M2" s="614"/>
      <c r="N2" s="615"/>
      <c r="O2" s="584"/>
      <c r="P2" s="608" t="s">
        <v>280</v>
      </c>
      <c r="Q2" s="472"/>
      <c r="R2" s="472"/>
      <c r="S2" s="472"/>
      <c r="T2" s="472"/>
      <c r="U2" s="472"/>
      <c r="V2" s="609"/>
    </row>
    <row r="3" spans="1:22">
      <c r="A3" s="1349" t="s">
        <v>152</v>
      </c>
      <c r="C3" s="33"/>
      <c r="D3" s="33"/>
      <c r="O3" s="400"/>
    </row>
    <row r="4" spans="1:22">
      <c r="C4" s="100" t="s">
        <v>153</v>
      </c>
      <c r="D4" s="81"/>
      <c r="H4" s="34" t="s">
        <v>86</v>
      </c>
      <c r="I4" s="34" t="s">
        <v>86</v>
      </c>
      <c r="J4" s="34" t="s">
        <v>86</v>
      </c>
      <c r="K4" s="34" t="s">
        <v>86</v>
      </c>
      <c r="L4" s="34" t="s">
        <v>86</v>
      </c>
      <c r="M4" s="34" t="s">
        <v>86</v>
      </c>
      <c r="N4" t="s">
        <v>86</v>
      </c>
      <c r="O4" s="400"/>
      <c r="P4" s="76" t="s">
        <v>19</v>
      </c>
      <c r="Q4" s="76" t="s">
        <v>19</v>
      </c>
      <c r="R4" s="76" t="s">
        <v>19</v>
      </c>
      <c r="S4" s="76" t="s">
        <v>19</v>
      </c>
      <c r="T4" s="76" t="s">
        <v>19</v>
      </c>
      <c r="U4" s="76" t="s">
        <v>19</v>
      </c>
      <c r="V4" s="76" t="s">
        <v>19</v>
      </c>
    </row>
    <row r="5" spans="1:22">
      <c r="C5" s="726" t="s">
        <v>281</v>
      </c>
      <c r="D5" s="425"/>
      <c r="E5" s="291"/>
      <c r="F5" s="291"/>
      <c r="G5" s="291"/>
      <c r="H5" s="291"/>
      <c r="I5" s="291"/>
      <c r="J5" s="291"/>
      <c r="K5" s="291"/>
      <c r="L5" s="291"/>
      <c r="M5" s="294"/>
      <c r="O5" s="400"/>
      <c r="P5" s="400"/>
      <c r="Q5" s="400"/>
      <c r="R5" s="400"/>
      <c r="S5" s="400"/>
      <c r="T5" s="400"/>
      <c r="U5" s="400"/>
      <c r="V5" s="400"/>
    </row>
    <row r="6" spans="1:22">
      <c r="C6" s="98" t="s">
        <v>282</v>
      </c>
      <c r="D6" s="81"/>
      <c r="M6" s="88"/>
      <c r="O6" s="400"/>
      <c r="P6" s="400"/>
      <c r="Q6" s="400"/>
      <c r="R6" s="400"/>
      <c r="S6" s="400"/>
      <c r="T6" s="400"/>
      <c r="U6" s="400"/>
      <c r="V6" s="400"/>
    </row>
    <row r="7" spans="1:22">
      <c r="C7" s="98" t="s">
        <v>283</v>
      </c>
      <c r="D7" s="81"/>
      <c r="M7" s="88"/>
      <c r="O7" s="400"/>
      <c r="P7" s="400"/>
      <c r="Q7" s="400"/>
      <c r="R7" s="400"/>
      <c r="S7" s="400"/>
      <c r="T7" s="400"/>
      <c r="U7" s="400"/>
      <c r="V7" s="400"/>
    </row>
    <row r="8" spans="1:22">
      <c r="C8" s="98" t="s">
        <v>1516</v>
      </c>
      <c r="D8" s="81"/>
      <c r="M8" s="88"/>
      <c r="O8" s="400"/>
      <c r="P8" s="400"/>
      <c r="Q8" s="400"/>
      <c r="R8" s="400"/>
      <c r="S8" s="400"/>
      <c r="T8" s="400"/>
      <c r="U8" s="400"/>
      <c r="V8" s="400"/>
    </row>
    <row r="9" spans="1:22">
      <c r="C9" s="64" t="s">
        <v>284</v>
      </c>
      <c r="D9" s="89"/>
      <c r="E9" s="65"/>
      <c r="F9" s="65"/>
      <c r="G9" s="65"/>
      <c r="H9" s="65"/>
      <c r="I9" s="65"/>
      <c r="J9" s="65"/>
      <c r="K9" s="65"/>
      <c r="L9" s="65"/>
      <c r="M9" s="66"/>
      <c r="O9" s="400"/>
      <c r="P9" s="400"/>
      <c r="Q9" s="400"/>
      <c r="R9" s="400"/>
      <c r="S9" s="400"/>
      <c r="T9" s="400"/>
      <c r="U9" s="400"/>
      <c r="V9" s="400"/>
    </row>
    <row r="10" spans="1:22">
      <c r="D10" s="81"/>
      <c r="O10" s="400"/>
      <c r="P10" s="400"/>
      <c r="Q10" s="400"/>
      <c r="R10" s="400"/>
      <c r="S10" s="400"/>
      <c r="T10" s="400"/>
      <c r="U10" s="400"/>
      <c r="V10" s="400"/>
    </row>
    <row r="11" spans="1:22">
      <c r="J11" s="82"/>
      <c r="O11" s="400"/>
      <c r="P11" s="400"/>
      <c r="Q11" s="400"/>
      <c r="R11" s="400"/>
      <c r="S11" s="400"/>
      <c r="T11" s="400"/>
      <c r="U11" s="400"/>
      <c r="V11" s="400"/>
    </row>
    <row r="12" spans="1:22" s="246" customFormat="1" ht="21">
      <c r="C12" s="245" t="s">
        <v>156</v>
      </c>
      <c r="J12" s="287"/>
    </row>
    <row r="13" spans="1:22">
      <c r="F13" s="4"/>
      <c r="J13" s="82"/>
      <c r="O13" s="400"/>
      <c r="P13" s="400"/>
      <c r="Q13" s="400"/>
      <c r="R13" s="400"/>
      <c r="S13" s="400"/>
      <c r="T13" s="400"/>
      <c r="U13" s="400"/>
      <c r="V13" s="400"/>
    </row>
    <row r="14" spans="1:22">
      <c r="C14" s="37" t="s">
        <v>285</v>
      </c>
      <c r="F14" s="4"/>
      <c r="H14" s="326" t="s">
        <v>109</v>
      </c>
      <c r="O14" s="586"/>
      <c r="P14" s="829" t="s">
        <v>1629</v>
      </c>
    </row>
    <row r="15" spans="1:22">
      <c r="C15" s="490"/>
      <c r="D15" s="491"/>
      <c r="E15" s="779" t="s">
        <v>98</v>
      </c>
      <c r="F15" s="780" t="s">
        <v>99</v>
      </c>
      <c r="H15" s="517">
        <f t="shared" ref="H15:N15" si="0">H$1</f>
        <v>2017</v>
      </c>
      <c r="I15" s="518">
        <f t="shared" si="0"/>
        <v>2018</v>
      </c>
      <c r="J15" s="518">
        <f t="shared" si="0"/>
        <v>2019</v>
      </c>
      <c r="K15" s="518">
        <f t="shared" si="0"/>
        <v>2020</v>
      </c>
      <c r="L15" s="518">
        <f t="shared" si="0"/>
        <v>2021</v>
      </c>
      <c r="M15" s="518">
        <f t="shared" si="0"/>
        <v>2022</v>
      </c>
      <c r="N15" s="519">
        <f t="shared" si="0"/>
        <v>2023</v>
      </c>
      <c r="O15" s="586"/>
      <c r="P15" s="616">
        <f t="shared" ref="P15:V15" si="1">P$1</f>
        <v>2024</v>
      </c>
      <c r="Q15" s="617">
        <f t="shared" si="1"/>
        <v>2025</v>
      </c>
      <c r="R15" s="617">
        <f t="shared" si="1"/>
        <v>2026</v>
      </c>
      <c r="S15" s="617">
        <f t="shared" si="1"/>
        <v>2027</v>
      </c>
      <c r="T15" s="617">
        <f t="shared" si="1"/>
        <v>2028</v>
      </c>
      <c r="U15" s="617">
        <f t="shared" si="1"/>
        <v>2029</v>
      </c>
      <c r="V15" s="618">
        <f t="shared" si="1"/>
        <v>2030</v>
      </c>
    </row>
    <row r="16" spans="1:22">
      <c r="C16" s="828" t="s">
        <v>720</v>
      </c>
      <c r="D16" s="291"/>
      <c r="E16" s="291"/>
      <c r="F16" s="294"/>
      <c r="H16" s="739">
        <v>3.6068917530136901</v>
      </c>
      <c r="I16" s="559">
        <v>4.9672875120791167</v>
      </c>
      <c r="J16" s="559">
        <v>6.4342208439533284</v>
      </c>
      <c r="K16" s="559">
        <v>15.080082680859569</v>
      </c>
      <c r="L16" s="559">
        <v>27.079265369424167</v>
      </c>
      <c r="M16" s="559">
        <v>31.257381258586502</v>
      </c>
      <c r="N16" s="388">
        <v>46.480016316277613</v>
      </c>
      <c r="O16" s="586"/>
      <c r="P16" s="837">
        <v>56.71309009244434</v>
      </c>
      <c r="Q16" s="830">
        <v>90.08455449169395</v>
      </c>
      <c r="R16" s="560">
        <v>96.290555927787381</v>
      </c>
      <c r="S16" s="560">
        <v>103.40152429071061</v>
      </c>
      <c r="T16" s="560">
        <v>118.08476098694193</v>
      </c>
      <c r="U16" s="560">
        <v>132.65956220540227</v>
      </c>
      <c r="V16" s="334">
        <v>163.17002867652073</v>
      </c>
    </row>
    <row r="17" spans="3:23">
      <c r="C17" s="826" t="s">
        <v>721</v>
      </c>
      <c r="F17" s="88"/>
      <c r="H17" s="833">
        <v>11.421787493198508</v>
      </c>
      <c r="I17" s="172">
        <v>15.729693671339586</v>
      </c>
      <c r="J17" s="172">
        <v>20.374967755142478</v>
      </c>
      <c r="K17" s="172">
        <v>47.753443007189546</v>
      </c>
      <c r="L17" s="172">
        <v>85.750733789852788</v>
      </c>
      <c r="M17" s="172">
        <v>98.981391950884429</v>
      </c>
      <c r="N17" s="834">
        <v>147.18624937977373</v>
      </c>
      <c r="O17" s="586"/>
      <c r="P17" s="838">
        <v>179.59087975880888</v>
      </c>
      <c r="Q17" s="831">
        <v>285.26684699197961</v>
      </c>
      <c r="R17" s="126">
        <v>304.91912225816083</v>
      </c>
      <c r="S17" s="126">
        <v>327.43711699540364</v>
      </c>
      <c r="T17" s="126">
        <v>373.93388505520511</v>
      </c>
      <c r="U17" s="126">
        <v>420.08727519611313</v>
      </c>
      <c r="V17" s="127">
        <v>516.70344452259826</v>
      </c>
    </row>
    <row r="18" spans="3:23">
      <c r="C18" s="827" t="s">
        <v>1460</v>
      </c>
      <c r="D18" s="65"/>
      <c r="E18" s="65"/>
      <c r="F18" s="66"/>
      <c r="H18" s="835">
        <v>48.425889803174236</v>
      </c>
      <c r="I18" s="341">
        <v>66.69047316977074</v>
      </c>
      <c r="J18" s="341">
        <v>86.385422933258738</v>
      </c>
      <c r="K18" s="341">
        <v>202.46419136806571</v>
      </c>
      <c r="L18" s="341">
        <v>363.56442347763181</v>
      </c>
      <c r="M18" s="341">
        <v>419.65953070240874</v>
      </c>
      <c r="N18" s="836">
        <v>624.03762084103141</v>
      </c>
      <c r="O18" s="586"/>
      <c r="P18" s="839">
        <v>761.426191656431</v>
      </c>
      <c r="Q18" s="832">
        <v>1209.4692625964865</v>
      </c>
      <c r="R18" s="128">
        <v>1292.7906268740524</v>
      </c>
      <c r="S18" s="128">
        <v>1388.2620171781991</v>
      </c>
      <c r="T18" s="128">
        <v>1585.3981806384734</v>
      </c>
      <c r="U18" s="128">
        <v>1781.0784965555256</v>
      </c>
      <c r="V18" s="129">
        <v>2190.709998787142</v>
      </c>
    </row>
    <row r="19" spans="3:23">
      <c r="C19" s="94" t="s">
        <v>723</v>
      </c>
      <c r="D19" s="328"/>
      <c r="E19" s="328"/>
      <c r="F19" s="156"/>
      <c r="G19" s="400"/>
      <c r="H19" s="840">
        <v>63.454569049386436</v>
      </c>
      <c r="I19" s="841">
        <v>87.38745435318944</v>
      </c>
      <c r="J19" s="841">
        <v>113.19461153235454</v>
      </c>
      <c r="K19" s="841">
        <v>265.29771705611483</v>
      </c>
      <c r="L19" s="841">
        <v>476.39442263690876</v>
      </c>
      <c r="M19" s="841">
        <v>549.89830391187968</v>
      </c>
      <c r="N19" s="842">
        <v>817.70388653708278</v>
      </c>
      <c r="O19" s="586"/>
      <c r="P19" s="132">
        <v>997.73016150768422</v>
      </c>
      <c r="Q19" s="361">
        <v>1584.82066408016</v>
      </c>
      <c r="R19" s="361">
        <v>1694.0003050600005</v>
      </c>
      <c r="S19" s="361">
        <v>1819.1006584643135</v>
      </c>
      <c r="T19" s="361">
        <v>2077.4168266806205</v>
      </c>
      <c r="U19" s="361">
        <v>2333.825333957041</v>
      </c>
      <c r="V19" s="133">
        <v>2870.583471986261</v>
      </c>
      <c r="W19" s="82"/>
    </row>
    <row r="20" spans="3:23">
      <c r="J20" s="82"/>
      <c r="O20" s="400"/>
      <c r="P20" s="400"/>
      <c r="Q20" s="400"/>
      <c r="R20" s="400"/>
      <c r="S20" s="400"/>
      <c r="T20" s="400"/>
      <c r="U20" s="724"/>
      <c r="V20" s="400"/>
    </row>
    <row r="21" spans="3:23" s="241" customFormat="1" ht="21">
      <c r="C21" s="242" t="s">
        <v>262</v>
      </c>
      <c r="D21" s="243"/>
    </row>
    <row r="22" spans="3:23">
      <c r="O22" s="400"/>
      <c r="P22" s="400"/>
      <c r="Q22" s="400"/>
      <c r="R22" s="400"/>
      <c r="S22" s="400"/>
      <c r="T22" s="400"/>
      <c r="U22" s="400"/>
      <c r="V22" s="400"/>
    </row>
    <row r="23" spans="3:23" ht="21">
      <c r="C23" s="99" t="s">
        <v>286</v>
      </c>
      <c r="J23" s="82"/>
      <c r="O23" s="400"/>
      <c r="P23" s="400"/>
      <c r="Q23" s="400"/>
      <c r="R23" s="400"/>
      <c r="S23" s="400"/>
      <c r="T23" s="400"/>
      <c r="U23" s="400"/>
      <c r="V23" s="400"/>
    </row>
    <row r="24" spans="3:23" ht="21">
      <c r="C24" s="99"/>
      <c r="J24" s="82"/>
      <c r="O24" s="400"/>
      <c r="P24" s="400"/>
      <c r="Q24" s="400"/>
      <c r="R24" s="400"/>
      <c r="S24" s="400"/>
      <c r="T24" s="400"/>
      <c r="U24" s="400"/>
      <c r="V24" s="400"/>
    </row>
    <row r="25" spans="3:23">
      <c r="C25" s="37" t="s">
        <v>287</v>
      </c>
      <c r="J25" s="82"/>
      <c r="O25" s="400"/>
      <c r="P25" s="400"/>
      <c r="Q25" s="400"/>
      <c r="R25" s="400"/>
      <c r="S25" s="400"/>
      <c r="T25" s="400"/>
      <c r="U25" s="400"/>
      <c r="V25" s="400"/>
    </row>
    <row r="26" spans="3:23">
      <c r="C26" s="806" t="s">
        <v>695</v>
      </c>
      <c r="D26" s="400"/>
      <c r="E26" s="400"/>
      <c r="F26" s="400"/>
      <c r="G26" s="400"/>
      <c r="H26" s="400"/>
      <c r="I26" s="400"/>
      <c r="J26" s="622"/>
      <c r="K26" s="400"/>
      <c r="L26" s="400"/>
      <c r="M26" s="400"/>
      <c r="N26" s="400"/>
      <c r="O26" s="400"/>
      <c r="P26" s="400"/>
      <c r="Q26" s="400"/>
      <c r="R26" s="400"/>
      <c r="S26" s="400"/>
      <c r="T26" s="400"/>
      <c r="U26" s="400"/>
      <c r="V26" s="400"/>
    </row>
    <row r="27" spans="3:23">
      <c r="C27" s="400" t="s">
        <v>696</v>
      </c>
      <c r="D27" s="400"/>
      <c r="E27" s="400"/>
      <c r="F27" s="400"/>
      <c r="G27" s="400"/>
      <c r="H27" s="400"/>
      <c r="I27" s="400"/>
      <c r="J27" s="622"/>
      <c r="K27" s="400"/>
      <c r="L27" s="400"/>
      <c r="M27" s="400"/>
      <c r="N27" s="400"/>
      <c r="O27" s="400"/>
      <c r="P27" s="400"/>
      <c r="Q27" s="400"/>
      <c r="R27" s="400"/>
      <c r="S27" s="400"/>
      <c r="T27" s="400"/>
      <c r="U27" s="400"/>
      <c r="V27" s="400"/>
    </row>
    <row r="28" spans="3:23">
      <c r="C28" s="400" t="s">
        <v>1446</v>
      </c>
      <c r="D28" s="400"/>
      <c r="E28" s="400"/>
      <c r="F28" s="400"/>
      <c r="G28" s="400"/>
      <c r="H28" s="400"/>
      <c r="I28" s="400"/>
      <c r="J28" s="400"/>
      <c r="K28" s="400"/>
      <c r="L28" s="400"/>
      <c r="M28" s="400"/>
      <c r="N28" s="400"/>
      <c r="O28" s="400"/>
      <c r="P28" s="400"/>
      <c r="Q28" s="400"/>
      <c r="R28" s="400"/>
      <c r="S28" s="400"/>
      <c r="T28" s="400"/>
      <c r="U28" s="400"/>
      <c r="V28" s="400"/>
    </row>
    <row r="29" spans="3:23">
      <c r="C29" s="400" t="s">
        <v>1517</v>
      </c>
      <c r="D29" s="400"/>
      <c r="E29" s="400"/>
      <c r="F29" s="400"/>
      <c r="G29" s="400"/>
      <c r="H29" s="400"/>
      <c r="I29" s="400"/>
      <c r="J29" s="400"/>
      <c r="K29" s="400"/>
      <c r="L29" s="400"/>
      <c r="M29" s="400"/>
      <c r="N29" s="400"/>
      <c r="O29" s="400"/>
      <c r="P29" s="400"/>
      <c r="Q29" s="400"/>
      <c r="R29" s="400"/>
      <c r="S29" s="400"/>
      <c r="T29" s="400"/>
      <c r="U29" s="400"/>
      <c r="V29" s="400"/>
    </row>
    <row r="31" spans="3:23">
      <c r="C31" s="37" t="s">
        <v>288</v>
      </c>
      <c r="D31" s="400"/>
      <c r="E31" s="400"/>
      <c r="F31" s="400"/>
      <c r="G31" s="400"/>
      <c r="H31" s="400"/>
      <c r="I31" s="400"/>
      <c r="J31" s="400"/>
      <c r="K31" s="400"/>
      <c r="L31" s="400"/>
      <c r="M31" s="400"/>
      <c r="N31" s="400"/>
    </row>
    <row r="32" spans="3:23">
      <c r="C32" s="400" t="s">
        <v>1542</v>
      </c>
      <c r="D32" s="400"/>
      <c r="E32" s="400"/>
      <c r="F32" s="400"/>
      <c r="G32" s="400"/>
      <c r="H32" s="400"/>
      <c r="I32" s="400"/>
      <c r="J32" s="400"/>
      <c r="K32" s="400"/>
      <c r="L32" s="400"/>
      <c r="M32" s="400"/>
      <c r="N32" s="400"/>
    </row>
    <row r="33" spans="3:14">
      <c r="C33" s="806" t="s">
        <v>1495</v>
      </c>
      <c r="D33" s="400"/>
      <c r="E33" s="400"/>
      <c r="F33" s="400"/>
      <c r="G33" s="400"/>
      <c r="H33" s="400"/>
      <c r="I33" s="400"/>
      <c r="J33" s="400"/>
      <c r="K33" s="400"/>
      <c r="L33" s="400"/>
      <c r="M33" s="400"/>
      <c r="N33" s="400"/>
    </row>
    <row r="34" spans="3:14">
      <c r="C34" s="400" t="s">
        <v>697</v>
      </c>
      <c r="D34" s="400"/>
      <c r="E34" s="400"/>
      <c r="F34" s="400"/>
      <c r="G34" s="400"/>
      <c r="H34" s="400"/>
      <c r="I34" s="400"/>
      <c r="J34" s="400"/>
      <c r="K34" s="400"/>
      <c r="L34" s="400"/>
      <c r="M34" s="400"/>
      <c r="N34" s="400"/>
    </row>
    <row r="35" spans="3:14">
      <c r="C35" s="400" t="s">
        <v>719</v>
      </c>
      <c r="D35" s="400"/>
      <c r="E35" s="400"/>
      <c r="F35" s="400"/>
      <c r="G35" s="400"/>
      <c r="H35" s="400"/>
      <c r="I35" s="400"/>
      <c r="J35" s="400"/>
      <c r="K35" s="400"/>
      <c r="L35" s="400"/>
      <c r="M35" s="400"/>
      <c r="N35" s="400"/>
    </row>
    <row r="36" spans="3:14">
      <c r="C36" s="400"/>
      <c r="D36" s="400"/>
      <c r="E36" s="400"/>
      <c r="F36" s="400"/>
      <c r="G36" s="400"/>
      <c r="H36" s="400"/>
      <c r="I36" s="400"/>
      <c r="J36" s="400"/>
      <c r="K36" s="400"/>
      <c r="L36" s="400"/>
      <c r="M36" s="400"/>
      <c r="N36" s="400"/>
    </row>
    <row r="37" spans="3:14" ht="18.5">
      <c r="C37" s="258" t="s">
        <v>711</v>
      </c>
      <c r="D37" s="400"/>
      <c r="E37" s="400"/>
      <c r="F37" s="400"/>
      <c r="G37" s="400"/>
      <c r="H37" s="400"/>
      <c r="I37" s="400"/>
      <c r="J37" s="400"/>
      <c r="K37" s="400"/>
      <c r="L37" s="400"/>
      <c r="M37" s="400"/>
      <c r="N37" s="400"/>
    </row>
    <row r="38" spans="3:14" ht="18.5">
      <c r="C38" s="258"/>
      <c r="D38" s="400"/>
      <c r="E38" s="400"/>
      <c r="F38" s="400"/>
      <c r="G38" s="400"/>
      <c r="H38" s="400"/>
      <c r="I38" s="400"/>
      <c r="J38" s="400"/>
      <c r="K38" s="400"/>
      <c r="L38" s="400"/>
      <c r="M38" s="400"/>
      <c r="N38" s="400"/>
    </row>
    <row r="39" spans="3:14">
      <c r="C39" s="764" t="s">
        <v>289</v>
      </c>
      <c r="H39" s="439" t="s">
        <v>109</v>
      </c>
    </row>
    <row r="40" spans="3:14">
      <c r="C40" s="490"/>
      <c r="D40" s="491"/>
      <c r="E40" s="779" t="s">
        <v>98</v>
      </c>
      <c r="F40" s="780" t="s">
        <v>99</v>
      </c>
      <c r="G40" s="464"/>
      <c r="H40" s="729">
        <v>2017</v>
      </c>
      <c r="I40" s="288">
        <f t="shared" ref="I40:N40" si="2">I$1</f>
        <v>2018</v>
      </c>
      <c r="J40" s="288">
        <f t="shared" si="2"/>
        <v>2019</v>
      </c>
      <c r="K40" s="288">
        <f t="shared" si="2"/>
        <v>2020</v>
      </c>
      <c r="L40" s="288">
        <f t="shared" si="2"/>
        <v>2021</v>
      </c>
      <c r="M40" s="288">
        <f t="shared" si="2"/>
        <v>2022</v>
      </c>
      <c r="N40" s="289">
        <f t="shared" si="2"/>
        <v>2023</v>
      </c>
    </row>
    <row r="41" spans="3:14">
      <c r="C41" s="781" t="s">
        <v>290</v>
      </c>
      <c r="D41" s="775"/>
      <c r="E41" s="355" t="s">
        <v>165</v>
      </c>
      <c r="F41" s="512" t="s">
        <v>116</v>
      </c>
      <c r="G41" s="90"/>
      <c r="H41" s="784">
        <v>12247</v>
      </c>
      <c r="I41" s="785">
        <v>17398</v>
      </c>
      <c r="J41" s="785">
        <v>24134.575717884134</v>
      </c>
      <c r="K41" s="785">
        <v>49810</v>
      </c>
      <c r="L41" s="785">
        <v>81352.656348728502</v>
      </c>
      <c r="M41" s="785">
        <v>73074</v>
      </c>
      <c r="N41" s="786"/>
    </row>
    <row r="42" spans="3:14">
      <c r="C42" s="782" t="s">
        <v>291</v>
      </c>
      <c r="D42" s="783"/>
      <c r="E42" s="472" t="s">
        <v>100</v>
      </c>
      <c r="F42" s="609" t="s">
        <v>100</v>
      </c>
      <c r="G42" s="90"/>
      <c r="H42" s="789">
        <v>12663</v>
      </c>
      <c r="I42" s="778">
        <v>13661</v>
      </c>
      <c r="J42" s="778">
        <v>19492.424282115866</v>
      </c>
      <c r="K42" s="778">
        <v>61634</v>
      </c>
      <c r="L42" s="778">
        <v>84274.343651271498</v>
      </c>
      <c r="M42" s="778">
        <v>134290</v>
      </c>
      <c r="N42" s="790"/>
    </row>
    <row r="43" spans="3:14">
      <c r="C43" s="787" t="s">
        <v>183</v>
      </c>
      <c r="D43" s="776"/>
      <c r="E43" s="681" t="s">
        <v>165</v>
      </c>
      <c r="F43" s="788" t="s">
        <v>100</v>
      </c>
      <c r="G43" s="90"/>
      <c r="H43" s="791">
        <f t="shared" ref="H43:I43" si="3">SUM(H41:H42)</f>
        <v>24910</v>
      </c>
      <c r="I43" s="792">
        <f t="shared" si="3"/>
        <v>31059</v>
      </c>
      <c r="J43" s="792">
        <f>J25</f>
        <v>0</v>
      </c>
      <c r="K43" s="792">
        <f>K25</f>
        <v>0</v>
      </c>
      <c r="L43" s="792">
        <f>L25</f>
        <v>0</v>
      </c>
      <c r="M43" s="792">
        <f>M25</f>
        <v>0</v>
      </c>
      <c r="N43" s="793">
        <f>N25</f>
        <v>0</v>
      </c>
    </row>
    <row r="44" spans="3:14">
      <c r="C44" s="124" t="s">
        <v>292</v>
      </c>
      <c r="D44" s="124" t="s">
        <v>293</v>
      </c>
      <c r="E44" s="400"/>
      <c r="F44" s="400"/>
      <c r="G44" s="400"/>
      <c r="H44" s="400"/>
      <c r="I44" s="400"/>
      <c r="J44" s="400"/>
      <c r="K44" s="400"/>
      <c r="L44" s="400"/>
      <c r="M44" s="400"/>
      <c r="N44" s="400"/>
    </row>
    <row r="45" spans="3:14">
      <c r="C45" s="124" t="s">
        <v>294</v>
      </c>
      <c r="D45" s="124" t="s">
        <v>295</v>
      </c>
      <c r="E45" s="400"/>
      <c r="F45" s="400"/>
      <c r="G45" s="400"/>
      <c r="H45" s="400"/>
      <c r="I45" s="400"/>
      <c r="J45" s="400"/>
      <c r="K45" s="400"/>
      <c r="L45" s="400"/>
      <c r="M45" s="400"/>
      <c r="N45" s="400"/>
    </row>
    <row r="46" spans="3:14">
      <c r="C46" s="124" t="s">
        <v>207</v>
      </c>
      <c r="D46" s="283" t="s">
        <v>296</v>
      </c>
      <c r="E46" s="400"/>
      <c r="F46" s="400"/>
      <c r="G46" s="400"/>
      <c r="H46" s="400"/>
      <c r="I46" s="400"/>
      <c r="J46" s="400"/>
      <c r="K46" s="400"/>
      <c r="L46" s="400"/>
      <c r="M46" s="400"/>
      <c r="N46" s="400"/>
    </row>
    <row r="47" spans="3:14">
      <c r="C47" s="283" t="s">
        <v>297</v>
      </c>
      <c r="D47" s="283" t="s">
        <v>298</v>
      </c>
      <c r="E47" s="400"/>
      <c r="F47" s="400"/>
      <c r="G47" s="400"/>
      <c r="H47" s="400"/>
      <c r="I47" s="400"/>
      <c r="J47" s="400"/>
      <c r="K47" s="400"/>
      <c r="L47" s="400"/>
      <c r="M47" s="400"/>
      <c r="N47" s="400"/>
    </row>
    <row r="48" spans="3:14">
      <c r="C48" s="669"/>
      <c r="D48" s="669"/>
      <c r="E48" s="400"/>
      <c r="F48" s="400"/>
      <c r="G48" s="400"/>
      <c r="H48" s="400"/>
      <c r="I48" s="400"/>
      <c r="J48" s="400"/>
      <c r="K48" s="400"/>
      <c r="L48" s="400"/>
      <c r="M48" s="400"/>
      <c r="N48" s="400"/>
    </row>
    <row r="49" spans="3:14">
      <c r="C49" s="764" t="s">
        <v>299</v>
      </c>
      <c r="G49" s="400"/>
      <c r="H49" s="439" t="s">
        <v>109</v>
      </c>
    </row>
    <row r="50" spans="3:14">
      <c r="C50" s="690"/>
      <c r="D50" s="355"/>
      <c r="E50" s="387" t="s">
        <v>98</v>
      </c>
      <c r="F50" s="391" t="s">
        <v>99</v>
      </c>
      <c r="G50" s="400"/>
      <c r="H50" s="729">
        <v>2017</v>
      </c>
      <c r="I50" s="288">
        <f t="shared" ref="I50:N50" si="4">I$1</f>
        <v>2018</v>
      </c>
      <c r="J50" s="288">
        <f t="shared" si="4"/>
        <v>2019</v>
      </c>
      <c r="K50" s="288">
        <f t="shared" si="4"/>
        <v>2020</v>
      </c>
      <c r="L50" s="288">
        <f t="shared" si="4"/>
        <v>2021</v>
      </c>
      <c r="M50" s="288">
        <f t="shared" si="4"/>
        <v>2022</v>
      </c>
      <c r="N50" s="289">
        <f t="shared" si="4"/>
        <v>2023</v>
      </c>
    </row>
    <row r="51" spans="3:14">
      <c r="C51" s="690" t="s">
        <v>290</v>
      </c>
      <c r="D51" s="355"/>
      <c r="E51" s="355"/>
      <c r="F51" s="335"/>
      <c r="G51" s="400"/>
      <c r="H51" s="1045">
        <v>0.49164993978321958</v>
      </c>
      <c r="I51" s="1046">
        <v>0.56015969606233296</v>
      </c>
      <c r="J51" s="1046">
        <v>0.5532027349550539</v>
      </c>
      <c r="K51" s="1046">
        <v>0.44193061840120662</v>
      </c>
      <c r="L51" s="1046">
        <v>0.49117991842349679</v>
      </c>
      <c r="M51" s="1046">
        <v>0.35239482263073629</v>
      </c>
      <c r="N51" s="1047">
        <v>0.35239482263073629</v>
      </c>
    </row>
    <row r="52" spans="3:14">
      <c r="C52" s="794" t="s">
        <v>217</v>
      </c>
      <c r="D52" s="669"/>
      <c r="E52" s="4"/>
      <c r="F52" s="116"/>
      <c r="G52" s="400"/>
      <c r="H52" s="1048">
        <v>0.44891193960577302</v>
      </c>
      <c r="I52" s="121">
        <v>0.5174216958848864</v>
      </c>
      <c r="J52" s="121">
        <v>0.51046473477760734</v>
      </c>
      <c r="K52" s="121">
        <v>0.39919261822376007</v>
      </c>
      <c r="L52" s="121">
        <v>0.44834095408332975</v>
      </c>
      <c r="M52" s="121">
        <v>0.30955585829056925</v>
      </c>
      <c r="N52" s="1049">
        <v>0.30955585829056925</v>
      </c>
    </row>
    <row r="53" spans="3:14">
      <c r="C53" s="794" t="s">
        <v>166</v>
      </c>
      <c r="D53" s="669"/>
      <c r="E53" s="4"/>
      <c r="F53" s="116"/>
      <c r="G53" s="400"/>
      <c r="H53" s="1050">
        <v>2.7606753674622189E-2</v>
      </c>
      <c r="I53" s="961">
        <v>2.7606753674622189E-2</v>
      </c>
      <c r="J53" s="961">
        <v>2.7606753674622189E-2</v>
      </c>
      <c r="K53" s="961">
        <v>2.7606753674622189E-2</v>
      </c>
      <c r="L53" s="961">
        <v>2.767197181207871E-2</v>
      </c>
      <c r="M53" s="961">
        <v>2.767197181207871E-2</v>
      </c>
      <c r="N53" s="1051">
        <v>2.767197181207871E-2</v>
      </c>
    </row>
    <row r="54" spans="3:14">
      <c r="C54" s="795" t="s">
        <v>300</v>
      </c>
      <c r="D54" s="776"/>
      <c r="E54" s="10"/>
      <c r="F54" s="11"/>
      <c r="G54" s="400"/>
      <c r="H54" s="1050">
        <v>1.5131246502824356E-2</v>
      </c>
      <c r="I54" s="961">
        <v>1.5131246502824356E-2</v>
      </c>
      <c r="J54" s="961">
        <v>1.5131246502824356E-2</v>
      </c>
      <c r="K54" s="961">
        <v>1.5131246502824356E-2</v>
      </c>
      <c r="L54" s="961">
        <v>1.5166992528088341E-2</v>
      </c>
      <c r="M54" s="961">
        <v>1.5166992528088341E-2</v>
      </c>
      <c r="N54" s="1051">
        <v>1.5166992528088341E-2</v>
      </c>
    </row>
    <row r="55" spans="3:14">
      <c r="C55" s="787" t="s">
        <v>183</v>
      </c>
      <c r="D55" s="796"/>
      <c r="E55" s="681" t="s">
        <v>202</v>
      </c>
      <c r="F55" s="788"/>
      <c r="G55" s="400"/>
      <c r="H55" s="797"/>
      <c r="I55" s="798"/>
      <c r="J55" s="798"/>
      <c r="K55" s="798"/>
      <c r="L55" s="798"/>
      <c r="M55" s="798"/>
      <c r="N55" s="799"/>
    </row>
    <row r="56" spans="3:14">
      <c r="C56" s="124" t="s">
        <v>301</v>
      </c>
      <c r="D56" s="124" t="s">
        <v>302</v>
      </c>
      <c r="G56" s="400"/>
      <c r="H56" s="400"/>
      <c r="I56" s="400"/>
      <c r="J56" s="400"/>
      <c r="K56" s="400"/>
      <c r="L56" s="400"/>
      <c r="M56" s="400"/>
      <c r="N56" s="400"/>
    </row>
    <row r="57" spans="3:14">
      <c r="C57" s="124" t="s">
        <v>303</v>
      </c>
      <c r="D57" s="124" t="s">
        <v>304</v>
      </c>
      <c r="G57" s="400"/>
      <c r="H57" s="400"/>
      <c r="I57" s="400"/>
      <c r="J57" s="400"/>
      <c r="K57" s="400"/>
      <c r="L57" s="400"/>
      <c r="M57" s="400"/>
      <c r="N57" s="400"/>
    </row>
    <row r="58" spans="3:14">
      <c r="C58" s="777"/>
      <c r="D58" s="777"/>
      <c r="G58" s="400"/>
      <c r="H58" s="400"/>
      <c r="I58" s="400"/>
      <c r="J58" s="400"/>
      <c r="K58" s="400"/>
      <c r="L58" s="400"/>
      <c r="M58" s="400"/>
      <c r="N58" s="400"/>
    </row>
    <row r="59" spans="3:14">
      <c r="C59" s="238" t="s">
        <v>676</v>
      </c>
      <c r="H59" s="439" t="s">
        <v>109</v>
      </c>
    </row>
    <row r="60" spans="3:14">
      <c r="C60" s="45"/>
      <c r="D60" s="356"/>
      <c r="E60" s="386" t="s">
        <v>98</v>
      </c>
      <c r="F60" s="554" t="s">
        <v>99</v>
      </c>
      <c r="G60" s="1"/>
      <c r="H60" s="27">
        <v>2017</v>
      </c>
      <c r="I60" s="330">
        <f t="shared" ref="I60:N60" si="5">I$1</f>
        <v>2018</v>
      </c>
      <c r="J60" s="330">
        <f t="shared" si="5"/>
        <v>2019</v>
      </c>
      <c r="K60" s="330">
        <f t="shared" si="5"/>
        <v>2020</v>
      </c>
      <c r="L60" s="330">
        <f t="shared" si="5"/>
        <v>2021</v>
      </c>
      <c r="M60" s="330">
        <f t="shared" si="5"/>
        <v>2022</v>
      </c>
      <c r="N60" s="28">
        <f t="shared" si="5"/>
        <v>2023</v>
      </c>
    </row>
    <row r="61" spans="3:14">
      <c r="C61" s="690" t="s">
        <v>677</v>
      </c>
      <c r="D61" s="355"/>
      <c r="E61" s="387" t="s">
        <v>165</v>
      </c>
      <c r="F61" s="391"/>
      <c r="G61" s="172"/>
      <c r="H61" s="739">
        <v>12089</v>
      </c>
      <c r="I61" s="559">
        <v>14753</v>
      </c>
      <c r="J61" s="559">
        <v>18789</v>
      </c>
      <c r="K61" s="559">
        <v>74961</v>
      </c>
      <c r="L61" s="559">
        <v>141242</v>
      </c>
      <c r="M61" s="559">
        <v>127436</v>
      </c>
      <c r="N61" s="388">
        <v>165042.62635802946</v>
      </c>
    </row>
    <row r="62" spans="3:14">
      <c r="C62" s="47" t="s">
        <v>291</v>
      </c>
      <c r="D62" s="4"/>
      <c r="E62" s="36" t="s">
        <v>100</v>
      </c>
      <c r="F62" s="393"/>
      <c r="G62" s="172"/>
      <c r="H62" s="833">
        <v>3322.9792158589134</v>
      </c>
      <c r="I62" s="172">
        <v>4055.2495964568247</v>
      </c>
      <c r="J62" s="172">
        <v>5164.6502181134192</v>
      </c>
      <c r="K62" s="172">
        <v>20605</v>
      </c>
      <c r="L62" s="172">
        <v>38942.778991742365</v>
      </c>
      <c r="M62" s="172">
        <v>32804</v>
      </c>
      <c r="N62" s="834">
        <v>42484.528037986114</v>
      </c>
    </row>
    <row r="63" spans="3:14">
      <c r="C63" s="9" t="s">
        <v>290</v>
      </c>
      <c r="D63" s="10"/>
      <c r="E63" s="93" t="s">
        <v>100</v>
      </c>
      <c r="F63" s="394"/>
      <c r="G63" s="172"/>
      <c r="H63" s="835">
        <v>8755.8607409186116</v>
      </c>
      <c r="I63" s="341">
        <v>10685.351436080095</v>
      </c>
      <c r="J63" s="341">
        <v>13608.558810581502</v>
      </c>
      <c r="K63" s="341">
        <v>54293</v>
      </c>
      <c r="L63" s="341">
        <v>102299.22100825763</v>
      </c>
      <c r="M63" s="341">
        <v>94632</v>
      </c>
      <c r="N63" s="836">
        <v>122558.09832004334</v>
      </c>
    </row>
    <row r="64" spans="3:14">
      <c r="C64" s="124" t="s">
        <v>678</v>
      </c>
      <c r="D64" s="283" t="s">
        <v>679</v>
      </c>
    </row>
    <row r="65" spans="3:14">
      <c r="C65" s="124" t="s">
        <v>680</v>
      </c>
      <c r="D65" s="283" t="s">
        <v>296</v>
      </c>
      <c r="E65" s="92"/>
      <c r="F65" s="92"/>
      <c r="G65" s="92"/>
      <c r="H65" s="92"/>
      <c r="I65" s="92"/>
      <c r="J65" s="92"/>
      <c r="K65" s="92"/>
      <c r="L65" s="92"/>
      <c r="M65" s="92"/>
      <c r="N65" s="92"/>
    </row>
    <row r="66" spans="3:14">
      <c r="C66" s="124" t="s">
        <v>215</v>
      </c>
      <c r="D66" s="283" t="s">
        <v>681</v>
      </c>
      <c r="E66" s="92"/>
      <c r="F66" s="92"/>
      <c r="G66" s="92"/>
      <c r="H66" s="92"/>
      <c r="I66" s="92"/>
      <c r="J66" s="92"/>
      <c r="K66" s="92"/>
      <c r="L66" s="92"/>
      <c r="M66" s="92"/>
      <c r="N66" s="92"/>
    </row>
    <row r="67" spans="3:14">
      <c r="C67" s="283" t="s">
        <v>682</v>
      </c>
      <c r="D67" s="283" t="s">
        <v>298</v>
      </c>
    </row>
    <row r="68" spans="3:14">
      <c r="C68" s="283" t="s">
        <v>303</v>
      </c>
      <c r="D68" s="283" t="s">
        <v>683</v>
      </c>
    </row>
    <row r="69" spans="3:14">
      <c r="C69" s="390"/>
      <c r="D69" s="397"/>
    </row>
    <row r="70" spans="3:14">
      <c r="C70" s="238" t="s">
        <v>684</v>
      </c>
      <c r="H70" s="439" t="s">
        <v>109</v>
      </c>
    </row>
    <row r="71" spans="3:14">
      <c r="C71" s="45"/>
      <c r="D71" s="356"/>
      <c r="E71" s="386" t="s">
        <v>98</v>
      </c>
      <c r="F71" s="554" t="s">
        <v>99</v>
      </c>
      <c r="G71" s="1"/>
      <c r="H71" s="729">
        <v>2017</v>
      </c>
      <c r="I71" s="288">
        <f t="shared" ref="I71:N71" si="6">I$1</f>
        <v>2018</v>
      </c>
      <c r="J71" s="288">
        <f t="shared" si="6"/>
        <v>2019</v>
      </c>
      <c r="K71" s="288">
        <f t="shared" si="6"/>
        <v>2020</v>
      </c>
      <c r="L71" s="288">
        <f t="shared" si="6"/>
        <v>2021</v>
      </c>
      <c r="M71" s="288">
        <f t="shared" si="6"/>
        <v>2022</v>
      </c>
      <c r="N71" s="289">
        <f t="shared" si="6"/>
        <v>2023</v>
      </c>
    </row>
    <row r="72" spans="3:14">
      <c r="C72" s="801" t="s">
        <v>271</v>
      </c>
      <c r="D72" s="355"/>
      <c r="E72" s="387" t="s">
        <v>202</v>
      </c>
      <c r="F72" s="391"/>
      <c r="G72" s="172"/>
      <c r="H72" s="1052">
        <v>3.2323087383217056E-2</v>
      </c>
      <c r="I72" s="383">
        <v>3.2323087383217056E-2</v>
      </c>
      <c r="J72" s="383">
        <v>3.2323087383217056E-2</v>
      </c>
      <c r="K72" s="383">
        <v>3.2323087383217056E-2</v>
      </c>
      <c r="L72" s="383">
        <v>3.9294471989129776E-2</v>
      </c>
      <c r="M72" s="383">
        <v>3.9294471989129776E-2</v>
      </c>
      <c r="N72" s="1053">
        <v>3.9294471989129776E-2</v>
      </c>
    </row>
    <row r="73" spans="3:14">
      <c r="C73" s="9" t="s">
        <v>685</v>
      </c>
      <c r="D73" s="10"/>
      <c r="E73" s="93" t="s">
        <v>202</v>
      </c>
      <c r="F73" s="394"/>
      <c r="G73" s="172"/>
      <c r="H73" s="1054">
        <v>1.7716266414090881E-2</v>
      </c>
      <c r="I73" s="1055">
        <v>1.7716266414090881E-2</v>
      </c>
      <c r="J73" s="1055">
        <v>1.7716266414090881E-2</v>
      </c>
      <c r="K73" s="1055">
        <v>1.7716266414090881E-2</v>
      </c>
      <c r="L73" s="1055">
        <v>2.1537278481693359E-2</v>
      </c>
      <c r="M73" s="1055">
        <v>2.1537278481693359E-2</v>
      </c>
      <c r="N73" s="1056">
        <v>2.1537278481693359E-2</v>
      </c>
    </row>
    <row r="74" spans="3:14">
      <c r="C74" s="124" t="s">
        <v>686</v>
      </c>
      <c r="D74" s="124" t="s">
        <v>687</v>
      </c>
    </row>
    <row r="75" spans="3:14">
      <c r="C75" s="777"/>
      <c r="D75" s="777"/>
      <c r="H75" s="400"/>
      <c r="I75" s="400"/>
      <c r="J75" s="400"/>
      <c r="K75" s="400"/>
      <c r="L75" s="400"/>
      <c r="M75" s="400"/>
      <c r="N75" s="400"/>
    </row>
    <row r="76" spans="3:14">
      <c r="C76" s="32" t="s">
        <v>699</v>
      </c>
      <c r="D76" s="4"/>
      <c r="H76" s="439" t="s">
        <v>109</v>
      </c>
    </row>
    <row r="77" spans="3:14">
      <c r="C77" s="45"/>
      <c r="D77" s="356"/>
      <c r="E77" s="386" t="s">
        <v>98</v>
      </c>
      <c r="F77" s="554" t="s">
        <v>99</v>
      </c>
      <c r="H77" s="729">
        <v>2017</v>
      </c>
      <c r="I77" s="288">
        <f t="shared" ref="I77:N77" si="7">I$1</f>
        <v>2018</v>
      </c>
      <c r="J77" s="288">
        <f t="shared" si="7"/>
        <v>2019</v>
      </c>
      <c r="K77" s="288">
        <f t="shared" si="7"/>
        <v>2020</v>
      </c>
      <c r="L77" s="288">
        <f t="shared" si="7"/>
        <v>2021</v>
      </c>
      <c r="M77" s="288">
        <f t="shared" si="7"/>
        <v>2022</v>
      </c>
      <c r="N77" s="289">
        <f t="shared" si="7"/>
        <v>2023</v>
      </c>
    </row>
    <row r="78" spans="3:14">
      <c r="C78" s="801" t="s">
        <v>700</v>
      </c>
      <c r="D78" s="355"/>
      <c r="E78" s="291" t="s">
        <v>706</v>
      </c>
      <c r="F78" s="294"/>
      <c r="H78" s="807">
        <v>30292.544318174692</v>
      </c>
      <c r="I78" s="324">
        <v>30367.511529307259</v>
      </c>
      <c r="J78" s="324">
        <v>38098.046572584135</v>
      </c>
      <c r="K78" s="324">
        <v>34079.110494894579</v>
      </c>
      <c r="L78" s="324">
        <v>33635.251292351037</v>
      </c>
      <c r="M78" s="324">
        <v>34137.198635393492</v>
      </c>
      <c r="N78" s="325">
        <v>31409.663230310289</v>
      </c>
    </row>
    <row r="79" spans="3:14">
      <c r="C79" s="47" t="s">
        <v>701</v>
      </c>
      <c r="D79" s="4"/>
      <c r="F79" s="88"/>
      <c r="H79" s="50">
        <v>52368.096712958344</v>
      </c>
      <c r="I79" s="51">
        <v>53271.628551628572</v>
      </c>
      <c r="J79" s="51">
        <v>53735.7827970297</v>
      </c>
      <c r="K79" s="51">
        <v>48818.572256928281</v>
      </c>
      <c r="L79" s="51">
        <v>45538.876532952832</v>
      </c>
      <c r="M79" s="51">
        <v>51076.302258732307</v>
      </c>
      <c r="N79" s="52">
        <v>46952.310886566564</v>
      </c>
    </row>
    <row r="80" spans="3:14">
      <c r="C80" s="47" t="s">
        <v>702</v>
      </c>
      <c r="D80" s="4"/>
      <c r="F80" s="88"/>
      <c r="H80" s="50">
        <v>8331.8224062401659</v>
      </c>
      <c r="I80" s="51">
        <v>6732.5030759633883</v>
      </c>
      <c r="J80" s="51">
        <v>6252.5378356613946</v>
      </c>
      <c r="K80" s="51">
        <v>4885.0724342583117</v>
      </c>
      <c r="L80" s="51">
        <v>3930.2663065299644</v>
      </c>
      <c r="M80" s="51">
        <v>6486.6465896842119</v>
      </c>
      <c r="N80" s="52">
        <v>8103.6962848831936</v>
      </c>
    </row>
    <row r="81" spans="3:14">
      <c r="C81" s="47" t="s">
        <v>703</v>
      </c>
      <c r="D81" s="4"/>
      <c r="F81" s="88"/>
      <c r="H81" s="50">
        <v>22676.254338321607</v>
      </c>
      <c r="I81" s="51">
        <v>22496.656081148813</v>
      </c>
      <c r="J81" s="51">
        <v>23263.72157388557</v>
      </c>
      <c r="K81" s="51">
        <v>24030.787066622313</v>
      </c>
      <c r="L81" s="51">
        <v>24357.34267344515</v>
      </c>
      <c r="M81" s="51">
        <v>26212.456439864243</v>
      </c>
      <c r="N81" s="52">
        <v>27253.170774744485</v>
      </c>
    </row>
    <row r="82" spans="3:14">
      <c r="C82" s="47" t="s">
        <v>704</v>
      </c>
      <c r="D82" s="4"/>
      <c r="F82" s="88"/>
      <c r="H82" s="50">
        <v>30653.566734641376</v>
      </c>
      <c r="I82" s="51">
        <v>31055.804645640932</v>
      </c>
      <c r="J82" s="51">
        <v>30609.038064509772</v>
      </c>
      <c r="K82" s="51">
        <v>30162.271483378601</v>
      </c>
      <c r="L82" s="51">
        <v>30572.148148678953</v>
      </c>
      <c r="M82" s="51">
        <v>32900.596438789427</v>
      </c>
      <c r="N82" s="52">
        <v>34206.85029632126</v>
      </c>
    </row>
    <row r="83" spans="3:14">
      <c r="C83" s="9" t="s">
        <v>705</v>
      </c>
      <c r="D83" s="10"/>
      <c r="E83" s="65"/>
      <c r="F83" s="66"/>
      <c r="H83" s="57">
        <v>25792.210967155046</v>
      </c>
      <c r="I83" s="58">
        <v>25532.6288561867</v>
      </c>
      <c r="J83" s="58">
        <v>26492.613206357215</v>
      </c>
      <c r="K83" s="58">
        <v>28681.317527583702</v>
      </c>
      <c r="L83" s="58">
        <v>27671.624909589689</v>
      </c>
      <c r="M83" s="58">
        <v>27655.711343173953</v>
      </c>
      <c r="N83" s="59">
        <v>27823.144263889855</v>
      </c>
    </row>
    <row r="84" spans="3:14">
      <c r="C84" s="283" t="s">
        <v>707</v>
      </c>
      <c r="D84" s="124" t="s">
        <v>708</v>
      </c>
      <c r="H84" s="400"/>
      <c r="I84" s="400"/>
      <c r="J84" s="400"/>
      <c r="K84" s="400"/>
      <c r="L84" s="400"/>
      <c r="M84" s="400"/>
      <c r="N84" s="400"/>
    </row>
    <row r="85" spans="3:14">
      <c r="C85" s="777"/>
      <c r="D85" s="777"/>
      <c r="H85" s="400"/>
      <c r="I85" s="400"/>
      <c r="J85" s="400"/>
      <c r="K85" s="400"/>
      <c r="L85" s="400"/>
      <c r="M85" s="400"/>
      <c r="N85" s="400"/>
    </row>
    <row r="86" spans="3:14">
      <c r="C86" s="37" t="s">
        <v>716</v>
      </c>
      <c r="H86" s="439" t="s">
        <v>109</v>
      </c>
    </row>
    <row r="87" spans="3:14">
      <c r="C87" s="45"/>
      <c r="D87" s="356"/>
      <c r="E87" s="330" t="s">
        <v>98</v>
      </c>
      <c r="F87" s="28" t="s">
        <v>99</v>
      </c>
      <c r="H87" s="27">
        <v>2017</v>
      </c>
      <c r="I87" s="330">
        <f t="shared" ref="I87:N87" si="8">I$1</f>
        <v>2018</v>
      </c>
      <c r="J87" s="330">
        <f t="shared" si="8"/>
        <v>2019</v>
      </c>
      <c r="K87" s="330">
        <f t="shared" si="8"/>
        <v>2020</v>
      </c>
      <c r="L87" s="330">
        <f t="shared" si="8"/>
        <v>2021</v>
      </c>
      <c r="M87" s="330">
        <f t="shared" si="8"/>
        <v>2022</v>
      </c>
      <c r="N87" s="28">
        <f t="shared" si="8"/>
        <v>2023</v>
      </c>
    </row>
    <row r="88" spans="3:14">
      <c r="C88" s="690" t="s">
        <v>266</v>
      </c>
      <c r="D88" s="355"/>
      <c r="E88" s="288" t="s">
        <v>165</v>
      </c>
      <c r="F88" s="289" t="s">
        <v>116</v>
      </c>
      <c r="H88" s="818"/>
      <c r="I88" s="819"/>
      <c r="J88" s="819"/>
      <c r="K88" s="819"/>
      <c r="L88" s="819"/>
      <c r="M88" s="819"/>
      <c r="N88" s="820"/>
    </row>
    <row r="89" spans="3:14">
      <c r="C89" s="61" t="s">
        <v>714</v>
      </c>
      <c r="D89" s="4"/>
      <c r="E89" s="48" t="s">
        <v>100</v>
      </c>
      <c r="F89" s="49"/>
      <c r="H89" s="821">
        <v>444111</v>
      </c>
      <c r="I89" s="725">
        <v>461195</v>
      </c>
      <c r="J89" s="725">
        <v>478840</v>
      </c>
      <c r="K89" s="725">
        <v>398126</v>
      </c>
      <c r="L89" s="725">
        <v>422839</v>
      </c>
      <c r="M89" s="725">
        <v>333634</v>
      </c>
      <c r="N89" s="822">
        <v>328370.5636658133</v>
      </c>
    </row>
    <row r="90" spans="3:14">
      <c r="C90" s="61" t="s">
        <v>267</v>
      </c>
      <c r="D90" s="4"/>
      <c r="E90" s="48" t="s">
        <v>100</v>
      </c>
      <c r="F90" s="49"/>
      <c r="H90" s="821">
        <v>7</v>
      </c>
      <c r="I90" s="725">
        <v>21</v>
      </c>
      <c r="J90" s="725">
        <v>169</v>
      </c>
      <c r="K90" s="725">
        <v>474</v>
      </c>
      <c r="L90" s="725">
        <v>832</v>
      </c>
      <c r="M90" s="725">
        <v>561</v>
      </c>
      <c r="N90" s="822">
        <v>756.61085972850674</v>
      </c>
    </row>
    <row r="91" spans="3:14">
      <c r="C91" s="61" t="s">
        <v>268</v>
      </c>
      <c r="D91" s="4"/>
      <c r="E91" s="48" t="s">
        <v>100</v>
      </c>
      <c r="F91" s="49"/>
      <c r="H91" s="821">
        <v>6109</v>
      </c>
      <c r="I91" s="725">
        <v>8248</v>
      </c>
      <c r="J91" s="725">
        <v>7989</v>
      </c>
      <c r="K91" s="725">
        <v>8958</v>
      </c>
      <c r="L91" s="725">
        <v>12417</v>
      </c>
      <c r="M91" s="725">
        <v>16510</v>
      </c>
      <c r="N91" s="822">
        <v>34060</v>
      </c>
    </row>
    <row r="92" spans="3:14">
      <c r="C92" s="61" t="s">
        <v>269</v>
      </c>
      <c r="D92" s="4"/>
      <c r="E92" s="48" t="s">
        <v>100</v>
      </c>
      <c r="F92" s="49"/>
      <c r="H92" s="821"/>
      <c r="I92" s="725"/>
      <c r="J92" s="725"/>
      <c r="K92" s="725"/>
      <c r="L92" s="725"/>
      <c r="M92" s="725"/>
      <c r="N92" s="822"/>
    </row>
    <row r="93" spans="3:14">
      <c r="C93" s="62" t="s">
        <v>270</v>
      </c>
      <c r="D93" s="10"/>
      <c r="E93" s="56" t="s">
        <v>100</v>
      </c>
      <c r="F93" s="63"/>
      <c r="H93" s="823">
        <v>1009</v>
      </c>
      <c r="I93" s="824">
        <v>935</v>
      </c>
      <c r="J93" s="824">
        <v>1303</v>
      </c>
      <c r="K93" s="824">
        <v>1696</v>
      </c>
      <c r="L93" s="824">
        <v>2588</v>
      </c>
      <c r="M93" s="824">
        <v>904</v>
      </c>
      <c r="N93" s="825">
        <v>1031.6235294117646</v>
      </c>
    </row>
    <row r="95" spans="3:14">
      <c r="C95" s="32" t="s">
        <v>692</v>
      </c>
      <c r="H95" s="802" t="s">
        <v>109</v>
      </c>
    </row>
    <row r="96" spans="3:14">
      <c r="C96" s="45"/>
      <c r="D96" s="356"/>
      <c r="E96" s="356" t="s">
        <v>165</v>
      </c>
      <c r="F96" s="156" t="s">
        <v>99</v>
      </c>
      <c r="G96" s="1"/>
      <c r="H96" s="729">
        <v>2017</v>
      </c>
      <c r="I96" s="288">
        <f t="shared" ref="I96:N96" si="9">I$1</f>
        <v>2018</v>
      </c>
      <c r="J96" s="288">
        <f t="shared" si="9"/>
        <v>2019</v>
      </c>
      <c r="K96" s="288">
        <f t="shared" si="9"/>
        <v>2020</v>
      </c>
      <c r="L96" s="288">
        <f t="shared" si="9"/>
        <v>2021</v>
      </c>
      <c r="M96" s="288">
        <f t="shared" si="9"/>
        <v>2022</v>
      </c>
      <c r="N96" s="289">
        <f t="shared" si="9"/>
        <v>2023</v>
      </c>
    </row>
    <row r="97" spans="3:22">
      <c r="C97" s="690" t="s">
        <v>217</v>
      </c>
      <c r="D97" s="355"/>
      <c r="E97" s="355" t="s">
        <v>445</v>
      </c>
      <c r="F97" s="335" t="s">
        <v>116</v>
      </c>
      <c r="G97" s="87"/>
      <c r="H97" s="803">
        <v>0.93758866787752104</v>
      </c>
      <c r="I97" s="805">
        <v>0.93758866787752104</v>
      </c>
      <c r="J97" s="805">
        <v>0.93758866787752104</v>
      </c>
      <c r="K97" s="805">
        <v>0.93758866787752104</v>
      </c>
      <c r="L97" s="805">
        <v>0.94132512804573865</v>
      </c>
      <c r="M97" s="805">
        <v>0.94132512804573865</v>
      </c>
      <c r="N97" s="804">
        <v>0.94132512804573865</v>
      </c>
    </row>
    <row r="98" spans="3:22">
      <c r="C98" s="113" t="s">
        <v>166</v>
      </c>
      <c r="D98" s="10"/>
      <c r="E98" s="10" t="s">
        <v>100</v>
      </c>
      <c r="F98" s="11" t="s">
        <v>100</v>
      </c>
      <c r="G98" s="87"/>
      <c r="H98" s="170">
        <v>4.0314808022289018E-2</v>
      </c>
      <c r="I98" s="87">
        <v>4.0314808022289018E-2</v>
      </c>
      <c r="J98" s="87">
        <v>4.0314808022289018E-2</v>
      </c>
      <c r="K98" s="87">
        <v>4.0314808022289018E-2</v>
      </c>
      <c r="L98" s="87">
        <v>3.7901229121761637E-2</v>
      </c>
      <c r="M98" s="87">
        <v>3.7901229121761637E-2</v>
      </c>
      <c r="N98" s="452">
        <v>3.7901229121761637E-2</v>
      </c>
    </row>
    <row r="99" spans="3:22">
      <c r="C99" s="113" t="s">
        <v>185</v>
      </c>
      <c r="D99" s="10"/>
      <c r="E99" s="10"/>
      <c r="F99" s="11"/>
      <c r="G99" s="87"/>
      <c r="H99" s="170">
        <v>2.2096524100189922E-2</v>
      </c>
      <c r="I99" s="87">
        <v>2.2096524100189922E-2</v>
      </c>
      <c r="J99" s="87">
        <v>2.2096524100189922E-2</v>
      </c>
      <c r="K99" s="87">
        <v>2.2096524100189922E-2</v>
      </c>
      <c r="L99" s="87">
        <v>2.0773642832499713E-2</v>
      </c>
      <c r="M99" s="87">
        <v>2.0773642832499713E-2</v>
      </c>
      <c r="N99" s="452">
        <v>2.0773642832499713E-2</v>
      </c>
    </row>
    <row r="100" spans="3:22">
      <c r="C100" s="45" t="s">
        <v>183</v>
      </c>
      <c r="D100" s="356"/>
      <c r="E100" s="356" t="s">
        <v>445</v>
      </c>
      <c r="F100" s="156" t="s">
        <v>116</v>
      </c>
      <c r="G100" s="87"/>
      <c r="H100" s="1057">
        <v>1</v>
      </c>
      <c r="I100" s="1058">
        <v>1</v>
      </c>
      <c r="J100" s="1058">
        <v>1</v>
      </c>
      <c r="K100" s="1058">
        <v>1</v>
      </c>
      <c r="L100" s="1058">
        <v>1</v>
      </c>
      <c r="M100" s="1058">
        <v>1</v>
      </c>
      <c r="N100" s="1059">
        <v>1</v>
      </c>
    </row>
    <row r="101" spans="3:22">
      <c r="C101" s="124" t="s">
        <v>689</v>
      </c>
      <c r="D101" s="124" t="s">
        <v>690</v>
      </c>
      <c r="H101" s="400"/>
      <c r="I101" s="400"/>
      <c r="J101" s="400"/>
      <c r="K101" s="400"/>
      <c r="L101" s="400"/>
      <c r="M101" s="400"/>
      <c r="N101" s="400"/>
    </row>
    <row r="102" spans="3:22">
      <c r="C102" s="124" t="s">
        <v>206</v>
      </c>
      <c r="D102" s="124" t="s">
        <v>691</v>
      </c>
      <c r="H102" s="400"/>
      <c r="I102" s="400"/>
      <c r="J102" s="400"/>
      <c r="K102" s="400"/>
      <c r="L102" s="400"/>
      <c r="M102" s="400"/>
      <c r="N102" s="400"/>
    </row>
    <row r="103" spans="3:22">
      <c r="C103" s="777"/>
      <c r="D103" s="777"/>
      <c r="H103" s="400"/>
      <c r="I103" s="400"/>
      <c r="J103" s="400"/>
      <c r="K103" s="400"/>
      <c r="L103" s="400"/>
      <c r="M103" s="400"/>
      <c r="N103" s="400"/>
    </row>
    <row r="104" spans="3:22">
      <c r="C104" s="32" t="s">
        <v>709</v>
      </c>
      <c r="D104" s="777"/>
      <c r="H104" s="802" t="s">
        <v>109</v>
      </c>
    </row>
    <row r="105" spans="3:22">
      <c r="C105" s="45"/>
      <c r="D105" s="356"/>
      <c r="E105" s="386" t="s">
        <v>98</v>
      </c>
      <c r="F105" s="554" t="s">
        <v>99</v>
      </c>
      <c r="H105" s="729">
        <v>2017</v>
      </c>
      <c r="I105" s="288">
        <f t="shared" ref="I105:N105" si="10">I$1</f>
        <v>2018</v>
      </c>
      <c r="J105" s="288">
        <f t="shared" si="10"/>
        <v>2019</v>
      </c>
      <c r="K105" s="288">
        <f t="shared" si="10"/>
        <v>2020</v>
      </c>
      <c r="L105" s="288">
        <f t="shared" si="10"/>
        <v>2021</v>
      </c>
      <c r="M105" s="288">
        <f t="shared" si="10"/>
        <v>2022</v>
      </c>
      <c r="N105" s="289">
        <f t="shared" si="10"/>
        <v>2023</v>
      </c>
    </row>
    <row r="106" spans="3:22">
      <c r="C106" s="801" t="s">
        <v>688</v>
      </c>
      <c r="D106" s="808"/>
      <c r="E106" s="291" t="s">
        <v>706</v>
      </c>
      <c r="F106" s="294"/>
      <c r="H106" s="810">
        <v>41116.334135663601</v>
      </c>
      <c r="I106" s="811">
        <v>39919.654294961838</v>
      </c>
      <c r="J106" s="811">
        <v>41534.162272680995</v>
      </c>
      <c r="K106" s="811">
        <v>43778.682886582959</v>
      </c>
      <c r="L106" s="811">
        <v>30119.182269774548</v>
      </c>
      <c r="M106" s="811">
        <v>32024.546701344483</v>
      </c>
      <c r="N106" s="812">
        <v>34317.072870163691</v>
      </c>
    </row>
    <row r="107" spans="3:22">
      <c r="C107" s="47" t="s">
        <v>675</v>
      </c>
      <c r="D107" s="777"/>
      <c r="F107" s="88"/>
      <c r="H107" s="813">
        <v>23573.10679611651</v>
      </c>
      <c r="I107" s="724">
        <v>23540.000000000004</v>
      </c>
      <c r="J107" s="724">
        <v>24720.3</v>
      </c>
      <c r="K107" s="724">
        <v>26150.300000000007</v>
      </c>
      <c r="L107" s="724">
        <v>27820.100000000002</v>
      </c>
      <c r="M107" s="724">
        <v>30661.4</v>
      </c>
      <c r="N107" s="814">
        <v>33942.169800000003</v>
      </c>
    </row>
    <row r="108" spans="3:22">
      <c r="C108" s="9" t="s">
        <v>710</v>
      </c>
      <c r="D108" s="809"/>
      <c r="E108" s="65"/>
      <c r="F108" s="66"/>
      <c r="H108" s="815">
        <v>21400</v>
      </c>
      <c r="I108" s="816">
        <v>21400</v>
      </c>
      <c r="J108" s="816">
        <v>22473</v>
      </c>
      <c r="K108" s="816">
        <v>23773</v>
      </c>
      <c r="L108" s="816">
        <v>25291</v>
      </c>
      <c r="M108" s="816">
        <v>27874</v>
      </c>
      <c r="N108" s="817">
        <v>30856.518</v>
      </c>
    </row>
    <row r="110" spans="3:22" ht="18.5">
      <c r="C110" s="258" t="s">
        <v>712</v>
      </c>
      <c r="D110" s="777"/>
      <c r="H110" s="400"/>
      <c r="I110" s="400"/>
      <c r="J110" s="400"/>
      <c r="K110" s="400"/>
      <c r="L110" s="400"/>
      <c r="M110" s="400"/>
      <c r="N110" s="400"/>
      <c r="U110" s="400"/>
      <c r="V110" s="400"/>
    </row>
    <row r="111" spans="3:22">
      <c r="C111" s="777"/>
      <c r="D111" s="777"/>
      <c r="H111" s="400"/>
      <c r="I111" s="400"/>
      <c r="J111" s="400"/>
      <c r="K111" s="400"/>
      <c r="L111" s="400"/>
      <c r="M111" s="400"/>
      <c r="N111" s="400"/>
      <c r="P111" s="829" t="s">
        <v>1629</v>
      </c>
    </row>
    <row r="112" spans="3:22">
      <c r="C112" s="37" t="s">
        <v>717</v>
      </c>
      <c r="H112" s="400"/>
      <c r="I112" s="400"/>
      <c r="J112" s="400"/>
      <c r="K112" s="400"/>
      <c r="L112" s="400"/>
      <c r="M112" s="400"/>
      <c r="N112" s="400"/>
      <c r="P112" s="27">
        <f t="shared" ref="P112:V112" si="11">P$1</f>
        <v>2024</v>
      </c>
      <c r="Q112" s="330">
        <f t="shared" si="11"/>
        <v>2025</v>
      </c>
      <c r="R112" s="330">
        <f t="shared" si="11"/>
        <v>2026</v>
      </c>
      <c r="S112" s="330">
        <f t="shared" si="11"/>
        <v>2027</v>
      </c>
      <c r="T112" s="330">
        <f t="shared" si="11"/>
        <v>2028</v>
      </c>
      <c r="U112" s="330">
        <f t="shared" si="11"/>
        <v>2029</v>
      </c>
      <c r="V112" s="28">
        <f t="shared" si="11"/>
        <v>2030</v>
      </c>
    </row>
    <row r="113" spans="3:22">
      <c r="C113" s="45"/>
      <c r="D113" s="356"/>
      <c r="E113" s="330" t="s">
        <v>98</v>
      </c>
      <c r="F113" s="28" t="s">
        <v>99</v>
      </c>
      <c r="H113" s="400"/>
      <c r="I113" s="400"/>
      <c r="J113" s="400"/>
      <c r="K113" s="400"/>
      <c r="L113" s="400"/>
      <c r="M113" s="400"/>
      <c r="N113" s="400"/>
      <c r="P113" s="807">
        <v>27.585975535786339</v>
      </c>
      <c r="Q113" s="324">
        <v>27.842233402987542</v>
      </c>
      <c r="R113" s="324">
        <v>27.964084606424411</v>
      </c>
      <c r="S113" s="324">
        <v>28.11233092834944</v>
      </c>
      <c r="T113" s="324">
        <v>28.296590577408743</v>
      </c>
      <c r="U113" s="324">
        <v>28.531800936128118</v>
      </c>
      <c r="V113" s="325">
        <v>28.84248560264551</v>
      </c>
    </row>
    <row r="114" spans="3:22">
      <c r="C114" s="690" t="s">
        <v>266</v>
      </c>
      <c r="D114" s="355"/>
      <c r="E114" s="288" t="s">
        <v>718</v>
      </c>
      <c r="F114" s="289" t="s">
        <v>116</v>
      </c>
      <c r="H114" s="400"/>
      <c r="I114" s="400"/>
      <c r="J114" s="400"/>
      <c r="K114" s="400"/>
      <c r="L114" s="400"/>
      <c r="M114" s="400"/>
      <c r="N114" s="400"/>
      <c r="P114" s="50">
        <v>30.7177940869271</v>
      </c>
      <c r="Q114" s="51">
        <v>30.95908273885124</v>
      </c>
      <c r="R114" s="51">
        <v>31.096073024933627</v>
      </c>
      <c r="S114" s="51">
        <v>31.262737821655929</v>
      </c>
      <c r="T114" s="51">
        <v>31.469890326728674</v>
      </c>
      <c r="U114" s="51">
        <v>31.734323778526338</v>
      </c>
      <c r="V114" s="52">
        <v>32.083608645209516</v>
      </c>
    </row>
    <row r="115" spans="3:22">
      <c r="C115" s="61" t="s">
        <v>714</v>
      </c>
      <c r="D115" s="4"/>
      <c r="E115" s="48" t="s">
        <v>100</v>
      </c>
      <c r="F115" s="49" t="s">
        <v>142</v>
      </c>
      <c r="H115" s="400"/>
      <c r="I115" s="400"/>
      <c r="J115" s="400"/>
      <c r="K115" s="400"/>
      <c r="L115" s="400"/>
      <c r="M115" s="400"/>
      <c r="N115" s="400"/>
      <c r="P115" s="50">
        <v>46.060814953271027</v>
      </c>
      <c r="Q115" s="51">
        <v>45.847229906542054</v>
      </c>
      <c r="R115" s="51">
        <v>45.633644859813081</v>
      </c>
      <c r="S115" s="51">
        <v>45.542891753915903</v>
      </c>
      <c r="T115" s="51">
        <v>45.452138648018718</v>
      </c>
      <c r="U115" s="51">
        <v>45.361385542121539</v>
      </c>
      <c r="V115" s="52">
        <v>45.270632436224354</v>
      </c>
    </row>
    <row r="116" spans="3:22">
      <c r="C116" s="61" t="s">
        <v>267</v>
      </c>
      <c r="D116" s="4"/>
      <c r="E116" s="48" t="s">
        <v>100</v>
      </c>
      <c r="F116" s="49" t="s">
        <v>95</v>
      </c>
      <c r="H116" s="400"/>
      <c r="I116" s="400"/>
      <c r="J116" s="400"/>
      <c r="K116" s="400"/>
      <c r="L116" s="400"/>
      <c r="M116" s="400"/>
      <c r="N116" s="400"/>
      <c r="P116" s="50">
        <v>40.699691009855556</v>
      </c>
      <c r="Q116" s="51">
        <v>37.092008869781928</v>
      </c>
      <c r="R116" s="51">
        <v>36.114254173437217</v>
      </c>
      <c r="S116" s="51">
        <v>35.754383559707207</v>
      </c>
      <c r="T116" s="51">
        <v>35.31492797013032</v>
      </c>
      <c r="U116" s="51">
        <v>34.817802146018707</v>
      </c>
      <c r="V116" s="52">
        <v>34.278230851997492</v>
      </c>
    </row>
    <row r="117" spans="3:22">
      <c r="C117" s="61" t="s">
        <v>268</v>
      </c>
      <c r="D117" s="4"/>
      <c r="E117" s="48" t="s">
        <v>100</v>
      </c>
      <c r="F117" s="49" t="s">
        <v>93</v>
      </c>
      <c r="H117" s="400"/>
      <c r="I117" s="400"/>
      <c r="J117" s="400"/>
      <c r="K117" s="400"/>
      <c r="L117" s="400"/>
      <c r="M117" s="400"/>
      <c r="N117" s="400"/>
      <c r="P117" s="50">
        <v>82.46608565879977</v>
      </c>
      <c r="Q117" s="51">
        <v>81.607063933187277</v>
      </c>
      <c r="R117" s="51">
        <v>80.748042207574784</v>
      </c>
      <c r="S117" s="51">
        <v>79.889020481962291</v>
      </c>
      <c r="T117" s="51">
        <v>79.029998756349784</v>
      </c>
      <c r="U117" s="51">
        <v>78.170977030737291</v>
      </c>
      <c r="V117" s="52">
        <v>77.311955305124798</v>
      </c>
    </row>
    <row r="118" spans="3:22">
      <c r="C118" s="61" t="s">
        <v>269</v>
      </c>
      <c r="D118" s="4"/>
      <c r="E118" s="48" t="s">
        <v>100</v>
      </c>
      <c r="F118" s="49" t="s">
        <v>211</v>
      </c>
      <c r="H118" s="400"/>
      <c r="I118" s="400"/>
      <c r="J118" s="400"/>
      <c r="K118" s="400"/>
      <c r="L118" s="400"/>
      <c r="M118" s="400"/>
      <c r="N118" s="400"/>
      <c r="P118" s="57">
        <v>25</v>
      </c>
      <c r="Q118" s="58">
        <v>25</v>
      </c>
      <c r="R118" s="58">
        <v>25</v>
      </c>
      <c r="S118" s="58">
        <v>25</v>
      </c>
      <c r="T118" s="58">
        <v>25</v>
      </c>
      <c r="U118" s="58">
        <v>25</v>
      </c>
      <c r="V118" s="59">
        <v>25</v>
      </c>
    </row>
    <row r="119" spans="3:22">
      <c r="C119" s="62" t="s">
        <v>270</v>
      </c>
      <c r="D119" s="10"/>
      <c r="E119" s="56" t="s">
        <v>100</v>
      </c>
      <c r="F119" s="63" t="s">
        <v>216</v>
      </c>
      <c r="H119" s="400"/>
      <c r="I119" s="400"/>
      <c r="J119" s="400"/>
      <c r="K119" s="400"/>
      <c r="L119" s="400"/>
      <c r="M119" s="400"/>
      <c r="N119" s="400"/>
      <c r="U119" s="400"/>
      <c r="V119" s="400"/>
    </row>
    <row r="120" spans="3:22">
      <c r="C120" s="4"/>
      <c r="D120" s="4"/>
      <c r="E120" s="48"/>
      <c r="F120" s="1"/>
      <c r="H120" s="400"/>
      <c r="I120" s="400"/>
      <c r="J120" s="400"/>
      <c r="K120" s="400"/>
      <c r="L120" s="400"/>
      <c r="M120" s="400"/>
      <c r="N120" s="400"/>
      <c r="U120" s="400"/>
      <c r="V120" s="400"/>
    </row>
    <row r="121" spans="3:22">
      <c r="C121" s="283" t="s">
        <v>1523</v>
      </c>
      <c r="D121" s="283" t="s">
        <v>1518</v>
      </c>
      <c r="E121" s="48"/>
      <c r="F121" s="1"/>
      <c r="H121" s="400"/>
      <c r="I121" s="400"/>
      <c r="J121" s="400"/>
      <c r="K121" s="400"/>
      <c r="L121" s="400"/>
      <c r="M121" s="400"/>
      <c r="N121" s="400"/>
      <c r="U121" s="400"/>
      <c r="V121" s="400"/>
    </row>
    <row r="122" spans="3:22">
      <c r="C122" s="124"/>
      <c r="D122" s="124" t="s">
        <v>1519</v>
      </c>
      <c r="E122" s="48"/>
      <c r="F122" s="1"/>
      <c r="H122" s="400"/>
      <c r="I122" s="400"/>
      <c r="J122" s="400"/>
      <c r="K122" s="400"/>
      <c r="L122" s="400"/>
      <c r="M122" s="400"/>
      <c r="N122" s="400"/>
      <c r="U122" s="400"/>
      <c r="V122" s="400"/>
    </row>
    <row r="123" spans="3:22">
      <c r="C123" s="124"/>
      <c r="D123" s="124" t="s">
        <v>1520</v>
      </c>
      <c r="E123" s="48"/>
      <c r="F123" s="1"/>
      <c r="H123" s="400"/>
      <c r="I123" s="400"/>
      <c r="J123" s="400"/>
      <c r="K123" s="400"/>
      <c r="L123" s="400"/>
      <c r="M123" s="400"/>
      <c r="N123" s="400"/>
      <c r="U123" s="400"/>
      <c r="V123" s="400"/>
    </row>
    <row r="124" spans="3:22">
      <c r="C124" s="124"/>
      <c r="D124" s="124" t="s">
        <v>1521</v>
      </c>
      <c r="E124" s="48"/>
      <c r="F124" s="1"/>
      <c r="H124" s="400"/>
      <c r="I124" s="400"/>
      <c r="J124" s="400"/>
      <c r="K124" s="400"/>
      <c r="L124" s="400"/>
      <c r="M124" s="400"/>
      <c r="N124" s="400"/>
      <c r="U124" s="400"/>
      <c r="V124" s="400"/>
    </row>
    <row r="125" spans="3:22">
      <c r="C125" s="124"/>
      <c r="D125" s="124" t="s">
        <v>1522</v>
      </c>
      <c r="E125" s="48"/>
      <c r="F125" s="1"/>
      <c r="H125" s="400"/>
      <c r="I125" s="400"/>
      <c r="J125" s="400"/>
      <c r="K125" s="400"/>
      <c r="L125" s="400"/>
      <c r="M125" s="400"/>
      <c r="N125" s="400"/>
      <c r="U125" s="400"/>
      <c r="V125" s="400"/>
    </row>
    <row r="126" spans="3:22">
      <c r="C126" s="283"/>
      <c r="D126" s="283"/>
      <c r="E126" s="48"/>
      <c r="F126" s="1"/>
      <c r="H126" s="400"/>
      <c r="I126" s="400"/>
      <c r="J126" s="400"/>
      <c r="K126" s="400"/>
      <c r="L126" s="400"/>
      <c r="M126" s="400"/>
      <c r="N126" s="400"/>
      <c r="U126" s="400"/>
      <c r="V126" s="400"/>
    </row>
    <row r="127" spans="3:22">
      <c r="C127" s="283" t="s">
        <v>211</v>
      </c>
      <c r="D127" s="124" t="s">
        <v>1524</v>
      </c>
      <c r="E127" s="48"/>
      <c r="F127" s="1"/>
      <c r="H127" s="400"/>
      <c r="I127" s="400"/>
      <c r="J127" s="400"/>
      <c r="K127" s="400"/>
      <c r="L127" s="400"/>
      <c r="M127" s="400"/>
      <c r="N127" s="400"/>
      <c r="U127" s="400"/>
      <c r="V127" s="400"/>
    </row>
    <row r="128" spans="3:22">
      <c r="C128" s="283"/>
      <c r="D128" s="124" t="s">
        <v>1525</v>
      </c>
      <c r="E128" s="48"/>
      <c r="F128" s="1"/>
      <c r="H128" s="400"/>
      <c r="I128" s="400"/>
      <c r="J128" s="400"/>
      <c r="K128" s="400"/>
      <c r="L128" s="400"/>
      <c r="M128" s="400"/>
      <c r="N128" s="400"/>
      <c r="U128" s="400"/>
      <c r="V128" s="400"/>
    </row>
    <row r="129" spans="3:22">
      <c r="C129" s="283"/>
      <c r="D129" s="124" t="s">
        <v>1526</v>
      </c>
      <c r="E129" s="48"/>
      <c r="F129" s="1"/>
      <c r="H129" s="400"/>
      <c r="I129" s="400"/>
      <c r="J129" s="400"/>
      <c r="K129" s="400"/>
      <c r="L129" s="400"/>
      <c r="M129" s="400"/>
      <c r="N129" s="400"/>
      <c r="U129" s="400"/>
      <c r="V129" s="400"/>
    </row>
    <row r="130" spans="3:22">
      <c r="C130" s="283"/>
      <c r="D130" s="124" t="s">
        <v>1527</v>
      </c>
      <c r="E130" s="48"/>
      <c r="F130" s="1"/>
      <c r="H130" s="400"/>
      <c r="I130" s="400"/>
      <c r="J130" s="400"/>
      <c r="K130" s="400"/>
      <c r="L130" s="400"/>
      <c r="M130" s="400"/>
      <c r="N130" s="400"/>
      <c r="U130" s="400"/>
      <c r="V130" s="400"/>
    </row>
    <row r="131" spans="3:22">
      <c r="C131" s="283"/>
      <c r="D131" s="283"/>
      <c r="E131" s="48"/>
      <c r="F131" s="1"/>
      <c r="H131" s="400"/>
      <c r="I131" s="400"/>
      <c r="J131" s="400"/>
      <c r="K131" s="400"/>
      <c r="L131" s="400"/>
      <c r="M131" s="400"/>
      <c r="N131" s="400"/>
      <c r="U131" s="400"/>
      <c r="V131" s="400"/>
    </row>
    <row r="132" spans="3:22">
      <c r="C132" s="283" t="s">
        <v>142</v>
      </c>
      <c r="D132" s="283" t="s">
        <v>1528</v>
      </c>
      <c r="E132" s="4"/>
      <c r="F132" s="1"/>
      <c r="H132" s="400"/>
      <c r="I132" s="400"/>
      <c r="J132" s="400"/>
      <c r="K132" s="400"/>
      <c r="L132" s="400"/>
      <c r="M132" s="400"/>
      <c r="N132" s="400"/>
      <c r="U132" s="400"/>
      <c r="V132" s="400"/>
    </row>
    <row r="133" spans="3:22">
      <c r="C133" s="283"/>
      <c r="D133" s="283" t="s">
        <v>1529</v>
      </c>
      <c r="E133" s="4"/>
      <c r="F133" s="1"/>
      <c r="H133" s="400"/>
      <c r="I133" s="400"/>
      <c r="J133" s="400"/>
      <c r="K133" s="400"/>
      <c r="L133" s="400"/>
      <c r="M133" s="400"/>
      <c r="N133" s="400"/>
      <c r="U133" s="400"/>
      <c r="V133" s="400"/>
    </row>
    <row r="134" spans="3:22">
      <c r="C134" s="283"/>
      <c r="D134" s="283"/>
      <c r="E134" s="48"/>
      <c r="F134" s="1"/>
      <c r="H134" s="400"/>
      <c r="I134" s="400"/>
      <c r="J134" s="400"/>
      <c r="K134" s="400"/>
      <c r="L134" s="400"/>
      <c r="M134" s="400"/>
      <c r="N134" s="400"/>
      <c r="U134" s="400"/>
      <c r="V134" s="400"/>
    </row>
    <row r="135" spans="3:22">
      <c r="C135" s="124" t="s">
        <v>1532</v>
      </c>
      <c r="D135" s="124" t="s">
        <v>1530</v>
      </c>
      <c r="E135" s="48"/>
      <c r="F135" s="1"/>
      <c r="H135" s="400"/>
      <c r="I135" s="400"/>
      <c r="J135" s="400"/>
      <c r="K135" s="400"/>
      <c r="L135" s="400"/>
      <c r="M135" s="400"/>
      <c r="N135" s="400"/>
      <c r="U135" s="400"/>
      <c r="V135" s="400"/>
    </row>
    <row r="136" spans="3:22">
      <c r="C136" s="124"/>
      <c r="D136" s="124" t="s">
        <v>1531</v>
      </c>
      <c r="E136" s="48"/>
      <c r="F136" s="1"/>
      <c r="H136" s="400"/>
      <c r="I136" s="400"/>
      <c r="J136" s="400"/>
      <c r="K136" s="400"/>
      <c r="L136" s="400"/>
      <c r="M136" s="400"/>
      <c r="N136" s="400"/>
      <c r="U136" s="400"/>
      <c r="V136" s="400"/>
    </row>
    <row r="137" spans="3:22">
      <c r="C137" s="777"/>
      <c r="D137" s="777"/>
      <c r="H137" s="400"/>
      <c r="I137" s="400"/>
      <c r="J137" s="400"/>
      <c r="K137" s="400"/>
      <c r="L137" s="400"/>
      <c r="M137" s="400"/>
      <c r="N137" s="400"/>
      <c r="U137" s="400"/>
      <c r="V137" s="400"/>
    </row>
    <row r="138" spans="3:22">
      <c r="C138" s="37" t="s">
        <v>715</v>
      </c>
      <c r="H138" s="400"/>
      <c r="I138" s="400"/>
      <c r="J138" s="400"/>
      <c r="K138" s="400"/>
      <c r="L138" s="400"/>
      <c r="M138" s="400"/>
      <c r="N138" s="400"/>
      <c r="P138" s="829" t="s">
        <v>1629</v>
      </c>
    </row>
    <row r="139" spans="3:22">
      <c r="C139" s="45"/>
      <c r="D139" s="356"/>
      <c r="E139" s="330" t="s">
        <v>98</v>
      </c>
      <c r="F139" s="28" t="s">
        <v>99</v>
      </c>
      <c r="H139" s="400"/>
      <c r="I139" s="400"/>
      <c r="J139" s="400"/>
      <c r="K139" s="400"/>
      <c r="L139" s="400"/>
      <c r="M139" s="400"/>
      <c r="N139" s="400"/>
      <c r="P139" s="27">
        <f t="shared" ref="P139:V139" si="12">P$1</f>
        <v>2024</v>
      </c>
      <c r="Q139" s="330">
        <f t="shared" si="12"/>
        <v>2025</v>
      </c>
      <c r="R139" s="330">
        <f t="shared" si="12"/>
        <v>2026</v>
      </c>
      <c r="S139" s="330">
        <f t="shared" si="12"/>
        <v>2027</v>
      </c>
      <c r="T139" s="330">
        <f t="shared" si="12"/>
        <v>2028</v>
      </c>
      <c r="U139" s="330">
        <f t="shared" si="12"/>
        <v>2029</v>
      </c>
      <c r="V139" s="28">
        <f t="shared" si="12"/>
        <v>2030</v>
      </c>
    </row>
    <row r="140" spans="3:22">
      <c r="C140" s="690" t="s">
        <v>266</v>
      </c>
      <c r="D140" s="355"/>
      <c r="E140" s="288" t="s">
        <v>713</v>
      </c>
      <c r="F140" s="289" t="s">
        <v>116</v>
      </c>
      <c r="H140" s="400"/>
      <c r="I140" s="400"/>
      <c r="J140" s="400"/>
      <c r="K140" s="400"/>
      <c r="L140" s="400"/>
      <c r="M140" s="400"/>
      <c r="N140" s="400"/>
      <c r="P140" s="807">
        <v>25.149658723881178</v>
      </c>
      <c r="Q140" s="324">
        <v>25.149658723881178</v>
      </c>
      <c r="R140" s="324">
        <v>25.149658723881178</v>
      </c>
      <c r="S140" s="324">
        <v>25.149658723881178</v>
      </c>
      <c r="T140" s="324">
        <v>25.149658723881178</v>
      </c>
      <c r="U140" s="324">
        <v>25.149658723881178</v>
      </c>
      <c r="V140" s="325">
        <v>25.149658723881178</v>
      </c>
    </row>
    <row r="141" spans="3:22">
      <c r="C141" s="61" t="s">
        <v>714</v>
      </c>
      <c r="D141" s="4"/>
      <c r="E141" s="48" t="s">
        <v>100</v>
      </c>
      <c r="F141" s="49" t="s">
        <v>116</v>
      </c>
      <c r="H141" s="400"/>
      <c r="I141" s="400"/>
      <c r="J141" s="400"/>
      <c r="K141" s="400"/>
      <c r="L141" s="400"/>
      <c r="M141" s="400"/>
      <c r="N141" s="400"/>
      <c r="P141" s="50">
        <v>25.149658723881178</v>
      </c>
      <c r="Q141" s="51">
        <v>25.149658723881178</v>
      </c>
      <c r="R141" s="51">
        <v>25.149658723881178</v>
      </c>
      <c r="S141" s="51">
        <v>25.149658723881178</v>
      </c>
      <c r="T141" s="51">
        <v>25.149658723881178</v>
      </c>
      <c r="U141" s="51">
        <v>25.149658723881178</v>
      </c>
      <c r="V141" s="52">
        <v>25.149658723881178</v>
      </c>
    </row>
    <row r="142" spans="3:22">
      <c r="C142" s="61" t="s">
        <v>267</v>
      </c>
      <c r="D142" s="4"/>
      <c r="E142" s="48" t="s">
        <v>100</v>
      </c>
      <c r="F142" s="49" t="s">
        <v>142</v>
      </c>
      <c r="H142" s="400"/>
      <c r="I142" s="400"/>
      <c r="J142" s="400"/>
      <c r="K142" s="400"/>
      <c r="L142" s="400"/>
      <c r="M142" s="400"/>
      <c r="N142" s="400"/>
      <c r="P142" s="50">
        <v>49.923642679127724</v>
      </c>
      <c r="Q142" s="51">
        <v>48.334835358255454</v>
      </c>
      <c r="R142" s="51">
        <v>46.746028037383169</v>
      </c>
      <c r="S142" s="51">
        <v>45.283774837367893</v>
      </c>
      <c r="T142" s="51">
        <v>43.821521637352618</v>
      </c>
      <c r="U142" s="51">
        <v>42.359268437337342</v>
      </c>
      <c r="V142" s="52">
        <v>40.897015237322066</v>
      </c>
    </row>
    <row r="143" spans="3:22">
      <c r="C143" s="61" t="s">
        <v>268</v>
      </c>
      <c r="D143" s="4"/>
      <c r="E143" s="48" t="s">
        <v>100</v>
      </c>
      <c r="F143" s="49" t="s">
        <v>95</v>
      </c>
      <c r="H143" s="400"/>
      <c r="I143" s="400"/>
      <c r="J143" s="400"/>
      <c r="K143" s="400"/>
      <c r="L143" s="400"/>
      <c r="M143" s="400"/>
      <c r="N143" s="400"/>
      <c r="P143" s="50">
        <v>31.141691314641744</v>
      </c>
      <c r="Q143" s="51">
        <v>30.383714392523363</v>
      </c>
      <c r="R143" s="51">
        <v>29.846728971962616</v>
      </c>
      <c r="S143" s="51">
        <v>29.716154082140413</v>
      </c>
      <c r="T143" s="51">
        <v>29.552028044077439</v>
      </c>
      <c r="U143" s="51">
        <v>29.354350857773682</v>
      </c>
      <c r="V143" s="52">
        <v>29.123122523229149</v>
      </c>
    </row>
    <row r="144" spans="3:22">
      <c r="C144" s="61" t="s">
        <v>269</v>
      </c>
      <c r="D144" s="4"/>
      <c r="E144" s="48" t="s">
        <v>100</v>
      </c>
      <c r="F144" s="49" t="s">
        <v>93</v>
      </c>
      <c r="H144" s="400"/>
      <c r="I144" s="400"/>
      <c r="J144" s="400"/>
      <c r="K144" s="400"/>
      <c r="L144" s="400"/>
      <c r="M144" s="400"/>
      <c r="N144" s="400"/>
      <c r="P144" s="50">
        <v>107.03571428571429</v>
      </c>
      <c r="Q144" s="51">
        <v>105.05357142857143</v>
      </c>
      <c r="R144" s="51">
        <v>103.07142857142857</v>
      </c>
      <c r="S144" s="51">
        <v>101.08928571428571</v>
      </c>
      <c r="T144" s="51">
        <v>99.107142857142861</v>
      </c>
      <c r="U144" s="51">
        <v>97.125</v>
      </c>
      <c r="V144" s="52">
        <v>95.142857142857139</v>
      </c>
    </row>
    <row r="145" spans="3:22">
      <c r="C145" s="62" t="s">
        <v>270</v>
      </c>
      <c r="D145" s="10"/>
      <c r="E145" s="56" t="s">
        <v>100</v>
      </c>
      <c r="F145" s="63" t="s">
        <v>116</v>
      </c>
      <c r="H145" s="400"/>
      <c r="I145" s="400"/>
      <c r="J145" s="400"/>
      <c r="K145" s="400"/>
      <c r="L145" s="400"/>
      <c r="M145" s="400"/>
      <c r="N145" s="400"/>
      <c r="P145" s="57">
        <v>27.749947774553554</v>
      </c>
      <c r="Q145" s="58">
        <v>27.749947774553554</v>
      </c>
      <c r="R145" s="58">
        <v>27.749947774553554</v>
      </c>
      <c r="S145" s="58">
        <v>27.749947774553554</v>
      </c>
      <c r="T145" s="58">
        <v>27.749947774553554</v>
      </c>
      <c r="U145" s="58">
        <v>27.749947774553554</v>
      </c>
      <c r="V145" s="59">
        <v>27.749947774553554</v>
      </c>
    </row>
    <row r="146" spans="3:22">
      <c r="C146" s="4"/>
      <c r="D146" s="4"/>
      <c r="E146" s="48"/>
      <c r="F146" s="1"/>
      <c r="H146" s="400"/>
      <c r="I146" s="400"/>
      <c r="J146" s="400"/>
      <c r="K146" s="400"/>
      <c r="L146" s="400"/>
      <c r="M146" s="400"/>
      <c r="N146" s="400"/>
      <c r="P146" s="51"/>
      <c r="Q146" s="51"/>
      <c r="R146" s="51"/>
      <c r="S146" s="51"/>
      <c r="T146" s="51"/>
      <c r="U146" s="51"/>
      <c r="V146" s="51"/>
    </row>
    <row r="147" spans="3:22">
      <c r="C147" s="283" t="s">
        <v>1496</v>
      </c>
      <c r="D147" s="124" t="s">
        <v>1497</v>
      </c>
      <c r="E147" s="124"/>
      <c r="F147" s="1"/>
      <c r="H147" s="400"/>
      <c r="I147" s="400"/>
      <c r="J147" s="400"/>
      <c r="K147" s="400"/>
      <c r="L147" s="400"/>
      <c r="M147" s="400"/>
      <c r="N147" s="400"/>
      <c r="P147" s="51"/>
      <c r="Q147" s="51"/>
      <c r="R147" s="51"/>
      <c r="S147" s="51"/>
      <c r="T147" s="51"/>
      <c r="U147" s="51"/>
      <c r="V147" s="51"/>
    </row>
    <row r="148" spans="3:22">
      <c r="C148" s="124"/>
      <c r="D148" s="124"/>
      <c r="E148" s="124"/>
      <c r="F148" s="1"/>
      <c r="H148" s="400"/>
      <c r="I148" s="400"/>
      <c r="J148" s="400"/>
      <c r="K148" s="400"/>
      <c r="L148" s="400"/>
      <c r="M148" s="400"/>
      <c r="N148" s="400"/>
      <c r="P148" s="51"/>
      <c r="Q148" s="51"/>
      <c r="R148" s="51"/>
      <c r="S148" s="51"/>
      <c r="T148" s="51"/>
      <c r="U148" s="51"/>
      <c r="V148" s="51"/>
    </row>
    <row r="149" spans="3:22">
      <c r="C149" s="283" t="s">
        <v>1498</v>
      </c>
      <c r="D149" s="124" t="s">
        <v>1499</v>
      </c>
      <c r="E149" s="124"/>
      <c r="F149" s="1"/>
      <c r="H149" s="400"/>
      <c r="I149" s="400"/>
      <c r="J149" s="400"/>
      <c r="K149" s="400"/>
      <c r="L149" s="400"/>
      <c r="M149" s="400"/>
      <c r="N149" s="400"/>
      <c r="P149" s="51"/>
      <c r="Q149" s="51"/>
      <c r="R149" s="51"/>
      <c r="S149" s="51"/>
      <c r="T149" s="51"/>
      <c r="U149" s="51"/>
      <c r="V149" s="51"/>
    </row>
    <row r="150" spans="3:22">
      <c r="C150" s="283"/>
      <c r="D150" s="124"/>
      <c r="E150" s="124"/>
      <c r="F150" s="1"/>
      <c r="H150" s="400"/>
      <c r="I150" s="400"/>
      <c r="J150" s="400"/>
      <c r="K150" s="400"/>
      <c r="L150" s="400"/>
      <c r="M150" s="400"/>
      <c r="N150" s="400"/>
      <c r="P150" s="51"/>
      <c r="Q150" s="51"/>
      <c r="R150" s="51"/>
      <c r="S150" s="51"/>
      <c r="T150" s="51"/>
      <c r="U150" s="51"/>
      <c r="V150" s="51"/>
    </row>
    <row r="151" spans="3:22">
      <c r="C151" s="124" t="s">
        <v>1500</v>
      </c>
      <c r="D151" s="1524">
        <v>30</v>
      </c>
      <c r="E151" s="1524"/>
      <c r="F151" s="1"/>
      <c r="H151" s="400"/>
      <c r="I151" s="400"/>
      <c r="J151" s="400"/>
      <c r="K151" s="400"/>
      <c r="L151" s="400"/>
      <c r="M151" s="400"/>
      <c r="N151" s="400"/>
      <c r="P151" s="51"/>
      <c r="Q151" s="51"/>
      <c r="R151" s="51"/>
      <c r="S151" s="51"/>
      <c r="T151" s="51"/>
      <c r="U151" s="51"/>
      <c r="V151" s="51"/>
    </row>
    <row r="152" spans="3:22">
      <c r="C152" s="124" t="s">
        <v>1501</v>
      </c>
      <c r="D152" s="1524">
        <v>40</v>
      </c>
      <c r="E152" s="1524"/>
      <c r="F152" s="1"/>
      <c r="H152" s="400"/>
      <c r="I152" s="400"/>
      <c r="J152" s="400"/>
      <c r="K152" s="400"/>
      <c r="L152" s="400"/>
      <c r="M152" s="400"/>
      <c r="N152" s="400"/>
      <c r="P152" s="51"/>
      <c r="Q152" s="51"/>
      <c r="R152" s="51"/>
      <c r="S152" s="51"/>
      <c r="T152" s="51"/>
      <c r="U152" s="51"/>
      <c r="V152" s="51"/>
    </row>
    <row r="153" spans="3:22">
      <c r="C153" s="124" t="s">
        <v>1502</v>
      </c>
      <c r="D153" s="1524">
        <v>4.8</v>
      </c>
      <c r="E153" s="1524"/>
      <c r="F153" s="1"/>
      <c r="H153" s="400"/>
      <c r="I153" s="400"/>
      <c r="J153" s="400"/>
      <c r="K153" s="400"/>
      <c r="L153" s="400"/>
      <c r="M153" s="400"/>
      <c r="N153" s="400"/>
      <c r="P153" s="51"/>
      <c r="Q153" s="51"/>
      <c r="R153" s="51"/>
      <c r="S153" s="51"/>
      <c r="T153" s="51"/>
      <c r="U153" s="51"/>
      <c r="V153" s="51"/>
    </row>
    <row r="154" spans="3:22">
      <c r="C154" s="124" t="s">
        <v>1503</v>
      </c>
      <c r="D154" s="1524">
        <v>25.2</v>
      </c>
      <c r="E154" s="1524"/>
      <c r="F154" s="1"/>
      <c r="H154" s="400"/>
      <c r="I154" s="400"/>
      <c r="J154" s="400"/>
      <c r="K154" s="400"/>
      <c r="L154" s="400"/>
      <c r="M154" s="400"/>
      <c r="N154" s="400"/>
      <c r="P154" s="51"/>
      <c r="Q154" s="51"/>
      <c r="R154" s="51"/>
      <c r="S154" s="51"/>
      <c r="T154" s="51"/>
      <c r="U154" s="51"/>
      <c r="V154" s="51"/>
    </row>
    <row r="155" spans="3:22">
      <c r="C155" s="124"/>
      <c r="D155" s="1525"/>
      <c r="E155" s="1525"/>
      <c r="F155" s="1"/>
      <c r="H155" s="400"/>
      <c r="I155" s="400"/>
      <c r="J155" s="400"/>
      <c r="K155" s="400"/>
      <c r="L155" s="400"/>
      <c r="M155" s="400"/>
      <c r="N155" s="400"/>
      <c r="P155" s="51"/>
      <c r="Q155" s="51"/>
      <c r="R155" s="51"/>
      <c r="S155" s="51"/>
      <c r="T155" s="51"/>
      <c r="U155" s="51"/>
      <c r="V155" s="51"/>
    </row>
    <row r="156" spans="3:22">
      <c r="C156" s="124" t="s">
        <v>1504</v>
      </c>
      <c r="D156" s="1526">
        <v>119.98048901807599</v>
      </c>
      <c r="E156" s="235" t="s">
        <v>1505</v>
      </c>
      <c r="F156" s="1"/>
      <c r="H156" s="400"/>
      <c r="I156" s="400"/>
      <c r="J156" s="400"/>
      <c r="K156" s="400"/>
      <c r="L156" s="400"/>
      <c r="M156" s="400"/>
      <c r="N156" s="400"/>
      <c r="P156" s="51"/>
      <c r="Q156" s="51"/>
      <c r="R156" s="51"/>
      <c r="S156" s="51"/>
      <c r="T156" s="51"/>
      <c r="U156" s="51"/>
      <c r="V156" s="51"/>
    </row>
    <row r="157" spans="3:22">
      <c r="C157" s="124"/>
      <c r="D157" s="1526"/>
      <c r="E157" s="235"/>
      <c r="F157" s="1"/>
      <c r="H157" s="400"/>
      <c r="I157" s="400"/>
      <c r="J157" s="400"/>
      <c r="K157" s="400"/>
      <c r="L157" s="400"/>
      <c r="M157" s="400"/>
      <c r="N157" s="400"/>
      <c r="P157" s="51"/>
      <c r="Q157" s="51"/>
      <c r="R157" s="51"/>
      <c r="S157" s="51"/>
      <c r="T157" s="51"/>
      <c r="U157" s="51"/>
      <c r="V157" s="51"/>
    </row>
    <row r="158" spans="3:22">
      <c r="C158" s="124"/>
      <c r="D158" s="1526"/>
      <c r="E158" s="235"/>
      <c r="F158" s="1"/>
      <c r="H158" s="400"/>
      <c r="I158" s="400"/>
      <c r="J158" s="400"/>
      <c r="K158" s="400"/>
      <c r="L158" s="400"/>
      <c r="M158" s="400"/>
      <c r="N158" s="400"/>
      <c r="P158" s="51"/>
      <c r="Q158" s="51"/>
      <c r="R158" s="51"/>
      <c r="S158" s="51"/>
      <c r="T158" s="51"/>
      <c r="U158" s="51"/>
      <c r="V158" s="51"/>
    </row>
    <row r="159" spans="3:22">
      <c r="C159" s="124" t="s">
        <v>824</v>
      </c>
      <c r="D159" s="1314" t="s">
        <v>1506</v>
      </c>
      <c r="E159" s="235"/>
      <c r="F159" s="1"/>
      <c r="H159" s="400"/>
      <c r="I159" s="400"/>
      <c r="J159" s="400"/>
      <c r="K159" s="400"/>
      <c r="L159" s="400"/>
      <c r="M159" s="400"/>
      <c r="N159" s="400"/>
      <c r="P159" s="51"/>
      <c r="Q159" s="51"/>
      <c r="R159" s="51"/>
      <c r="S159" s="51"/>
      <c r="T159" s="51"/>
      <c r="U159" s="51"/>
      <c r="V159" s="51"/>
    </row>
    <row r="160" spans="3:22">
      <c r="C160" s="124"/>
      <c r="D160" s="1314" t="s">
        <v>1507</v>
      </c>
      <c r="E160" s="235"/>
      <c r="F160" s="1"/>
      <c r="H160" s="400"/>
      <c r="I160" s="400"/>
      <c r="J160" s="400"/>
      <c r="K160" s="400"/>
      <c r="L160" s="400"/>
      <c r="M160" s="400"/>
      <c r="N160" s="400"/>
      <c r="P160" s="51"/>
      <c r="Q160" s="51"/>
      <c r="R160" s="51"/>
      <c r="S160" s="51"/>
      <c r="T160" s="51"/>
      <c r="U160" s="51"/>
      <c r="V160" s="51"/>
    </row>
    <row r="161" spans="3:22">
      <c r="C161" s="124"/>
      <c r="D161" s="124" t="s">
        <v>1508</v>
      </c>
      <c r="E161" s="235"/>
    </row>
    <row r="162" spans="3:22">
      <c r="C162" s="124"/>
      <c r="D162" s="124" t="s">
        <v>1509</v>
      </c>
      <c r="E162" s="235"/>
      <c r="F162" s="1"/>
      <c r="H162" s="400"/>
      <c r="I162" s="400"/>
      <c r="J162" s="400"/>
      <c r="K162" s="400"/>
      <c r="L162" s="400"/>
      <c r="M162" s="400"/>
      <c r="N162" s="400"/>
      <c r="P162" s="51"/>
      <c r="Q162" s="51"/>
      <c r="R162" s="51"/>
      <c r="S162" s="51"/>
      <c r="T162" s="51"/>
      <c r="U162" s="51"/>
      <c r="V162" s="51"/>
    </row>
    <row r="163" spans="3:22">
      <c r="C163" s="124"/>
      <c r="D163" s="124"/>
      <c r="E163" s="235"/>
      <c r="F163" s="1"/>
      <c r="H163" s="400"/>
      <c r="I163" s="400"/>
      <c r="J163" s="400"/>
      <c r="K163" s="400"/>
      <c r="L163" s="400"/>
      <c r="M163" s="400"/>
      <c r="N163" s="400"/>
      <c r="P163" s="51"/>
      <c r="Q163" s="51"/>
      <c r="R163" s="51"/>
      <c r="S163" s="51"/>
      <c r="T163" s="51"/>
      <c r="U163" s="51"/>
      <c r="V163" s="51"/>
    </row>
    <row r="164" spans="3:22">
      <c r="C164" s="124" t="s">
        <v>1500</v>
      </c>
      <c r="D164" s="1527">
        <v>52.55</v>
      </c>
      <c r="E164" s="1524"/>
      <c r="F164" s="1"/>
      <c r="H164" s="400"/>
      <c r="I164" s="400"/>
      <c r="J164" s="400"/>
      <c r="K164" s="400"/>
      <c r="L164" s="400"/>
      <c r="M164" s="400"/>
      <c r="N164" s="400"/>
      <c r="P164" s="51"/>
      <c r="Q164" s="51"/>
      <c r="R164" s="51"/>
      <c r="S164" s="51"/>
      <c r="T164" s="51"/>
      <c r="U164" s="51"/>
      <c r="V164" s="51"/>
    </row>
    <row r="165" spans="3:22">
      <c r="C165" s="124" t="s">
        <v>1501</v>
      </c>
      <c r="D165" s="1524">
        <v>13.6</v>
      </c>
      <c r="E165" s="1524"/>
      <c r="F165" s="1"/>
      <c r="H165" s="400"/>
      <c r="I165" s="400"/>
      <c r="J165" s="400"/>
      <c r="K165" s="400"/>
      <c r="L165" s="400"/>
      <c r="M165" s="400"/>
      <c r="N165" s="400"/>
      <c r="P165" s="51"/>
      <c r="Q165" s="51"/>
      <c r="R165" s="51"/>
      <c r="S165" s="51"/>
      <c r="T165" s="51"/>
      <c r="U165" s="51"/>
      <c r="V165" s="51"/>
    </row>
    <row r="166" spans="3:22">
      <c r="C166" s="124" t="s">
        <v>1502</v>
      </c>
      <c r="D166" s="1524">
        <v>1.6</v>
      </c>
      <c r="E166" s="1524"/>
      <c r="F166" s="1"/>
      <c r="H166" s="400"/>
      <c r="I166" s="400"/>
      <c r="J166" s="400"/>
      <c r="K166" s="400"/>
      <c r="L166" s="400"/>
      <c r="M166" s="400"/>
      <c r="N166" s="400"/>
      <c r="P166" s="51"/>
      <c r="Q166" s="51"/>
      <c r="R166" s="51"/>
      <c r="S166" s="51"/>
      <c r="T166" s="51"/>
      <c r="U166" s="51"/>
      <c r="V166" s="51"/>
    </row>
    <row r="167" spans="3:22">
      <c r="C167" s="124" t="s">
        <v>1503</v>
      </c>
      <c r="D167" s="1524">
        <v>50.949999999999996</v>
      </c>
      <c r="E167" s="1524"/>
      <c r="F167" s="1"/>
      <c r="H167" s="400"/>
      <c r="I167" s="400"/>
      <c r="J167" s="400"/>
      <c r="K167" s="400"/>
      <c r="L167" s="400"/>
      <c r="M167" s="400"/>
      <c r="N167" s="400"/>
      <c r="P167" s="51"/>
      <c r="Q167" s="51"/>
      <c r="R167" s="51"/>
      <c r="S167" s="51"/>
      <c r="T167" s="51"/>
      <c r="U167" s="51"/>
      <c r="V167" s="51"/>
    </row>
    <row r="168" spans="3:22">
      <c r="C168" s="124"/>
      <c r="D168" s="1525"/>
      <c r="E168" s="1525"/>
      <c r="F168" s="1"/>
      <c r="H168" s="400"/>
      <c r="I168" s="400"/>
      <c r="J168" s="400"/>
      <c r="K168" s="400"/>
      <c r="L168" s="400"/>
      <c r="M168" s="400"/>
      <c r="N168" s="400"/>
      <c r="P168" s="51"/>
      <c r="Q168" s="51"/>
      <c r="R168" s="51"/>
      <c r="S168" s="51"/>
      <c r="T168" s="51"/>
      <c r="U168" s="51"/>
      <c r="V168" s="51"/>
    </row>
    <row r="169" spans="3:22">
      <c r="C169" s="124" t="s">
        <v>1504</v>
      </c>
      <c r="D169" s="1526">
        <v>119.98048901807599</v>
      </c>
      <c r="E169" s="235" t="s">
        <v>1505</v>
      </c>
      <c r="F169" s="1"/>
      <c r="H169" s="400"/>
      <c r="I169" s="400"/>
      <c r="J169" s="400"/>
      <c r="K169" s="400"/>
      <c r="L169" s="400"/>
      <c r="M169" s="400"/>
      <c r="N169" s="400"/>
      <c r="P169" s="51"/>
      <c r="Q169" s="51"/>
      <c r="R169" s="51"/>
      <c r="S169" s="51"/>
      <c r="T169" s="51"/>
      <c r="U169" s="51"/>
      <c r="V169" s="51"/>
    </row>
    <row r="170" spans="3:22">
      <c r="C170" s="124"/>
      <c r="D170" s="1526"/>
      <c r="E170" s="235"/>
      <c r="F170" s="1"/>
      <c r="H170" s="400"/>
      <c r="I170" s="400"/>
      <c r="J170" s="400"/>
      <c r="K170" s="400"/>
      <c r="L170" s="400"/>
      <c r="M170" s="400"/>
      <c r="N170" s="400"/>
      <c r="P170" s="51"/>
      <c r="Q170" s="51"/>
      <c r="R170" s="51"/>
      <c r="S170" s="51"/>
      <c r="T170" s="51"/>
      <c r="U170" s="51"/>
      <c r="V170" s="51"/>
    </row>
    <row r="171" spans="3:22">
      <c r="C171" s="124" t="s">
        <v>1510</v>
      </c>
      <c r="D171" s="1314" t="s">
        <v>1511</v>
      </c>
      <c r="E171" s="235"/>
      <c r="F171" s="1"/>
      <c r="H171" s="400"/>
      <c r="I171" s="400"/>
      <c r="J171" s="400"/>
      <c r="K171" s="400"/>
      <c r="L171" s="400"/>
      <c r="M171" s="400"/>
      <c r="N171" s="400"/>
      <c r="P171" s="51"/>
      <c r="Q171" s="51"/>
      <c r="R171" s="51"/>
      <c r="S171" s="51"/>
      <c r="T171" s="51"/>
      <c r="U171" s="51"/>
      <c r="V171" s="51"/>
    </row>
    <row r="172" spans="3:22">
      <c r="C172" s="124"/>
      <c r="D172" s="1314" t="s">
        <v>1512</v>
      </c>
      <c r="E172" s="235"/>
      <c r="F172" s="1"/>
      <c r="H172" s="400"/>
      <c r="I172" s="400"/>
      <c r="J172" s="400"/>
      <c r="K172" s="400"/>
      <c r="L172" s="400"/>
      <c r="M172" s="400"/>
      <c r="N172" s="400"/>
      <c r="P172" s="51"/>
      <c r="Q172" s="51"/>
      <c r="R172" s="51"/>
      <c r="S172" s="51"/>
      <c r="T172" s="51"/>
      <c r="U172" s="51"/>
      <c r="V172" s="51"/>
    </row>
    <row r="173" spans="3:22">
      <c r="C173" s="124"/>
      <c r="D173" s="1314" t="s">
        <v>1513</v>
      </c>
      <c r="E173" s="235"/>
      <c r="F173" s="1"/>
      <c r="H173" s="400"/>
      <c r="I173" s="400"/>
      <c r="J173" s="400"/>
      <c r="K173" s="400"/>
      <c r="L173" s="400"/>
      <c r="M173" s="400"/>
      <c r="N173" s="400"/>
      <c r="P173" s="51"/>
      <c r="Q173" s="51"/>
      <c r="R173" s="51"/>
      <c r="S173" s="51"/>
      <c r="T173" s="51"/>
      <c r="U173" s="51"/>
      <c r="V173" s="51"/>
    </row>
    <row r="174" spans="3:22">
      <c r="C174" s="4"/>
      <c r="D174" s="4"/>
      <c r="E174" s="48"/>
      <c r="F174" s="1"/>
      <c r="H174" s="400"/>
      <c r="I174" s="400"/>
      <c r="J174" s="400"/>
      <c r="K174" s="400"/>
      <c r="L174" s="400"/>
      <c r="M174" s="400"/>
      <c r="N174" s="400"/>
      <c r="P174" s="51"/>
      <c r="Q174" s="51"/>
      <c r="R174" s="51"/>
      <c r="S174" s="51"/>
      <c r="T174" s="51"/>
      <c r="U174" s="51"/>
      <c r="V174" s="51"/>
    </row>
    <row r="175" spans="3:22">
      <c r="C175" s="774" t="s">
        <v>698</v>
      </c>
      <c r="D175" s="400"/>
      <c r="E175" s="400"/>
      <c r="F175" s="400"/>
      <c r="G175" s="400"/>
      <c r="H175" s="400"/>
      <c r="I175" s="400"/>
      <c r="J175" s="400"/>
      <c r="K175" s="400"/>
      <c r="L175" s="400"/>
      <c r="M175" s="400"/>
      <c r="N175" s="400"/>
      <c r="O175" s="400"/>
      <c r="P175" s="400"/>
      <c r="Q175" s="400"/>
      <c r="R175" s="400"/>
      <c r="S175" s="400"/>
      <c r="T175" s="400"/>
      <c r="U175" s="400"/>
      <c r="V175" s="400"/>
    </row>
    <row r="176" spans="3:22">
      <c r="C176" s="774"/>
      <c r="D176" s="400"/>
      <c r="E176" s="400"/>
      <c r="F176" s="400"/>
      <c r="G176" s="400"/>
      <c r="H176" s="400"/>
      <c r="I176" s="400"/>
      <c r="J176" s="400"/>
      <c r="K176" s="400"/>
      <c r="L176" s="400"/>
      <c r="M176" s="400"/>
      <c r="N176" s="400"/>
      <c r="O176" s="400"/>
      <c r="P176" s="400"/>
      <c r="Q176" s="400"/>
      <c r="R176" s="400"/>
      <c r="S176" s="400"/>
      <c r="T176" s="400"/>
      <c r="U176" s="400"/>
      <c r="V176" s="400"/>
    </row>
    <row r="177" spans="3:22">
      <c r="C177" s="750" t="s">
        <v>306</v>
      </c>
      <c r="D177" s="751"/>
      <c r="E177" s="751"/>
      <c r="F177" s="751"/>
      <c r="H177" s="400"/>
      <c r="I177" s="400"/>
      <c r="J177" s="400"/>
      <c r="K177" s="400"/>
      <c r="L177" s="400"/>
      <c r="M177" s="400"/>
      <c r="N177" s="400"/>
      <c r="O177" s="400"/>
      <c r="P177" s="400"/>
      <c r="Q177" s="400"/>
      <c r="R177" s="400"/>
      <c r="S177" s="400"/>
      <c r="T177" s="400"/>
      <c r="U177" s="400"/>
      <c r="V177" s="400"/>
    </row>
    <row r="178" spans="3:22">
      <c r="C178" s="752"/>
      <c r="D178" s="753"/>
      <c r="E178" s="754" t="s">
        <v>98</v>
      </c>
      <c r="F178" s="755" t="s">
        <v>307</v>
      </c>
      <c r="H178" s="400"/>
      <c r="I178" s="400"/>
      <c r="J178" s="400"/>
      <c r="K178" s="400"/>
      <c r="L178" s="400"/>
      <c r="M178" s="400"/>
      <c r="N178" s="400"/>
      <c r="O178" s="400"/>
      <c r="P178" s="400"/>
      <c r="Q178" s="400"/>
      <c r="R178" s="400"/>
      <c r="S178" s="400"/>
      <c r="T178" s="400"/>
      <c r="U178" s="400"/>
      <c r="V178" s="400"/>
    </row>
    <row r="179" spans="3:22" s="4" customFormat="1" ht="17.25" customHeight="1">
      <c r="C179" s="756" t="s">
        <v>68</v>
      </c>
      <c r="D179" s="757"/>
      <c r="E179" s="758" t="s">
        <v>308</v>
      </c>
      <c r="F179" s="759">
        <v>8.7040000000000006</v>
      </c>
      <c r="G179"/>
      <c r="H179" s="749"/>
      <c r="I179" s="749"/>
      <c r="J179" s="749"/>
      <c r="K179" s="749"/>
      <c r="L179" s="90"/>
      <c r="M179" s="90"/>
      <c r="N179" s="90"/>
      <c r="O179" s="90"/>
      <c r="P179" s="90"/>
      <c r="Q179" s="90"/>
      <c r="R179" s="90"/>
      <c r="S179" s="90"/>
      <c r="T179" s="90"/>
      <c r="U179" s="90"/>
      <c r="V179" s="90"/>
    </row>
    <row r="180" spans="3:22" s="4" customFormat="1" ht="17.25" customHeight="1">
      <c r="C180" s="760" t="s">
        <v>309</v>
      </c>
      <c r="D180"/>
      <c r="E180"/>
      <c r="F180" s="761">
        <v>27.561</v>
      </c>
      <c r="G180"/>
      <c r="H180" s="749"/>
      <c r="I180" s="749"/>
      <c r="J180" s="749"/>
      <c r="K180" s="749"/>
      <c r="L180" s="90"/>
      <c r="M180" s="90"/>
      <c r="N180" s="90"/>
      <c r="O180" s="90"/>
      <c r="P180" s="90"/>
      <c r="Q180" s="90"/>
      <c r="R180" s="90"/>
      <c r="S180" s="90"/>
      <c r="T180" s="90"/>
      <c r="U180" s="90"/>
      <c r="V180" s="90"/>
    </row>
    <row r="181" spans="3:22" s="4" customFormat="1" ht="17.25" customHeight="1">
      <c r="C181" s="762" t="s">
        <v>184</v>
      </c>
      <c r="D181" s="65"/>
      <c r="E181" s="65"/>
      <c r="F181" s="763">
        <v>116.85299999999999</v>
      </c>
      <c r="G181"/>
      <c r="H181" s="749"/>
      <c r="I181" s="749"/>
      <c r="J181" s="749"/>
      <c r="K181" s="749"/>
      <c r="L181" s="90"/>
      <c r="M181" s="90"/>
      <c r="N181" s="90"/>
      <c r="O181" s="90"/>
      <c r="P181" s="90"/>
      <c r="Q181" s="90"/>
      <c r="R181" s="90"/>
      <c r="S181" s="90"/>
      <c r="T181" s="90"/>
      <c r="U181" s="90"/>
      <c r="V181" s="90"/>
    </row>
    <row r="182" spans="3:22">
      <c r="C182" s="283" t="s">
        <v>310</v>
      </c>
      <c r="H182" s="400"/>
      <c r="I182" s="400"/>
      <c r="J182" s="400"/>
      <c r="K182" s="400"/>
      <c r="L182" s="400"/>
      <c r="M182" s="400"/>
      <c r="N182" s="400"/>
      <c r="O182" s="400"/>
      <c r="P182" s="400"/>
      <c r="Q182" s="400"/>
      <c r="R182" s="400"/>
      <c r="S182" s="400"/>
      <c r="T182" s="400"/>
      <c r="U182" s="400"/>
      <c r="V182" s="400"/>
    </row>
    <row r="183" spans="3:22">
      <c r="C183" s="283"/>
      <c r="H183" s="400"/>
      <c r="I183" s="400"/>
      <c r="J183" s="400"/>
      <c r="K183" s="400"/>
      <c r="L183" s="400"/>
      <c r="M183" s="400"/>
      <c r="N183" s="400"/>
      <c r="O183" s="400"/>
      <c r="P183" s="400"/>
      <c r="Q183" s="400"/>
      <c r="R183" s="400"/>
      <c r="S183" s="400"/>
      <c r="T183" s="400"/>
      <c r="U183" s="400"/>
      <c r="V183" s="400"/>
    </row>
    <row r="184" spans="3:22">
      <c r="H184" s="400"/>
      <c r="I184" s="400"/>
      <c r="J184" s="400"/>
      <c r="K184" s="400"/>
      <c r="L184" s="400"/>
      <c r="M184" s="400"/>
      <c r="N184" s="400"/>
      <c r="O184" s="400"/>
      <c r="P184" s="400"/>
      <c r="Q184" s="400"/>
      <c r="R184" s="400"/>
      <c r="S184" s="400"/>
      <c r="T184" s="400"/>
      <c r="U184" s="400"/>
      <c r="V184" s="400"/>
    </row>
    <row r="185" spans="3:22">
      <c r="C185" s="764" t="s">
        <v>311</v>
      </c>
      <c r="F185" s="765"/>
      <c r="G185" s="765"/>
      <c r="H185" s="400"/>
      <c r="I185" s="400"/>
      <c r="J185" s="400"/>
      <c r="K185" s="400"/>
      <c r="L185" s="400"/>
      <c r="M185" s="400"/>
      <c r="N185" s="400"/>
      <c r="O185" s="400"/>
      <c r="P185" s="400"/>
      <c r="Q185" s="400"/>
      <c r="R185" s="400"/>
      <c r="S185" s="400"/>
      <c r="T185" s="400"/>
      <c r="U185" s="400"/>
      <c r="V185" s="400"/>
    </row>
    <row r="186" spans="3:22">
      <c r="C186" s="764" t="s">
        <v>312</v>
      </c>
      <c r="F186" s="766">
        <v>2019</v>
      </c>
      <c r="G186" s="766" t="s">
        <v>187</v>
      </c>
      <c r="H186" s="400"/>
      <c r="I186" s="400"/>
      <c r="J186" s="400"/>
      <c r="K186" s="400"/>
      <c r="L186" s="400"/>
      <c r="M186" s="400"/>
      <c r="N186" s="400"/>
      <c r="O186" s="400"/>
      <c r="P186" s="400"/>
      <c r="Q186" s="400"/>
      <c r="R186" s="400"/>
      <c r="S186" s="400"/>
      <c r="T186" s="400"/>
      <c r="U186" s="400"/>
      <c r="V186" s="400"/>
    </row>
    <row r="187" spans="3:22">
      <c r="C187" s="767" t="s">
        <v>68</v>
      </c>
      <c r="D187" s="291"/>
      <c r="E187" s="294"/>
      <c r="F187" s="768">
        <v>16.519000000000002</v>
      </c>
      <c r="G187" s="769">
        <v>5.6842112507398179E-2</v>
      </c>
    </row>
    <row r="188" spans="3:22">
      <c r="C188" s="770" t="s">
        <v>69</v>
      </c>
      <c r="E188" s="88"/>
      <c r="F188" s="768">
        <v>52.31</v>
      </c>
      <c r="G188" s="769">
        <v>0.1799994494377383</v>
      </c>
    </row>
    <row r="189" spans="3:22" s="400" customFormat="1">
      <c r="C189" s="1409" t="s">
        <v>184</v>
      </c>
      <c r="D189" s="1410"/>
      <c r="E189" s="1411"/>
      <c r="F189" s="1412">
        <v>221.78300000000002</v>
      </c>
      <c r="G189" s="1413">
        <v>0.7631584380548635</v>
      </c>
    </row>
    <row r="190" spans="3:22">
      <c r="C190" s="771" t="s">
        <v>43</v>
      </c>
      <c r="D190" s="328"/>
      <c r="E190" s="112"/>
      <c r="F190" s="772">
        <v>290.61200000000002</v>
      </c>
      <c r="G190" s="773">
        <v>1</v>
      </c>
    </row>
    <row r="192" spans="3:22">
      <c r="C192" s="639"/>
    </row>
    <row r="279" spans="3:7">
      <c r="C279" s="1764"/>
      <c r="D279" s="1764"/>
      <c r="E279" s="1764"/>
      <c r="F279" s="1764"/>
      <c r="G279" s="1764"/>
    </row>
    <row r="280" spans="3:7">
      <c r="C280" s="1764"/>
      <c r="D280" s="1764"/>
      <c r="E280" s="1764"/>
      <c r="F280" s="1764"/>
      <c r="G280" s="1764"/>
    </row>
    <row r="281" spans="3:7" ht="36.75" customHeight="1">
      <c r="C281" s="1764"/>
      <c r="D281" s="1764"/>
      <c r="E281" s="1764"/>
      <c r="F281" s="1764"/>
      <c r="G281" s="1764"/>
    </row>
    <row r="282" spans="3:7" ht="103.5" customHeight="1">
      <c r="C282" s="1764"/>
      <c r="D282" s="1764"/>
      <c r="E282" s="1764"/>
      <c r="F282" s="1764"/>
      <c r="G282" s="1764"/>
    </row>
    <row r="283" spans="3:7" ht="29.25" customHeight="1">
      <c r="C283" s="1763"/>
      <c r="D283" s="1763"/>
      <c r="E283" s="1763"/>
      <c r="F283" s="1763"/>
      <c r="G283" s="1763"/>
    </row>
    <row r="356" spans="3:6">
      <c r="C356" s="1765"/>
      <c r="D356" s="1765"/>
      <c r="E356" s="1765"/>
      <c r="F356" s="1765"/>
    </row>
    <row r="357" spans="3:6" ht="15.75" customHeight="1">
      <c r="C357" s="1765"/>
      <c r="D357" s="1765"/>
      <c r="E357" s="1765"/>
      <c r="F357" s="1765"/>
    </row>
    <row r="528" spans="3:7">
      <c r="C528" s="1764"/>
      <c r="D528" s="1764"/>
      <c r="E528" s="1764"/>
      <c r="F528" s="1764"/>
      <c r="G528" s="1764"/>
    </row>
    <row r="529" spans="3:7">
      <c r="C529" s="1764"/>
      <c r="D529" s="1764"/>
      <c r="E529" s="1764"/>
      <c r="F529" s="1764"/>
      <c r="G529" s="1764"/>
    </row>
    <row r="530" spans="3:7" ht="36.75" customHeight="1">
      <c r="C530" s="1764"/>
      <c r="D530" s="1764"/>
      <c r="E530" s="1764"/>
      <c r="F530" s="1764"/>
      <c r="G530" s="1764"/>
    </row>
    <row r="531" spans="3:7" ht="103.5" customHeight="1">
      <c r="C531" s="1764"/>
      <c r="D531" s="1764"/>
      <c r="E531" s="1764"/>
      <c r="F531" s="1764"/>
      <c r="G531" s="1764"/>
    </row>
    <row r="532" spans="3:7" ht="29.25" customHeight="1">
      <c r="C532" s="1763"/>
      <c r="D532" s="1763"/>
      <c r="E532" s="1763"/>
      <c r="F532" s="1763"/>
      <c r="G532" s="1763"/>
    </row>
    <row r="834" spans="236:236" s="195" customFormat="1" ht="18" customHeight="1">
      <c r="IB834" s="293" t="e">
        <f>(IA834-F834)/F834</f>
        <v>#DIV/0!</v>
      </c>
    </row>
  </sheetData>
  <mergeCells count="7">
    <mergeCell ref="C532:G532"/>
    <mergeCell ref="C279:G281"/>
    <mergeCell ref="C282:G282"/>
    <mergeCell ref="C283:G283"/>
    <mergeCell ref="C356:F357"/>
    <mergeCell ref="C528:G530"/>
    <mergeCell ref="C531:G531"/>
  </mergeCells>
  <hyperlinks>
    <hyperlink ref="A3" location="SYNTHESE!A1" display="SYNTHESE-INV" xr:uid="{575D1217-2C10-4245-974B-BF166BCD29B4}"/>
    <hyperlink ref="A2" location="'A LIRE '!A1" display="A LIRE" xr:uid="{2173244C-4189-463C-AFA9-ABED4704ED13}"/>
  </hyperlinks>
  <pageMargins left="0.7" right="0.7" top="0.75" bottom="0.75" header="0.3" footer="0.3"/>
  <pageSetup paperSize="9" scale="2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1E6B-3DBC-4118-8FED-EB25CB3EBCF2}">
  <sheetPr codeName="Feuil15">
    <tabColor rgb="FFF8082A"/>
  </sheetPr>
  <dimension ref="A1:IA584"/>
  <sheetViews>
    <sheetView showGridLines="0" topLeftCell="A127" zoomScale="70" zoomScaleNormal="70" workbookViewId="0">
      <pane xSplit="6" topLeftCell="G1" activePane="topRight" state="frozen"/>
      <selection activeCell="A66" sqref="A66"/>
      <selection pane="topRight" activeCell="J17" sqref="J17"/>
    </sheetView>
  </sheetViews>
  <sheetFormatPr baseColWidth="10" defaultColWidth="12.54296875" defaultRowHeight="14.5" outlineLevelCol="1"/>
  <cols>
    <col min="1" max="1" width="12.54296875" style="29"/>
    <col min="3" max="3" width="43.1796875" customWidth="1"/>
    <col min="4" max="4" width="17.7265625" customWidth="1"/>
    <col min="5" max="5" width="24.26953125" customWidth="1"/>
    <col min="6" max="6" width="17.7265625" customWidth="1"/>
    <col min="7" max="7" width="11.26953125" customWidth="1"/>
    <col min="8" max="8" width="12.26953125" customWidth="1"/>
    <col min="9" max="9" width="13.453125" customWidth="1"/>
    <col min="10" max="10" width="14" customWidth="1"/>
    <col min="11" max="11" width="12.26953125" customWidth="1"/>
    <col min="12" max="12" width="13.7265625" customWidth="1"/>
    <col min="13" max="13" width="14.54296875" customWidth="1"/>
    <col min="14" max="14" width="15.1796875" customWidth="1"/>
    <col min="15" max="15" width="12.26953125" customWidth="1" collapsed="1"/>
    <col min="16" max="19" width="12.26953125" customWidth="1" outlineLevel="1"/>
    <col min="20" max="20" width="12.26953125" customWidth="1"/>
    <col min="21" max="24" width="12.26953125" customWidth="1" outlineLevel="1"/>
    <col min="25" max="25" width="12.26953125" customWidth="1"/>
    <col min="26" max="29" width="12.26953125" hidden="1" customWidth="1" outlineLevel="1"/>
    <col min="30" max="30" width="12.26953125" customWidth="1" collapsed="1"/>
    <col min="31" max="39" width="12.26953125" hidden="1" customWidth="1" outlineLevel="1"/>
    <col min="40" max="40" width="12.26953125" customWidth="1" collapsed="1"/>
    <col min="41" max="49" width="12.26953125" hidden="1" customWidth="1" outlineLevel="1"/>
    <col min="50" max="50" width="12.26953125" customWidth="1" collapsed="1"/>
    <col min="51" max="51" width="12.26953125" customWidth="1"/>
    <col min="52" max="52" width="12.26953125" customWidth="1" collapsed="1"/>
    <col min="53" max="56" width="12.26953125" hidden="1" customWidth="1" outlineLevel="1"/>
    <col min="57" max="57" width="10.81640625" customWidth="1" collapsed="1"/>
    <col min="58" max="61" width="12.26953125" hidden="1" customWidth="1" outlineLevel="1"/>
    <col min="62" max="62" width="12.26953125" customWidth="1" collapsed="1"/>
    <col min="63" max="66" width="12.26953125" hidden="1" customWidth="1" outlineLevel="1"/>
    <col min="67" max="67" width="12.26953125" customWidth="1" collapsed="1"/>
    <col min="68" max="76" width="12.26953125" hidden="1" customWidth="1" outlineLevel="1"/>
    <col min="77" max="77" width="12.26953125" customWidth="1" collapsed="1"/>
    <col min="78" max="86" width="12.26953125" hidden="1" customWidth="1" outlineLevel="1"/>
    <col min="87" max="87" width="12.26953125" customWidth="1" collapsed="1"/>
    <col min="88" max="88" width="12.26953125" customWidth="1"/>
    <col min="89" max="89" width="12.26953125" customWidth="1" collapsed="1"/>
    <col min="90" max="93" width="12.26953125" hidden="1" customWidth="1" outlineLevel="1"/>
    <col min="94" max="94" width="12.26953125" customWidth="1" collapsed="1"/>
    <col min="95" max="98" width="12.26953125" hidden="1" customWidth="1" outlineLevel="1"/>
    <col min="99" max="99" width="12.26953125" customWidth="1" collapsed="1"/>
    <col min="100" max="103" width="12.26953125" hidden="1" customWidth="1" outlineLevel="1"/>
    <col min="104" max="104" width="12.26953125" customWidth="1" collapsed="1"/>
    <col min="105" max="113" width="12.26953125" hidden="1" customWidth="1" outlineLevel="1"/>
    <col min="114" max="114" width="12.26953125" customWidth="1" collapsed="1"/>
    <col min="115" max="123" width="12.26953125" hidden="1" customWidth="1" outlineLevel="1"/>
    <col min="124" max="124" width="12.26953125" customWidth="1" collapsed="1"/>
    <col min="125" max="125" width="12.26953125" customWidth="1"/>
    <col min="126" max="126" width="12.26953125" customWidth="1" collapsed="1"/>
    <col min="127" max="130" width="12.26953125" hidden="1" customWidth="1" outlineLevel="1"/>
    <col min="131" max="131" width="12.26953125" customWidth="1" collapsed="1"/>
    <col min="132" max="135" width="12.26953125" hidden="1" customWidth="1" outlineLevel="1"/>
    <col min="136" max="136" width="12.26953125" customWidth="1" collapsed="1"/>
    <col min="137" max="140" width="12.26953125" hidden="1" customWidth="1" outlineLevel="1"/>
    <col min="141" max="141" width="12.26953125" customWidth="1" collapsed="1"/>
    <col min="142" max="150" width="12.26953125" hidden="1" customWidth="1" outlineLevel="1"/>
    <col min="151" max="151" width="12.26953125" customWidth="1" collapsed="1"/>
    <col min="152" max="160" width="12.26953125" hidden="1" customWidth="1" outlineLevel="1"/>
    <col min="161" max="161" width="12.26953125" customWidth="1" collapsed="1"/>
    <col min="162" max="162" width="12.26953125" customWidth="1"/>
    <col min="163" max="163" width="12.26953125" customWidth="1" collapsed="1"/>
    <col min="164" max="167" width="12.26953125" hidden="1" customWidth="1" outlineLevel="1"/>
    <col min="168" max="168" width="12.26953125" customWidth="1" collapsed="1"/>
    <col min="169" max="172" width="12.26953125" hidden="1" customWidth="1" outlineLevel="1"/>
    <col min="173" max="173" width="12.26953125" customWidth="1" collapsed="1"/>
    <col min="174" max="177" width="12.26953125" hidden="1" customWidth="1" outlineLevel="1"/>
    <col min="178" max="178" width="12.26953125" customWidth="1" collapsed="1"/>
    <col min="179" max="187" width="12.26953125" hidden="1" customWidth="1" outlineLevel="1"/>
    <col min="188" max="188" width="12.26953125" customWidth="1" collapsed="1"/>
    <col min="189" max="197" width="12.26953125" hidden="1" customWidth="1" outlineLevel="1"/>
    <col min="198" max="198" width="12.26953125" customWidth="1" collapsed="1"/>
    <col min="199" max="199" width="12.26953125" customWidth="1"/>
    <col min="200" max="200" width="12.26953125" customWidth="1" collapsed="1"/>
    <col min="201" max="204" width="12.26953125" hidden="1" customWidth="1" outlineLevel="1"/>
    <col min="205" max="205" width="12.26953125" customWidth="1" collapsed="1"/>
    <col min="206" max="209" width="12.26953125" hidden="1" customWidth="1" outlineLevel="1"/>
    <col min="210" max="210" width="12.26953125" customWidth="1" collapsed="1"/>
    <col min="211" max="214" width="12.26953125" hidden="1" customWidth="1" outlineLevel="1"/>
    <col min="215" max="215" width="12.26953125" customWidth="1" collapsed="1"/>
    <col min="216" max="224" width="12.26953125" hidden="1" customWidth="1" outlineLevel="1"/>
    <col min="225" max="225" width="12.26953125" customWidth="1" collapsed="1"/>
    <col min="226" max="234" width="12.26953125" hidden="1" customWidth="1" outlineLevel="1"/>
    <col min="235" max="235" width="12.26953125" customWidth="1" collapsed="1"/>
  </cols>
  <sheetData>
    <row r="1" spans="1:22" s="4" customFormat="1" ht="22.15" customHeight="1">
      <c r="A1" s="1" t="s">
        <v>150</v>
      </c>
      <c r="B1" s="1"/>
      <c r="C1" s="2" t="s">
        <v>1398</v>
      </c>
      <c r="H1" s="728">
        <v>2017</v>
      </c>
      <c r="I1" s="401">
        <v>2018</v>
      </c>
      <c r="J1" s="401">
        <v>2019</v>
      </c>
      <c r="K1" s="401">
        <v>2020</v>
      </c>
      <c r="L1" s="401">
        <v>2021</v>
      </c>
      <c r="M1" s="401">
        <v>2022</v>
      </c>
      <c r="N1" s="402">
        <v>2023</v>
      </c>
      <c r="O1" s="1"/>
      <c r="P1" s="567">
        <v>2024</v>
      </c>
      <c r="Q1" s="429">
        <v>2025</v>
      </c>
      <c r="R1" s="429">
        <v>2026</v>
      </c>
      <c r="S1" s="429">
        <v>2027</v>
      </c>
      <c r="T1" s="429">
        <v>2028</v>
      </c>
      <c r="U1" s="429">
        <v>2029</v>
      </c>
      <c r="V1" s="568">
        <v>2030</v>
      </c>
    </row>
    <row r="2" spans="1:22" s="4" customFormat="1" ht="21">
      <c r="A2" s="1349" t="s">
        <v>1421</v>
      </c>
      <c r="C2" s="2"/>
      <c r="H2" s="569" t="s">
        <v>86</v>
      </c>
      <c r="I2" s="430"/>
      <c r="J2" s="430"/>
      <c r="K2" s="430"/>
      <c r="L2" s="430"/>
      <c r="M2" s="430"/>
      <c r="N2" s="570"/>
      <c r="O2" s="207"/>
      <c r="P2" s="571" t="s">
        <v>280</v>
      </c>
      <c r="Q2" s="356"/>
      <c r="R2" s="356"/>
      <c r="S2" s="356"/>
      <c r="T2" s="356"/>
      <c r="U2" s="356"/>
      <c r="V2" s="156"/>
    </row>
    <row r="3" spans="1:22">
      <c r="A3" s="1349" t="s">
        <v>152</v>
      </c>
      <c r="C3" s="30"/>
      <c r="D3" s="30"/>
    </row>
    <row r="4" spans="1:22">
      <c r="C4" s="1714"/>
      <c r="D4" s="30"/>
      <c r="H4" s="34" t="s">
        <v>86</v>
      </c>
      <c r="I4" s="34" t="s">
        <v>86</v>
      </c>
      <c r="J4" s="34" t="s">
        <v>86</v>
      </c>
      <c r="K4" s="34" t="s">
        <v>86</v>
      </c>
      <c r="L4" s="34" t="s">
        <v>86</v>
      </c>
      <c r="M4" s="34" t="s">
        <v>86</v>
      </c>
      <c r="N4" s="34" t="s">
        <v>86</v>
      </c>
      <c r="O4" s="76"/>
      <c r="P4" s="76" t="s">
        <v>19</v>
      </c>
      <c r="Q4" s="76" t="s">
        <v>19</v>
      </c>
      <c r="R4" s="76" t="s">
        <v>19</v>
      </c>
      <c r="S4" s="76" t="s">
        <v>19</v>
      </c>
      <c r="T4" s="76" t="s">
        <v>19</v>
      </c>
      <c r="U4" s="76" t="s">
        <v>19</v>
      </c>
      <c r="V4" s="76" t="s">
        <v>19</v>
      </c>
    </row>
    <row r="5" spans="1:22">
      <c r="C5" s="1715"/>
    </row>
    <row r="6" spans="1:22">
      <c r="C6" s="1716"/>
      <c r="D6" s="33"/>
    </row>
    <row r="7" spans="1:22">
      <c r="C7" s="100" t="s">
        <v>153</v>
      </c>
      <c r="D7" s="33"/>
    </row>
    <row r="8" spans="1:22">
      <c r="C8" s="876" t="s">
        <v>1247</v>
      </c>
      <c r="D8" s="1294"/>
      <c r="E8" s="1256"/>
      <c r="F8" s="1256"/>
      <c r="G8" s="1256"/>
      <c r="H8" s="1256"/>
      <c r="I8" s="1256"/>
      <c r="J8" s="1256"/>
      <c r="K8" s="1256"/>
      <c r="L8" s="1256"/>
      <c r="M8" s="1257"/>
    </row>
    <row r="9" spans="1:22">
      <c r="C9" s="878" t="s">
        <v>1248</v>
      </c>
      <c r="D9" s="33"/>
      <c r="M9" s="88"/>
    </row>
    <row r="10" spans="1:22">
      <c r="C10" s="879" t="s">
        <v>1546</v>
      </c>
      <c r="D10" s="65"/>
      <c r="E10" s="65"/>
      <c r="F10" s="65"/>
      <c r="G10" s="65"/>
      <c r="H10" s="65"/>
      <c r="I10" s="65"/>
      <c r="J10" s="65"/>
      <c r="K10" s="65"/>
      <c r="L10" s="65"/>
      <c r="M10" s="66"/>
    </row>
    <row r="11" spans="1:22">
      <c r="C11" s="33"/>
      <c r="D11" s="33"/>
    </row>
    <row r="12" spans="1:22" s="241" customFormat="1" ht="21">
      <c r="C12" s="242" t="s">
        <v>156</v>
      </c>
      <c r="D12" s="243"/>
    </row>
    <row r="14" spans="1:22">
      <c r="C14" s="37" t="s">
        <v>1403</v>
      </c>
      <c r="H14" s="326" t="s">
        <v>109</v>
      </c>
      <c r="P14" s="829" t="s">
        <v>1629</v>
      </c>
    </row>
    <row r="15" spans="1:22">
      <c r="C15" s="737"/>
      <c r="D15" s="1280"/>
      <c r="E15" s="1281" t="s">
        <v>98</v>
      </c>
      <c r="F15" s="1282" t="s">
        <v>99</v>
      </c>
      <c r="H15" s="1337">
        <f t="shared" ref="H15:N15" si="0">H$1</f>
        <v>2017</v>
      </c>
      <c r="I15" s="1338">
        <f t="shared" si="0"/>
        <v>2018</v>
      </c>
      <c r="J15" s="1338">
        <f t="shared" si="0"/>
        <v>2019</v>
      </c>
      <c r="K15" s="1338">
        <f t="shared" si="0"/>
        <v>2020</v>
      </c>
      <c r="L15" s="1338">
        <f t="shared" si="0"/>
        <v>2021</v>
      </c>
      <c r="M15" s="1338">
        <f t="shared" si="0"/>
        <v>2022</v>
      </c>
      <c r="N15" s="1339">
        <f t="shared" si="0"/>
        <v>2023</v>
      </c>
      <c r="P15" s="27">
        <f t="shared" ref="P15:V15" si="1">P$1</f>
        <v>2024</v>
      </c>
      <c r="Q15" s="330">
        <f t="shared" si="1"/>
        <v>2025</v>
      </c>
      <c r="R15" s="330">
        <f t="shared" si="1"/>
        <v>2026</v>
      </c>
      <c r="S15" s="330">
        <f t="shared" si="1"/>
        <v>2027</v>
      </c>
      <c r="T15" s="330">
        <f t="shared" si="1"/>
        <v>2028</v>
      </c>
      <c r="U15" s="330">
        <f t="shared" si="1"/>
        <v>2029</v>
      </c>
      <c r="V15" s="28">
        <f t="shared" si="1"/>
        <v>2030</v>
      </c>
    </row>
    <row r="16" spans="1:22">
      <c r="C16" s="726" t="s">
        <v>68</v>
      </c>
      <c r="D16" s="1278"/>
      <c r="E16" s="1279" t="s">
        <v>219</v>
      </c>
      <c r="F16" s="1257"/>
      <c r="H16" s="739">
        <f>H20+H24</f>
        <v>148.61296657503303</v>
      </c>
      <c r="I16" s="1234">
        <f t="shared" ref="I16:N16" si="2">I20+I24</f>
        <v>145.77777975311548</v>
      </c>
      <c r="J16" s="1234">
        <f t="shared" si="2"/>
        <v>176.10638621118215</v>
      </c>
      <c r="K16" s="1234">
        <f t="shared" si="2"/>
        <v>128.06212008795461</v>
      </c>
      <c r="L16" s="1234">
        <f t="shared" si="2"/>
        <v>140.92878903247973</v>
      </c>
      <c r="M16" s="1234">
        <f t="shared" si="2"/>
        <v>161.05566986992571</v>
      </c>
      <c r="N16" s="1235">
        <f t="shared" si="2"/>
        <v>164.5055088937132</v>
      </c>
      <c r="P16" s="1340">
        <f>P20+P24</f>
        <v>135.50987521517848</v>
      </c>
      <c r="Q16" s="1342">
        <f t="shared" ref="Q16:V16" si="3">Q20+Q24</f>
        <v>166.44551514219444</v>
      </c>
      <c r="R16" s="1342">
        <f t="shared" si="3"/>
        <v>167.72358718092252</v>
      </c>
      <c r="S16" s="1342">
        <f t="shared" si="3"/>
        <v>172.20202730484749</v>
      </c>
      <c r="T16" s="1342">
        <f t="shared" si="3"/>
        <v>176.7868195819257</v>
      </c>
      <c r="U16" s="1342">
        <f t="shared" si="3"/>
        <v>181.48356939790199</v>
      </c>
      <c r="V16" s="1343">
        <f t="shared" si="3"/>
        <v>190.63555105101591</v>
      </c>
    </row>
    <row r="17" spans="3:22">
      <c r="C17" s="98" t="s">
        <v>69</v>
      </c>
      <c r="D17" s="92"/>
      <c r="E17" s="33"/>
      <c r="F17" s="88"/>
      <c r="H17" s="833">
        <f t="shared" ref="H17:N18" si="4">H21+H25</f>
        <v>110.10045999308849</v>
      </c>
      <c r="I17" s="172">
        <f t="shared" si="4"/>
        <v>146.23333531484397</v>
      </c>
      <c r="J17" s="172">
        <f t="shared" si="4"/>
        <v>142.58359695778452</v>
      </c>
      <c r="K17" s="172">
        <f t="shared" si="4"/>
        <v>186.54382159478723</v>
      </c>
      <c r="L17" s="172">
        <f t="shared" si="4"/>
        <v>54.979555761489436</v>
      </c>
      <c r="M17" s="172">
        <f t="shared" si="4"/>
        <v>62.83151400865912</v>
      </c>
      <c r="N17" s="834">
        <f t="shared" si="4"/>
        <v>64.177375406309906</v>
      </c>
      <c r="P17" s="1344">
        <f t="shared" ref="P17:V18" si="5">P21+P25</f>
        <v>100.2043077248946</v>
      </c>
      <c r="Q17" s="1341">
        <f t="shared" si="5"/>
        <v>123.08001606711602</v>
      </c>
      <c r="R17" s="1341">
        <f t="shared" si="5"/>
        <v>124.02510087115655</v>
      </c>
      <c r="S17" s="1341">
        <f t="shared" si="5"/>
        <v>127.33673400189851</v>
      </c>
      <c r="T17" s="1341">
        <f t="shared" si="5"/>
        <v>130.72701043346891</v>
      </c>
      <c r="U17" s="1341">
        <f t="shared" si="5"/>
        <v>134.20007513166598</v>
      </c>
      <c r="V17" s="1345">
        <f t="shared" si="5"/>
        <v>140.96761133081745</v>
      </c>
    </row>
    <row r="18" spans="3:22">
      <c r="C18" s="61" t="s">
        <v>97</v>
      </c>
      <c r="D18" s="4"/>
      <c r="E18" s="4"/>
      <c r="F18" s="116"/>
      <c r="H18" s="833">
        <f t="shared" si="4"/>
        <v>1902.6422368530884</v>
      </c>
      <c r="I18" s="172">
        <f t="shared" si="4"/>
        <v>2440.7899217149793</v>
      </c>
      <c r="J18" s="172">
        <f t="shared" si="4"/>
        <v>2601.0047904059584</v>
      </c>
      <c r="K18" s="172">
        <f t="shared" si="4"/>
        <v>2384.8003266297874</v>
      </c>
      <c r="L18" s="172">
        <f t="shared" si="4"/>
        <v>2227.6253397614896</v>
      </c>
      <c r="M18" s="172">
        <f t="shared" si="4"/>
        <v>2454.688112877051</v>
      </c>
      <c r="N18" s="834">
        <f t="shared" si="4"/>
        <v>3372.9593944040607</v>
      </c>
      <c r="P18" s="1344">
        <f t="shared" si="5"/>
        <v>3405.5606673720235</v>
      </c>
      <c r="Q18" s="1341">
        <f t="shared" si="5"/>
        <v>3603.8044682914751</v>
      </c>
      <c r="R18" s="1341">
        <f t="shared" si="5"/>
        <v>3698.9131282342423</v>
      </c>
      <c r="S18" s="1341">
        <f t="shared" si="5"/>
        <v>3711.9434460295265</v>
      </c>
      <c r="T18" s="1341">
        <f t="shared" si="5"/>
        <v>3684.3357091889961</v>
      </c>
      <c r="U18" s="1341">
        <f t="shared" si="5"/>
        <v>3677.8789312872527</v>
      </c>
      <c r="V18" s="1345">
        <f t="shared" si="5"/>
        <v>3717.8080924381225</v>
      </c>
    </row>
    <row r="19" spans="3:22">
      <c r="C19" s="903" t="s">
        <v>1404</v>
      </c>
      <c r="D19" s="37"/>
      <c r="E19" s="4"/>
      <c r="F19" s="116"/>
      <c r="H19" s="1006">
        <v>368.81388656120998</v>
      </c>
      <c r="I19" s="141">
        <v>438.24445038280339</v>
      </c>
      <c r="J19" s="141">
        <v>461.2735801267512</v>
      </c>
      <c r="K19" s="141">
        <v>501.14976327752908</v>
      </c>
      <c r="L19" s="141">
        <v>250.8879005554586</v>
      </c>
      <c r="M19" s="141">
        <v>286.71869788724393</v>
      </c>
      <c r="N19" s="1007">
        <v>292.86025970633301</v>
      </c>
      <c r="P19" s="1006">
        <v>335.91849066496769</v>
      </c>
      <c r="Q19" s="1287">
        <v>412.60554727642648</v>
      </c>
      <c r="R19" s="1287">
        <v>415.7737889232356</v>
      </c>
      <c r="S19" s="1287">
        <v>426.87549530864447</v>
      </c>
      <c r="T19" s="1287">
        <v>438.24084044886354</v>
      </c>
      <c r="U19" s="1287">
        <v>449.88371966123395</v>
      </c>
      <c r="V19" s="1290">
        <v>472.57077371265086</v>
      </c>
    </row>
    <row r="20" spans="3:22">
      <c r="C20" s="880" t="s">
        <v>720</v>
      </c>
      <c r="E20" s="4"/>
      <c r="F20" s="116"/>
      <c r="H20" s="833">
        <v>148.61296657503303</v>
      </c>
      <c r="I20" s="172">
        <v>145.77777975311548</v>
      </c>
      <c r="J20" s="172">
        <v>176.10638621118215</v>
      </c>
      <c r="K20" s="172">
        <v>128.06212008795461</v>
      </c>
      <c r="L20" s="172">
        <v>140.92878903247973</v>
      </c>
      <c r="M20" s="172">
        <v>161.05566986992571</v>
      </c>
      <c r="N20" s="834">
        <v>164.5055088937132</v>
      </c>
      <c r="P20" s="833">
        <v>135.50987521517848</v>
      </c>
      <c r="Q20" s="778">
        <v>166.44551514219444</v>
      </c>
      <c r="R20" s="778">
        <v>167.72358718092252</v>
      </c>
      <c r="S20" s="778">
        <v>172.20202730484749</v>
      </c>
      <c r="T20" s="778">
        <v>176.7868195819257</v>
      </c>
      <c r="U20" s="778">
        <v>181.48356939790199</v>
      </c>
      <c r="V20" s="1273">
        <v>190.63555105101591</v>
      </c>
    </row>
    <row r="21" spans="3:22">
      <c r="C21" s="880" t="s">
        <v>721</v>
      </c>
      <c r="E21" s="4"/>
      <c r="F21" s="116"/>
      <c r="H21" s="833">
        <v>110.10045999308849</v>
      </c>
      <c r="I21" s="172">
        <v>146.23333531484397</v>
      </c>
      <c r="J21" s="172">
        <v>142.58359695778452</v>
      </c>
      <c r="K21" s="172">
        <v>186.54382159478723</v>
      </c>
      <c r="L21" s="172">
        <v>54.979555761489436</v>
      </c>
      <c r="M21" s="172">
        <v>62.83151400865912</v>
      </c>
      <c r="N21" s="834">
        <v>64.177375406309906</v>
      </c>
      <c r="P21" s="833">
        <v>100.2043077248946</v>
      </c>
      <c r="Q21" s="778">
        <v>123.08001606711602</v>
      </c>
      <c r="R21" s="778">
        <v>124.02510087115655</v>
      </c>
      <c r="S21" s="778">
        <v>127.33673400189851</v>
      </c>
      <c r="T21" s="778">
        <v>130.72701043346891</v>
      </c>
      <c r="U21" s="778">
        <v>134.20007513166598</v>
      </c>
      <c r="V21" s="1273">
        <v>140.96761133081745</v>
      </c>
    </row>
    <row r="22" spans="3:22">
      <c r="C22" s="880" t="s">
        <v>722</v>
      </c>
      <c r="E22" s="4"/>
      <c r="F22" s="116"/>
      <c r="H22" s="833">
        <v>110.10045999308849</v>
      </c>
      <c r="I22" s="172">
        <v>146.23333531484397</v>
      </c>
      <c r="J22" s="172">
        <v>142.58359695778452</v>
      </c>
      <c r="K22" s="172">
        <v>186.54382159478723</v>
      </c>
      <c r="L22" s="172">
        <v>54.979555761489436</v>
      </c>
      <c r="M22" s="172">
        <v>62.83151400865912</v>
      </c>
      <c r="N22" s="834">
        <v>64.177375406309906</v>
      </c>
      <c r="P22" s="833">
        <v>100.2043077248946</v>
      </c>
      <c r="Q22" s="778">
        <v>123.08001606711602</v>
      </c>
      <c r="R22" s="778">
        <v>124.02510087115655</v>
      </c>
      <c r="S22" s="778">
        <v>127.33673400189851</v>
      </c>
      <c r="T22" s="778">
        <v>130.72701043346891</v>
      </c>
      <c r="U22" s="778">
        <v>134.20007513166598</v>
      </c>
      <c r="V22" s="1273">
        <v>140.96761133081745</v>
      </c>
    </row>
    <row r="23" spans="3:22">
      <c r="C23" s="903" t="s">
        <v>1405</v>
      </c>
      <c r="D23" s="37"/>
      <c r="E23" s="4"/>
      <c r="F23" s="116"/>
      <c r="H23" s="1006">
        <v>1792.54177686</v>
      </c>
      <c r="I23" s="141">
        <v>2294.5565864001355</v>
      </c>
      <c r="J23" s="141">
        <v>2458.4211934481737</v>
      </c>
      <c r="K23" s="141">
        <v>2198.2565050349999</v>
      </c>
      <c r="L23" s="141">
        <v>2172.6457840000003</v>
      </c>
      <c r="M23" s="141">
        <v>2391.8565988683918</v>
      </c>
      <c r="N23" s="1007">
        <v>3308.782018997751</v>
      </c>
      <c r="P23" s="1006">
        <v>3305.356359647129</v>
      </c>
      <c r="Q23" s="1287">
        <v>3480.7244522243591</v>
      </c>
      <c r="R23" s="1287">
        <v>3574.8880273630857</v>
      </c>
      <c r="S23" s="1287">
        <v>3584.606712027628</v>
      </c>
      <c r="T23" s="1287">
        <v>3553.6086987555273</v>
      </c>
      <c r="U23" s="1287">
        <v>3543.6788561555868</v>
      </c>
      <c r="V23" s="1290">
        <v>3576.8404811073051</v>
      </c>
    </row>
    <row r="24" spans="3:22">
      <c r="C24" s="880" t="s">
        <v>720</v>
      </c>
      <c r="D24" s="37"/>
      <c r="E24" s="4"/>
      <c r="F24" s="116"/>
      <c r="H24" s="833"/>
      <c r="I24" s="172"/>
      <c r="J24" s="172"/>
      <c r="K24" s="172"/>
      <c r="L24" s="172"/>
      <c r="M24" s="172"/>
      <c r="N24" s="834"/>
      <c r="P24" s="833"/>
      <c r="Q24" s="778"/>
      <c r="R24" s="778"/>
      <c r="S24" s="778"/>
      <c r="T24" s="778"/>
      <c r="U24" s="778"/>
      <c r="V24" s="1273"/>
    </row>
    <row r="25" spans="3:22">
      <c r="C25" s="880" t="s">
        <v>721</v>
      </c>
      <c r="D25" s="37"/>
      <c r="E25" s="4"/>
      <c r="F25" s="116"/>
      <c r="H25" s="833"/>
      <c r="I25" s="172"/>
      <c r="J25" s="172"/>
      <c r="K25" s="172"/>
      <c r="L25" s="172"/>
      <c r="M25" s="172"/>
      <c r="N25" s="834"/>
      <c r="P25" s="833"/>
      <c r="Q25" s="778"/>
      <c r="R25" s="778"/>
      <c r="S25" s="778"/>
      <c r="T25" s="778"/>
      <c r="U25" s="778"/>
      <c r="V25" s="1273"/>
    </row>
    <row r="26" spans="3:22">
      <c r="C26" s="880" t="s">
        <v>722</v>
      </c>
      <c r="D26" s="37"/>
      <c r="E26" s="4"/>
      <c r="F26" s="116"/>
      <c r="H26" s="835">
        <v>1792.54177686</v>
      </c>
      <c r="I26" s="341">
        <v>2294.5565864001355</v>
      </c>
      <c r="J26" s="341">
        <v>2458.4211934481737</v>
      </c>
      <c r="K26" s="341">
        <v>2198.2565050349999</v>
      </c>
      <c r="L26" s="341">
        <v>2172.6457840000003</v>
      </c>
      <c r="M26" s="341">
        <v>2391.8565988683918</v>
      </c>
      <c r="N26" s="836">
        <v>3308.782018997751</v>
      </c>
      <c r="P26" s="835">
        <v>3305.356359647129</v>
      </c>
      <c r="Q26" s="1269">
        <v>3480.7244522243591</v>
      </c>
      <c r="R26" s="1269">
        <v>3574.8880273630857</v>
      </c>
      <c r="S26" s="1269">
        <v>3584.606712027628</v>
      </c>
      <c r="T26" s="1269">
        <v>3553.6086987555273</v>
      </c>
      <c r="U26" s="1269">
        <v>3543.6788561555868</v>
      </c>
      <c r="V26" s="1274">
        <v>3576.8404811073051</v>
      </c>
    </row>
    <row r="27" spans="3:22" ht="13.5" customHeight="1">
      <c r="C27" s="130" t="s">
        <v>65</v>
      </c>
      <c r="D27" s="365"/>
      <c r="E27" s="365"/>
      <c r="F27" s="131"/>
      <c r="H27" s="1040">
        <f>H23+H19</f>
        <v>2161.35566342121</v>
      </c>
      <c r="I27" s="1041">
        <f t="shared" ref="I27:V27" si="6">I23+I19</f>
        <v>2732.8010367829388</v>
      </c>
      <c r="J27" s="1041">
        <f t="shared" si="6"/>
        <v>2919.694773574925</v>
      </c>
      <c r="K27" s="1041">
        <f t="shared" si="6"/>
        <v>2699.4062683125289</v>
      </c>
      <c r="L27" s="1041">
        <f t="shared" si="6"/>
        <v>2423.5336845554589</v>
      </c>
      <c r="M27" s="1041">
        <f t="shared" si="6"/>
        <v>2678.5752967556355</v>
      </c>
      <c r="N27" s="1042">
        <f t="shared" si="6"/>
        <v>3601.6422787040842</v>
      </c>
      <c r="P27" s="1040">
        <f t="shared" si="6"/>
        <v>3641.2748503120965</v>
      </c>
      <c r="Q27" s="1346">
        <f t="shared" si="6"/>
        <v>3893.3299995007856</v>
      </c>
      <c r="R27" s="1346">
        <f t="shared" si="6"/>
        <v>3990.6618162863215</v>
      </c>
      <c r="S27" s="1346">
        <f t="shared" si="6"/>
        <v>4011.4822073362725</v>
      </c>
      <c r="T27" s="1346">
        <f t="shared" si="6"/>
        <v>3991.8495392043906</v>
      </c>
      <c r="U27" s="1346">
        <f t="shared" si="6"/>
        <v>3993.5625758168208</v>
      </c>
      <c r="V27" s="1347">
        <f t="shared" si="6"/>
        <v>4049.411254819956</v>
      </c>
    </row>
    <row r="30" spans="3:22" s="241" customFormat="1" ht="21">
      <c r="C30" s="242" t="s">
        <v>1111</v>
      </c>
    </row>
    <row r="31" spans="3:22">
      <c r="C31" s="33"/>
    </row>
    <row r="32" spans="3:22" ht="21">
      <c r="C32" s="99" t="s">
        <v>286</v>
      </c>
    </row>
    <row r="33" spans="3:3">
      <c r="C33" s="33"/>
    </row>
    <row r="34" spans="3:3">
      <c r="C34" s="37" t="s">
        <v>287</v>
      </c>
    </row>
    <row r="35" spans="3:3">
      <c r="C35" s="33"/>
    </row>
    <row r="36" spans="3:3">
      <c r="C36" s="1390" t="s">
        <v>1386</v>
      </c>
    </row>
    <row r="37" spans="3:3">
      <c r="C37" t="s">
        <v>1397</v>
      </c>
    </row>
    <row r="39" spans="3:3">
      <c r="C39" s="1390" t="s">
        <v>1382</v>
      </c>
    </row>
    <row r="40" spans="3:3">
      <c r="C40" s="1002" t="s">
        <v>1545</v>
      </c>
    </row>
    <row r="41" spans="3:3">
      <c r="C41" t="s">
        <v>1464</v>
      </c>
    </row>
    <row r="42" spans="3:3">
      <c r="C42" s="1530"/>
    </row>
    <row r="43" spans="3:3">
      <c r="C43" s="166" t="s">
        <v>1657</v>
      </c>
    </row>
    <row r="44" spans="3:3">
      <c r="C44" t="s">
        <v>1631</v>
      </c>
    </row>
    <row r="45" spans="3:3">
      <c r="C45" t="s">
        <v>1547</v>
      </c>
    </row>
    <row r="46" spans="3:3">
      <c r="C46" t="s">
        <v>1632</v>
      </c>
    </row>
    <row r="47" spans="3:3">
      <c r="C47" s="1530"/>
    </row>
    <row r="48" spans="3:3">
      <c r="C48" s="37" t="s">
        <v>288</v>
      </c>
    </row>
    <row r="49" spans="3:3">
      <c r="C49" s="37"/>
    </row>
    <row r="50" spans="3:3" s="29" customFormat="1">
      <c r="C50" t="s">
        <v>1479</v>
      </c>
    </row>
    <row r="51" spans="3:3">
      <c r="C51" s="1002" t="s">
        <v>1476</v>
      </c>
    </row>
    <row r="52" spans="3:3">
      <c r="C52" s="1002" t="s">
        <v>1478</v>
      </c>
    </row>
    <row r="53" spans="3:3" s="4" customFormat="1" ht="18" customHeight="1">
      <c r="C53" s="1002" t="s">
        <v>1477</v>
      </c>
    </row>
    <row r="54" spans="3:3" s="4" customFormat="1" ht="18" customHeight="1">
      <c r="C54" s="1002" t="s">
        <v>1463</v>
      </c>
    </row>
    <row r="55" spans="3:3" s="115" customFormat="1" ht="18" customHeight="1">
      <c r="C55" t="s">
        <v>1249</v>
      </c>
    </row>
    <row r="56" spans="3:3" s="115" customFormat="1" ht="18" customHeight="1">
      <c r="C56" s="1002" t="s">
        <v>1462</v>
      </c>
    </row>
    <row r="57" spans="3:3" s="115" customFormat="1" ht="18" customHeight="1">
      <c r="C57" s="1002" t="s">
        <v>265</v>
      </c>
    </row>
    <row r="58" spans="3:3" s="115" customFormat="1" ht="18" customHeight="1">
      <c r="C58" s="1002"/>
    </row>
    <row r="59" spans="3:3" s="115" customFormat="1" ht="18" customHeight="1">
      <c r="C59" s="1002" t="s">
        <v>1444</v>
      </c>
    </row>
    <row r="60" spans="3:3" s="115" customFormat="1" ht="18" customHeight="1">
      <c r="C60" s="1002" t="s">
        <v>1378</v>
      </c>
    </row>
    <row r="61" spans="3:3" s="115" customFormat="1" ht="18" customHeight="1">
      <c r="C61" s="1002"/>
    </row>
    <row r="62" spans="3:3" s="115" customFormat="1" ht="18" customHeight="1">
      <c r="C62" s="1390" t="s">
        <v>1386</v>
      </c>
    </row>
    <row r="63" spans="3:3" s="115" customFormat="1" ht="18" customHeight="1">
      <c r="C63" s="1002" t="s">
        <v>1480</v>
      </c>
    </row>
    <row r="64" spans="3:3" s="115" customFormat="1" ht="18" customHeight="1">
      <c r="C64" s="1002" t="s">
        <v>1329</v>
      </c>
    </row>
    <row r="65" spans="3:3" s="115" customFormat="1" ht="18" customHeight="1">
      <c r="C65" s="1002" t="s">
        <v>1320</v>
      </c>
    </row>
    <row r="66" spans="3:3" s="115" customFormat="1" ht="18" customHeight="1">
      <c r="C66" s="1002" t="s">
        <v>1321</v>
      </c>
    </row>
    <row r="67" spans="3:3" s="115" customFormat="1" ht="18" customHeight="1">
      <c r="C67" s="1002" t="s">
        <v>1322</v>
      </c>
    </row>
    <row r="68" spans="3:3" s="115" customFormat="1" ht="18" customHeight="1">
      <c r="C68"/>
    </row>
    <row r="69" spans="3:3" s="115" customFormat="1" ht="18" customHeight="1">
      <c r="C69" s="1002" t="s">
        <v>1323</v>
      </c>
    </row>
    <row r="70" spans="3:3" s="115" customFormat="1" ht="18" customHeight="1">
      <c r="C70" s="1002" t="s">
        <v>1324</v>
      </c>
    </row>
    <row r="71" spans="3:3" s="115" customFormat="1" ht="18" customHeight="1">
      <c r="C71" s="1002" t="s">
        <v>1325</v>
      </c>
    </row>
    <row r="72" spans="3:3" s="115" customFormat="1" ht="18" customHeight="1">
      <c r="C72" s="1002" t="s">
        <v>1326</v>
      </c>
    </row>
    <row r="73" spans="3:3" s="115" customFormat="1" ht="18" customHeight="1">
      <c r="C73" s="1002" t="s">
        <v>1327</v>
      </c>
    </row>
    <row r="74" spans="3:3" s="115" customFormat="1" ht="18" customHeight="1">
      <c r="C74" s="1002"/>
    </row>
    <row r="75" spans="3:3" s="115" customFormat="1" ht="18" customHeight="1">
      <c r="C75" s="1390" t="s">
        <v>1382</v>
      </c>
    </row>
    <row r="76" spans="3:3" s="115" customFormat="1" ht="18" customHeight="1">
      <c r="C76" s="1002" t="s">
        <v>1654</v>
      </c>
    </row>
    <row r="77" spans="3:3" s="115" customFormat="1" ht="18" customHeight="1">
      <c r="C77" s="1002" t="s">
        <v>1655</v>
      </c>
    </row>
    <row r="78" spans="3:3" s="115" customFormat="1" ht="18" customHeight="1">
      <c r="C78" s="144"/>
    </row>
    <row r="79" spans="3:3" s="115" customFormat="1" ht="18" customHeight="1">
      <c r="C79" s="166" t="s">
        <v>1630</v>
      </c>
    </row>
    <row r="80" spans="3:3" s="115" customFormat="1" ht="18" customHeight="1">
      <c r="C80" s="951" t="s">
        <v>1543</v>
      </c>
    </row>
    <row r="81" spans="3:14" s="115" customFormat="1" ht="18" customHeight="1">
      <c r="C81" s="231" t="s">
        <v>1544</v>
      </c>
    </row>
    <row r="82" spans="3:14" s="115" customFormat="1" ht="18" customHeight="1">
      <c r="C82" s="144"/>
    </row>
    <row r="83" spans="3:14" s="115" customFormat="1" ht="18" customHeight="1">
      <c r="C83" s="144"/>
    </row>
    <row r="84" spans="3:14" s="115" customFormat="1" ht="18" customHeight="1">
      <c r="C84" s="258" t="s">
        <v>86</v>
      </c>
    </row>
    <row r="85" spans="3:14" s="115" customFormat="1" ht="18" customHeight="1">
      <c r="C85" s="258"/>
    </row>
    <row r="86" spans="3:14" s="115" customFormat="1" ht="18" customHeight="1">
      <c r="C86" s="1759" t="s">
        <v>263</v>
      </c>
      <c r="D86" s="1759"/>
    </row>
    <row r="88" spans="3:14" s="115" customFormat="1" ht="18" customHeight="1">
      <c r="C88" s="32" t="s">
        <v>1381</v>
      </c>
      <c r="D88" s="4"/>
      <c r="E88" s="4"/>
      <c r="F88" s="4"/>
      <c r="G88"/>
      <c r="H88" s="1310" t="s">
        <v>109</v>
      </c>
      <c r="I88"/>
      <c r="J88"/>
      <c r="K88"/>
      <c r="L88"/>
      <c r="M88"/>
      <c r="N88"/>
    </row>
    <row r="89" spans="3:14" s="115" customFormat="1" ht="18" customHeight="1">
      <c r="C89" s="214"/>
      <c r="D89" s="362"/>
      <c r="E89" s="330" t="s">
        <v>1063</v>
      </c>
      <c r="F89" s="28" t="s">
        <v>1302</v>
      </c>
      <c r="G89"/>
      <c r="H89" s="27">
        <v>2017</v>
      </c>
      <c r="I89" s="330">
        <v>2018</v>
      </c>
      <c r="J89" s="330">
        <v>2019</v>
      </c>
      <c r="K89" s="330">
        <v>2020</v>
      </c>
      <c r="L89" s="330">
        <v>2021</v>
      </c>
      <c r="M89" s="330">
        <v>2022</v>
      </c>
      <c r="N89" s="28">
        <v>2023</v>
      </c>
    </row>
    <row r="90" spans="3:14" s="115" customFormat="1" ht="18" customHeight="1">
      <c r="C90" s="1236" t="s">
        <v>1293</v>
      </c>
      <c r="D90" s="1237"/>
      <c r="E90" s="1237"/>
      <c r="F90" s="1238"/>
      <c r="G90" s="4"/>
      <c r="H90" s="1247"/>
      <c r="I90" s="1247"/>
      <c r="J90" s="1247"/>
      <c r="K90" s="1247"/>
      <c r="L90" s="1247"/>
      <c r="M90" s="1247"/>
      <c r="N90" s="1247"/>
    </row>
    <row r="91" spans="3:14" s="115" customFormat="1" ht="18" customHeight="1">
      <c r="C91" s="1239" t="s">
        <v>1294</v>
      </c>
      <c r="D91" s="4"/>
      <c r="E91" s="207"/>
      <c r="F91" s="49" t="s">
        <v>116</v>
      </c>
      <c r="H91" s="1248"/>
      <c r="I91" s="1248"/>
      <c r="J91" s="1248"/>
      <c r="K91" s="1248"/>
      <c r="L91" s="1248"/>
      <c r="M91" s="1248"/>
      <c r="N91" s="1248"/>
    </row>
    <row r="92" spans="3:14" s="115" customFormat="1" ht="18" customHeight="1">
      <c r="C92" s="1240" t="s">
        <v>837</v>
      </c>
      <c r="D92" s="32"/>
      <c r="E92" s="1246"/>
      <c r="F92" s="1024" t="s">
        <v>100</v>
      </c>
      <c r="H92" s="1249">
        <v>1440.9114521399999</v>
      </c>
      <c r="I92" s="1249">
        <v>1490.7936725998643</v>
      </c>
      <c r="J92" s="1249">
        <v>1545.3733199518263</v>
      </c>
      <c r="K92" s="1249">
        <v>1541.164082215</v>
      </c>
      <c r="L92" s="1249">
        <v>1472.4378160000001</v>
      </c>
      <c r="M92" s="1249">
        <v>1647.1342608703958</v>
      </c>
      <c r="N92" s="1249">
        <v>1682.4161485254986</v>
      </c>
    </row>
    <row r="93" spans="3:14" s="115" customFormat="1" ht="18" customHeight="1">
      <c r="C93" s="1241" t="s">
        <v>237</v>
      </c>
      <c r="D93" s="4"/>
      <c r="E93" s="207"/>
      <c r="F93" s="49" t="s">
        <v>100</v>
      </c>
      <c r="G93"/>
      <c r="H93" s="1248">
        <v>1313</v>
      </c>
      <c r="I93" s="1248">
        <v>1337</v>
      </c>
      <c r="J93" s="1248">
        <v>1462</v>
      </c>
      <c r="K93" s="1248">
        <v>1448</v>
      </c>
      <c r="L93" s="1248">
        <v>1391</v>
      </c>
      <c r="M93" s="1248">
        <v>1576.9727148703957</v>
      </c>
      <c r="N93" s="1248">
        <v>1573.7043776375037</v>
      </c>
    </row>
    <row r="94" spans="3:14" s="115" customFormat="1" ht="18" customHeight="1">
      <c r="C94" s="1241" t="s">
        <v>1295</v>
      </c>
      <c r="D94" s="4"/>
      <c r="E94" s="207"/>
      <c r="F94" s="49" t="s">
        <v>100</v>
      </c>
      <c r="G94"/>
      <c r="H94" s="1248">
        <v>127.91145213999999</v>
      </c>
      <c r="I94" s="1248">
        <v>153.79367259986432</v>
      </c>
      <c r="J94" s="1248">
        <v>83.373319951826318</v>
      </c>
      <c r="K94" s="1248">
        <v>93.164082215000008</v>
      </c>
      <c r="L94" s="1248">
        <v>81.437816000000012</v>
      </c>
      <c r="M94" s="1248">
        <v>70.161546000000001</v>
      </c>
      <c r="N94" s="1248">
        <v>108.71177088799483</v>
      </c>
    </row>
    <row r="95" spans="3:14" s="115" customFormat="1" ht="18" customHeight="1">
      <c r="C95" s="1241"/>
      <c r="D95" s="4"/>
      <c r="E95" s="207"/>
      <c r="F95" s="49"/>
      <c r="G95"/>
      <c r="H95" s="1248"/>
      <c r="I95" s="1248"/>
      <c r="J95" s="1248"/>
      <c r="K95" s="1248"/>
      <c r="L95" s="1248"/>
      <c r="M95" s="1248"/>
      <c r="N95" s="1248"/>
    </row>
    <row r="96" spans="3:14" s="115" customFormat="1" ht="18" customHeight="1">
      <c r="C96" s="1240" t="s">
        <v>842</v>
      </c>
      <c r="D96" s="32"/>
      <c r="E96" s="32"/>
      <c r="F96" s="943" t="s">
        <v>100</v>
      </c>
      <c r="G96"/>
      <c r="H96" s="1249">
        <v>1440.9114521399999</v>
      </c>
      <c r="I96" s="1249">
        <v>1490.7936725998643</v>
      </c>
      <c r="J96" s="1249">
        <v>1545.3733199518263</v>
      </c>
      <c r="K96" s="1249">
        <v>1541.164082215</v>
      </c>
      <c r="L96" s="1249">
        <v>1472.4378160000001</v>
      </c>
      <c r="M96" s="1249">
        <v>1647.1342608703958</v>
      </c>
      <c r="N96" s="1249">
        <v>1682.4161485254986</v>
      </c>
    </row>
    <row r="97" spans="3:22" s="115" customFormat="1" ht="18" customHeight="1">
      <c r="C97" s="880" t="s">
        <v>1296</v>
      </c>
      <c r="D97" s="4"/>
      <c r="E97" s="207"/>
      <c r="F97" s="49" t="s">
        <v>100</v>
      </c>
      <c r="G97"/>
      <c r="H97" s="1248">
        <v>617.1062819365701</v>
      </c>
      <c r="I97" s="1248">
        <v>615.00000833345598</v>
      </c>
      <c r="J97" s="1248">
        <v>676.71337239525315</v>
      </c>
      <c r="K97" s="1248">
        <v>747.02903384640194</v>
      </c>
      <c r="L97" s="1248">
        <v>777.31279043025484</v>
      </c>
      <c r="M97" s="1248">
        <v>888.32546579502173</v>
      </c>
      <c r="N97" s="1248">
        <v>907.3535438515031</v>
      </c>
    </row>
    <row r="98" spans="3:22" s="115" customFormat="1" ht="18" customHeight="1">
      <c r="C98" s="1242" t="s">
        <v>185</v>
      </c>
      <c r="D98" s="1000"/>
      <c r="E98" s="268"/>
      <c r="F98" s="1243" t="s">
        <v>100</v>
      </c>
      <c r="G98"/>
      <c r="H98" s="1250">
        <v>167.64267570964088</v>
      </c>
      <c r="I98" s="1250">
        <v>101.13333470372386</v>
      </c>
      <c r="J98" s="1250">
        <v>90.288045722484242</v>
      </c>
      <c r="K98" s="1250">
        <v>94.765968865086421</v>
      </c>
      <c r="L98" s="1250">
        <v>83.330947532712884</v>
      </c>
      <c r="M98" s="1250">
        <v>95.231937121687764</v>
      </c>
      <c r="N98" s="1250">
        <v>97.271820928688214</v>
      </c>
    </row>
    <row r="99" spans="3:22" s="115" customFormat="1" ht="18" customHeight="1">
      <c r="C99" s="1242" t="s">
        <v>1297</v>
      </c>
      <c r="D99" s="1000"/>
      <c r="E99" s="268"/>
      <c r="F99" s="1243" t="s">
        <v>100</v>
      </c>
      <c r="G99"/>
      <c r="H99" s="1250">
        <v>148.61296657503303</v>
      </c>
      <c r="I99" s="1250">
        <v>145.77777975311548</v>
      </c>
      <c r="J99" s="1250">
        <v>176.10638621118215</v>
      </c>
      <c r="K99" s="1250">
        <v>128.06212008795461</v>
      </c>
      <c r="L99" s="1250">
        <v>140.92878903247973</v>
      </c>
      <c r="M99" s="1250">
        <v>161.05566986992571</v>
      </c>
      <c r="N99" s="1250">
        <v>164.5055088937132</v>
      </c>
    </row>
    <row r="100" spans="3:22" s="115" customFormat="1" ht="18" customHeight="1">
      <c r="C100" s="1242" t="s">
        <v>1066</v>
      </c>
      <c r="D100" s="1000"/>
      <c r="E100" s="268"/>
      <c r="F100" s="1243" t="s">
        <v>100</v>
      </c>
      <c r="G100"/>
      <c r="H100" s="1250">
        <v>80.649719665719147</v>
      </c>
      <c r="I100" s="1250">
        <v>75.622223246928655</v>
      </c>
      <c r="J100" s="1250">
        <v>125.15174654601776</v>
      </c>
      <c r="K100" s="1250">
        <v>151.11330170378645</v>
      </c>
      <c r="L100" s="1250">
        <v>443.09394234208349</v>
      </c>
      <c r="M100" s="1250">
        <v>506.37483078609</v>
      </c>
      <c r="N100" s="1250">
        <v>517.22146321648188</v>
      </c>
    </row>
    <row r="101" spans="3:22" s="115" customFormat="1" ht="18" customHeight="1">
      <c r="C101" s="1242" t="s">
        <v>1298</v>
      </c>
      <c r="D101" s="1000"/>
      <c r="E101" s="268"/>
      <c r="F101" s="49" t="s">
        <v>1303</v>
      </c>
      <c r="G101"/>
      <c r="H101" s="1250">
        <v>110.10045999308849</v>
      </c>
      <c r="I101" s="1250">
        <v>146.23333531484397</v>
      </c>
      <c r="J101" s="1250">
        <v>142.58359695778452</v>
      </c>
      <c r="K101" s="1250">
        <v>186.54382159478723</v>
      </c>
      <c r="L101" s="1250">
        <v>54.979555761489436</v>
      </c>
      <c r="M101" s="1250">
        <v>62.83151400865912</v>
      </c>
      <c r="N101" s="1250">
        <v>64.177375406309906</v>
      </c>
    </row>
    <row r="102" spans="3:22" s="115" customFormat="1" ht="18" customHeight="1">
      <c r="C102" s="1242" t="s">
        <v>1299</v>
      </c>
      <c r="D102" s="1000"/>
      <c r="E102" s="268"/>
      <c r="F102" s="49" t="s">
        <v>1303</v>
      </c>
      <c r="G102"/>
      <c r="H102" s="1250">
        <v>110.10045999308849</v>
      </c>
      <c r="I102" s="1250">
        <v>146.23333531484397</v>
      </c>
      <c r="J102" s="1250">
        <v>142.58359695778452</v>
      </c>
      <c r="K102" s="1250">
        <v>186.54382159478723</v>
      </c>
      <c r="L102" s="1250">
        <v>54.979555761489436</v>
      </c>
      <c r="M102" s="1250">
        <v>62.83151400865912</v>
      </c>
      <c r="N102" s="1250">
        <v>64.177375406309906</v>
      </c>
    </row>
    <row r="103" spans="3:22" s="115" customFormat="1" ht="18" customHeight="1">
      <c r="C103" s="880" t="s">
        <v>1300</v>
      </c>
      <c r="D103" s="4"/>
      <c r="E103" s="207"/>
      <c r="F103" s="49" t="s">
        <v>116</v>
      </c>
      <c r="G103"/>
      <c r="H103" s="1248">
        <v>823.80517020342995</v>
      </c>
      <c r="I103" s="1248">
        <v>875.79366426640854</v>
      </c>
      <c r="J103" s="1248">
        <v>806.38211211885221</v>
      </c>
      <c r="K103" s="1248">
        <v>647.97619112049256</v>
      </c>
      <c r="L103" s="1248">
        <v>695.1250255697455</v>
      </c>
      <c r="M103" s="1248">
        <v>758.80879507537406</v>
      </c>
      <c r="N103" s="1248">
        <v>775.06260467399545</v>
      </c>
      <c r="O103" s="1149"/>
      <c r="P103" s="1149"/>
      <c r="Q103" s="1149"/>
      <c r="R103" s="1149"/>
      <c r="S103" s="1149"/>
      <c r="T103" s="1149"/>
      <c r="U103" s="1149"/>
      <c r="V103" s="1149"/>
    </row>
    <row r="104" spans="3:22" s="115" customFormat="1" ht="18" customHeight="1">
      <c r="C104" s="881" t="s">
        <v>1301</v>
      </c>
      <c r="D104" s="1244"/>
      <c r="E104" s="1244"/>
      <c r="F104" s="1245"/>
      <c r="G104"/>
      <c r="H104" s="1251">
        <v>0</v>
      </c>
      <c r="I104" s="1251">
        <v>0</v>
      </c>
      <c r="J104" s="1251">
        <v>62.277835437720746</v>
      </c>
      <c r="K104" s="1251">
        <v>146.15885724810551</v>
      </c>
      <c r="L104" s="1251">
        <v>0</v>
      </c>
      <c r="M104" s="1251">
        <v>0</v>
      </c>
      <c r="N104" s="1251">
        <v>0</v>
      </c>
      <c r="O104" s="1149"/>
      <c r="P104" s="1149"/>
      <c r="Q104" s="1149"/>
      <c r="R104" s="1149"/>
      <c r="S104" s="1149"/>
      <c r="T104" s="1149"/>
      <c r="U104" s="1149"/>
      <c r="V104" s="1149"/>
    </row>
    <row r="105" spans="3:22" s="115" customFormat="1" ht="18" customHeight="1">
      <c r="C105" s="283" t="s">
        <v>1292</v>
      </c>
      <c r="D105" s="283" t="s">
        <v>1286</v>
      </c>
      <c r="E105"/>
      <c r="F105"/>
      <c r="G105"/>
      <c r="H105"/>
      <c r="I105"/>
      <c r="J105"/>
      <c r="K105"/>
      <c r="L105"/>
      <c r="M105"/>
      <c r="N105"/>
      <c r="O105" s="1149"/>
      <c r="P105" s="1149"/>
      <c r="Q105" s="1149"/>
      <c r="R105" s="1149"/>
      <c r="S105" s="1149"/>
      <c r="T105" s="1149"/>
      <c r="U105" s="1149"/>
      <c r="V105" s="1149"/>
    </row>
    <row r="106" spans="3:22" s="115" customFormat="1" ht="18" customHeight="1">
      <c r="C106" s="283"/>
      <c r="D106" s="774" t="s">
        <v>1287</v>
      </c>
      <c r="E106"/>
      <c r="F106"/>
      <c r="G106"/>
      <c r="H106"/>
      <c r="I106"/>
      <c r="J106"/>
      <c r="K106"/>
      <c r="L106"/>
      <c r="M106"/>
      <c r="N106"/>
      <c r="O106" s="1149"/>
      <c r="P106" s="1149"/>
      <c r="Q106" s="1149"/>
      <c r="R106" s="1149"/>
      <c r="S106" s="1149"/>
      <c r="T106" s="1149"/>
      <c r="U106" s="1149"/>
      <c r="V106" s="1149"/>
    </row>
    <row r="107" spans="3:22" s="115" customFormat="1" ht="18" customHeight="1">
      <c r="C107" s="283"/>
      <c r="D107" s="283" t="s">
        <v>1288</v>
      </c>
      <c r="E107"/>
      <c r="F107"/>
      <c r="G107"/>
      <c r="H107"/>
      <c r="I107"/>
      <c r="J107"/>
      <c r="K107"/>
      <c r="L107"/>
      <c r="M107"/>
      <c r="N107" s="990"/>
      <c r="O107" s="1149"/>
      <c r="P107" s="1149"/>
      <c r="Q107" s="1149"/>
      <c r="R107" s="1149"/>
      <c r="S107" s="1149"/>
      <c r="T107" s="1149"/>
      <c r="U107" s="1149"/>
      <c r="V107" s="1149"/>
    </row>
    <row r="108" spans="3:22" s="115" customFormat="1" ht="18" customHeight="1">
      <c r="C108" s="283" t="s">
        <v>1291</v>
      </c>
      <c r="D108" s="283" t="s">
        <v>1289</v>
      </c>
      <c r="E108"/>
      <c r="F108"/>
      <c r="G108"/>
      <c r="H108"/>
      <c r="I108"/>
      <c r="J108"/>
      <c r="K108"/>
      <c r="L108"/>
      <c r="M108"/>
      <c r="N108"/>
      <c r="O108" s="1149"/>
      <c r="P108" s="1149"/>
      <c r="Q108" s="1149"/>
      <c r="R108" s="1149"/>
      <c r="S108" s="1149"/>
      <c r="T108" s="1149"/>
      <c r="U108" s="1149"/>
      <c r="V108" s="1149"/>
    </row>
    <row r="109" spans="3:22" s="115" customFormat="1" ht="18" customHeight="1">
      <c r="C109" s="283"/>
      <c r="D109" s="283" t="s">
        <v>1290</v>
      </c>
      <c r="E109"/>
      <c r="F109"/>
      <c r="G109"/>
      <c r="H109"/>
      <c r="I109"/>
      <c r="J109"/>
      <c r="K109"/>
      <c r="L109"/>
      <c r="M109"/>
      <c r="N109"/>
      <c r="O109" s="1149"/>
      <c r="P109" s="1149"/>
      <c r="Q109" s="1149"/>
      <c r="R109" s="1149"/>
      <c r="S109" s="1149"/>
      <c r="T109" s="1149"/>
      <c r="U109" s="1149"/>
      <c r="V109" s="1149"/>
    </row>
    <row r="110" spans="3:22" s="115" customFormat="1" ht="18" customHeight="1">
      <c r="C110" s="33"/>
      <c r="D110"/>
      <c r="E110"/>
      <c r="F110" s="1"/>
      <c r="H110" s="1313"/>
      <c r="I110" s="1313"/>
      <c r="J110" s="1313"/>
      <c r="K110" s="1313"/>
      <c r="L110" s="1313"/>
      <c r="M110" s="1313"/>
      <c r="N110" s="1312"/>
      <c r="O110" s="1149"/>
      <c r="P110" s="1149"/>
      <c r="Q110" s="1149"/>
      <c r="R110" s="1149"/>
      <c r="S110" s="1149"/>
      <c r="T110" s="1149"/>
      <c r="U110" s="1149"/>
      <c r="V110" s="1149"/>
    </row>
    <row r="111" spans="3:22" s="115" customFormat="1" ht="18" customHeight="1">
      <c r="C111" s="1759" t="s">
        <v>1445</v>
      </c>
      <c r="D111" s="1759"/>
      <c r="E111"/>
      <c r="F111" s="1"/>
      <c r="H111" s="1313"/>
      <c r="I111" s="1313"/>
      <c r="J111" s="1313"/>
      <c r="K111" s="1313"/>
      <c r="L111" s="1313"/>
      <c r="M111" s="1313"/>
      <c r="N111" s="1312"/>
      <c r="O111" s="1149"/>
      <c r="P111" s="1149"/>
      <c r="Q111" s="1149"/>
      <c r="R111" s="1149"/>
      <c r="S111" s="1149"/>
      <c r="T111" s="1149"/>
      <c r="U111" s="1149"/>
      <c r="V111" s="1149"/>
    </row>
    <row r="112" spans="3:22" s="115" customFormat="1" ht="18" customHeight="1">
      <c r="C112" s="185"/>
      <c r="H112" s="1310" t="s">
        <v>109</v>
      </c>
      <c r="I112"/>
      <c r="J112"/>
      <c r="K112"/>
      <c r="L112"/>
      <c r="M112"/>
      <c r="N112"/>
      <c r="O112" s="987"/>
      <c r="P112" s="829" t="s">
        <v>1629</v>
      </c>
      <c r="Q112"/>
      <c r="R112"/>
      <c r="S112"/>
      <c r="T112"/>
      <c r="U112"/>
      <c r="V112"/>
    </row>
    <row r="113" spans="3:22" s="115" customFormat="1" ht="18" customHeight="1">
      <c r="C113" s="737"/>
      <c r="D113" s="1280"/>
      <c r="E113" s="1280"/>
      <c r="F113" s="1311"/>
      <c r="H113" s="27">
        <v>2017</v>
      </c>
      <c r="I113" s="330">
        <v>2018</v>
      </c>
      <c r="J113" s="330">
        <v>2019</v>
      </c>
      <c r="K113" s="330">
        <v>2020</v>
      </c>
      <c r="L113" s="330">
        <v>2021</v>
      </c>
      <c r="M113" s="330">
        <v>2022</v>
      </c>
      <c r="N113" s="28">
        <v>2023</v>
      </c>
      <c r="O113" s="141"/>
      <c r="P113" s="71">
        <f t="shared" ref="P113:V113" si="7">P$1</f>
        <v>2024</v>
      </c>
      <c r="Q113" s="1232">
        <f t="shared" si="7"/>
        <v>2025</v>
      </c>
      <c r="R113" s="1232">
        <f t="shared" si="7"/>
        <v>2026</v>
      </c>
      <c r="S113" s="1232">
        <f t="shared" si="7"/>
        <v>2027</v>
      </c>
      <c r="T113" s="1232">
        <f t="shared" si="7"/>
        <v>2028</v>
      </c>
      <c r="U113" s="1232">
        <f t="shared" si="7"/>
        <v>2029</v>
      </c>
      <c r="V113" s="1233">
        <f t="shared" si="7"/>
        <v>2030</v>
      </c>
    </row>
    <row r="114" spans="3:22" s="37" customFormat="1">
      <c r="C114" s="687" t="s">
        <v>1285</v>
      </c>
      <c r="D114" s="1280"/>
      <c r="E114" s="1253" t="s">
        <v>1257</v>
      </c>
      <c r="F114" s="1233" t="s">
        <v>116</v>
      </c>
      <c r="H114" s="1332">
        <v>1792.54177686</v>
      </c>
      <c r="I114" s="1332">
        <v>2294.5565864001355</v>
      </c>
      <c r="J114" s="1332">
        <v>2458.4211934481737</v>
      </c>
      <c r="K114" s="1332">
        <v>2198.2565050349999</v>
      </c>
      <c r="L114" s="1332">
        <v>2172.6457840000003</v>
      </c>
      <c r="M114" s="1332">
        <v>2391.8565988683918</v>
      </c>
      <c r="N114" s="1332">
        <v>3308.782018997751</v>
      </c>
      <c r="O114" s="148"/>
      <c r="P114" s="1332">
        <v>3305.3563596471299</v>
      </c>
      <c r="Q114" s="1332">
        <v>3480.7244522243586</v>
      </c>
      <c r="R114" s="1332">
        <v>3574.8880273630857</v>
      </c>
      <c r="S114" s="1332">
        <v>3584.606712027628</v>
      </c>
      <c r="T114" s="1332">
        <v>3553.6086987555273</v>
      </c>
      <c r="U114" s="1332">
        <v>3543.6788561555873</v>
      </c>
      <c r="V114" s="1332">
        <v>3576.8404811073051</v>
      </c>
    </row>
    <row r="115" spans="3:22" s="29" customFormat="1">
      <c r="C115" s="62" t="s">
        <v>1258</v>
      </c>
      <c r="D115" s="10"/>
      <c r="E115" s="10"/>
      <c r="F115" s="11"/>
      <c r="H115" s="1333">
        <v>9.8557943267352399E-2</v>
      </c>
      <c r="I115" s="1333">
        <v>0.28005752279844554</v>
      </c>
      <c r="J115" s="1333">
        <v>7.1414498129732606E-2</v>
      </c>
      <c r="K115" s="1333">
        <v>-0.10582592157378352</v>
      </c>
      <c r="L115" s="1333">
        <v>-1.1650469804747321E-2</v>
      </c>
      <c r="M115" s="1333">
        <v>0.10089579096727322</v>
      </c>
      <c r="N115" s="1333">
        <v>0.38335300726772864</v>
      </c>
      <c r="O115" s="135"/>
      <c r="P115" s="1529">
        <v>-1.0353233700353488E-3</v>
      </c>
      <c r="Q115" s="1529">
        <v>5.3055729396739082E-2</v>
      </c>
      <c r="R115" s="1529">
        <v>2.7052866847460968E-2</v>
      </c>
      <c r="S115" s="1529">
        <v>2.7185983421447084E-3</v>
      </c>
      <c r="T115" s="1529">
        <v>-8.6475353539040619E-3</v>
      </c>
      <c r="U115" s="1529">
        <v>-2.7942982589550251E-3</v>
      </c>
      <c r="V115" s="1529">
        <v>9.3579656334021547E-3</v>
      </c>
    </row>
    <row r="116" spans="3:22">
      <c r="C116" s="283" t="s">
        <v>116</v>
      </c>
      <c r="D116" s="283" t="s">
        <v>1259</v>
      </c>
      <c r="E116" s="283"/>
      <c r="F116" s="4"/>
      <c r="H116" s="989"/>
      <c r="I116" s="989"/>
      <c r="J116" s="989"/>
      <c r="K116" s="989"/>
      <c r="L116" s="989"/>
      <c r="M116" s="989"/>
      <c r="N116" s="1148"/>
      <c r="O116" s="135"/>
      <c r="P116" s="135"/>
      <c r="Q116" s="135"/>
      <c r="R116" s="135"/>
      <c r="S116" s="135"/>
      <c r="T116" s="135"/>
      <c r="U116" s="135"/>
      <c r="V116" s="135"/>
    </row>
    <row r="117" spans="3:22" s="4" customFormat="1" ht="18" customHeight="1">
      <c r="C117" s="283"/>
      <c r="D117" s="283" t="s">
        <v>1260</v>
      </c>
      <c r="E117" s="283"/>
      <c r="H117" s="989"/>
      <c r="I117" s="989"/>
      <c r="J117" s="989"/>
      <c r="K117" s="989"/>
      <c r="L117" s="989"/>
      <c r="M117" s="989"/>
      <c r="N117" s="1148"/>
      <c r="O117" s="135"/>
      <c r="P117" s="135"/>
      <c r="Q117" s="135"/>
      <c r="R117" s="135"/>
      <c r="S117" s="135"/>
      <c r="T117" s="135"/>
      <c r="U117" s="135"/>
      <c r="V117" s="135"/>
    </row>
    <row r="118" spans="3:22" s="115" customFormat="1" ht="18" customHeight="1">
      <c r="C118" s="283"/>
      <c r="D118" s="283" t="s">
        <v>1261</v>
      </c>
      <c r="E118" s="283"/>
      <c r="F118" s="4"/>
      <c r="H118" s="141"/>
      <c r="I118" s="141"/>
      <c r="J118" s="141"/>
      <c r="K118" s="141"/>
      <c r="L118" s="141"/>
      <c r="M118" s="141"/>
      <c r="N118" s="319"/>
      <c r="O118" s="141"/>
      <c r="P118" s="141"/>
      <c r="Q118" s="141"/>
      <c r="R118" s="141"/>
      <c r="S118" s="141"/>
      <c r="T118" s="141"/>
      <c r="U118" s="141"/>
      <c r="V118" s="141"/>
    </row>
    <row r="119" spans="3:22" s="115" customFormat="1" ht="18" customHeight="1">
      <c r="C119" s="283"/>
      <c r="D119" s="283" t="s">
        <v>1262</v>
      </c>
      <c r="E119" s="283"/>
      <c r="F119" s="4"/>
    </row>
    <row r="120" spans="3:22" s="37" customFormat="1">
      <c r="C120" s="283"/>
      <c r="D120" s="283"/>
      <c r="E120" s="283"/>
      <c r="F120" s="4"/>
    </row>
    <row r="121" spans="3:22" s="29" customFormat="1">
      <c r="C121" s="4"/>
      <c r="D121" s="90"/>
      <c r="E121" s="4"/>
      <c r="F121" s="4"/>
    </row>
    <row r="122" spans="3:22" s="29" customFormat="1" ht="18.5">
      <c r="C122" s="1766" t="s">
        <v>1548</v>
      </c>
      <c r="D122" s="1766"/>
      <c r="E122" s="4"/>
      <c r="F122" s="4"/>
    </row>
    <row r="123" spans="3:22" s="29" customFormat="1">
      <c r="C123" s="4"/>
      <c r="D123" s="90"/>
      <c r="E123" s="4"/>
      <c r="F123" s="4"/>
    </row>
    <row r="124" spans="3:22" s="29" customFormat="1" ht="18.5">
      <c r="C124" s="35" t="s">
        <v>1549</v>
      </c>
      <c r="D124"/>
      <c r="E124"/>
      <c r="F124"/>
    </row>
    <row r="125" spans="3:22" s="29" customFormat="1">
      <c r="C125" s="4"/>
      <c r="D125" s="90"/>
      <c r="E125" s="4"/>
      <c r="F125" s="4"/>
    </row>
    <row r="126" spans="3:22" s="29" customFormat="1">
      <c r="C126" s="37" t="s">
        <v>1534</v>
      </c>
      <c r="D126"/>
      <c r="E126"/>
      <c r="F126"/>
      <c r="H126" s="1310" t="s">
        <v>109</v>
      </c>
      <c r="I126"/>
      <c r="J126"/>
      <c r="K126"/>
      <c r="L126"/>
      <c r="M126"/>
      <c r="N126"/>
    </row>
    <row r="127" spans="3:22" s="29" customFormat="1">
      <c r="C127" s="45"/>
      <c r="D127" s="356"/>
      <c r="E127" s="330" t="s">
        <v>98</v>
      </c>
      <c r="F127" s="28" t="s">
        <v>99</v>
      </c>
      <c r="H127" s="27">
        <v>2017</v>
      </c>
      <c r="I127" s="330">
        <v>2018</v>
      </c>
      <c r="J127" s="330">
        <v>2019</v>
      </c>
      <c r="K127" s="330">
        <v>2020</v>
      </c>
      <c r="L127" s="330">
        <v>2021</v>
      </c>
      <c r="M127" s="330">
        <v>2022</v>
      </c>
      <c r="N127" s="28">
        <v>2023</v>
      </c>
    </row>
    <row r="128" spans="3:22" s="29" customFormat="1">
      <c r="C128" s="61" t="s">
        <v>266</v>
      </c>
      <c r="D128" s="4"/>
      <c r="E128" s="1" t="s">
        <v>1535</v>
      </c>
      <c r="F128" s="49"/>
      <c r="H128" s="807"/>
      <c r="I128" s="1394"/>
      <c r="J128" s="1394"/>
      <c r="K128" s="1394"/>
      <c r="L128" s="1394"/>
      <c r="M128" s="1394"/>
      <c r="N128" s="1395"/>
    </row>
    <row r="129" spans="3:14" s="29" customFormat="1">
      <c r="C129" s="61" t="s">
        <v>714</v>
      </c>
      <c r="D129" s="4"/>
      <c r="E129" s="48" t="s">
        <v>100</v>
      </c>
      <c r="F129" s="49"/>
      <c r="H129" s="50">
        <v>255.9512</v>
      </c>
      <c r="I129" s="51">
        <v>260.3134</v>
      </c>
      <c r="J129" s="51">
        <v>264.67559999999997</v>
      </c>
      <c r="K129" s="51">
        <v>269.0378</v>
      </c>
      <c r="L129" s="51">
        <v>273.39999999999998</v>
      </c>
      <c r="M129" s="51">
        <v>273.39999999999998</v>
      </c>
      <c r="N129" s="52">
        <v>273.39999999999998</v>
      </c>
    </row>
    <row r="130" spans="3:14" s="29" customFormat="1">
      <c r="C130" s="61" t="s">
        <v>267</v>
      </c>
      <c r="D130" s="4"/>
      <c r="E130" s="48" t="s">
        <v>100</v>
      </c>
      <c r="F130" s="49"/>
      <c r="H130" s="50">
        <v>488.51</v>
      </c>
      <c r="I130" s="51">
        <v>474.65899999999999</v>
      </c>
      <c r="J130" s="51">
        <v>462.19310000000002</v>
      </c>
      <c r="K130" s="51">
        <v>450.97379000000001</v>
      </c>
      <c r="L130" s="51">
        <v>440.87641100000002</v>
      </c>
      <c r="M130" s="51">
        <v>431.78876990000003</v>
      </c>
      <c r="N130" s="52">
        <v>423.60989291000004</v>
      </c>
    </row>
    <row r="131" spans="3:14" s="29" customFormat="1">
      <c r="C131" s="61" t="s">
        <v>268</v>
      </c>
      <c r="D131" s="4"/>
      <c r="E131" s="48" t="s">
        <v>100</v>
      </c>
      <c r="F131" s="49"/>
      <c r="H131" s="50">
        <v>506.83000000000004</v>
      </c>
      <c r="I131" s="51">
        <v>487.14699999999999</v>
      </c>
      <c r="J131" s="51">
        <v>469.4323</v>
      </c>
      <c r="K131" s="51">
        <v>453.48906999999997</v>
      </c>
      <c r="L131" s="51">
        <v>445</v>
      </c>
      <c r="M131" s="51">
        <v>445</v>
      </c>
      <c r="N131" s="52">
        <v>445</v>
      </c>
    </row>
    <row r="132" spans="3:14" s="29" customFormat="1">
      <c r="C132" s="61" t="s">
        <v>269</v>
      </c>
      <c r="D132" s="4"/>
      <c r="E132" s="48" t="s">
        <v>100</v>
      </c>
      <c r="F132" s="49"/>
      <c r="H132" s="50"/>
      <c r="I132" s="51"/>
      <c r="J132" s="51"/>
      <c r="K132" s="51"/>
      <c r="L132" s="51"/>
      <c r="M132" s="51"/>
      <c r="N132" s="52"/>
    </row>
    <row r="133" spans="3:14" s="29" customFormat="1">
      <c r="C133" s="62" t="s">
        <v>270</v>
      </c>
      <c r="D133" s="10"/>
      <c r="E133" s="56" t="s">
        <v>100</v>
      </c>
      <c r="F133" s="63"/>
      <c r="H133" s="57">
        <v>283.39100000000002</v>
      </c>
      <c r="I133" s="58">
        <v>288.18200000000002</v>
      </c>
      <c r="J133" s="58">
        <v>290</v>
      </c>
      <c r="K133" s="58">
        <v>290</v>
      </c>
      <c r="L133" s="58">
        <v>290.3</v>
      </c>
      <c r="M133" s="58">
        <v>290.3</v>
      </c>
      <c r="N133" s="59">
        <v>290.3</v>
      </c>
    </row>
    <row r="134" spans="3:14" s="29" customFormat="1">
      <c r="C134" s="4"/>
      <c r="D134" s="90"/>
      <c r="E134" s="4"/>
      <c r="F134" s="4"/>
    </row>
    <row r="135" spans="3:14" s="29" customFormat="1">
      <c r="C135" s="4"/>
      <c r="D135" s="90"/>
      <c r="E135" s="4"/>
      <c r="F135" s="4"/>
    </row>
    <row r="136" spans="3:14" ht="18.5">
      <c r="C136" s="258" t="s">
        <v>376</v>
      </c>
      <c r="D136" s="33"/>
    </row>
    <row r="137" spans="3:14" ht="18.5">
      <c r="C137" s="258"/>
      <c r="D137" s="33"/>
    </row>
    <row r="138" spans="3:14" ht="18.5">
      <c r="C138" s="1759" t="s">
        <v>263</v>
      </c>
      <c r="D138" s="1759"/>
    </row>
    <row r="139" spans="3:14">
      <c r="C139" s="33"/>
      <c r="D139" s="33"/>
    </row>
    <row r="140" spans="3:14">
      <c r="C140" s="37" t="s">
        <v>1304</v>
      </c>
      <c r="D140" s="800"/>
      <c r="E140" s="4"/>
      <c r="F140" s="48"/>
    </row>
    <row r="141" spans="3:14">
      <c r="C141" s="37"/>
      <c r="D141" s="800"/>
      <c r="E141" s="4"/>
      <c r="F141" s="48"/>
    </row>
    <row r="142" spans="3:14">
      <c r="C142" s="36" t="s">
        <v>1305</v>
      </c>
      <c r="D142" s="800"/>
      <c r="E142" s="4"/>
      <c r="F142" s="48"/>
    </row>
    <row r="143" spans="3:14">
      <c r="C143" s="36" t="s">
        <v>1306</v>
      </c>
      <c r="D143" s="800"/>
      <c r="E143" s="4"/>
      <c r="F143" s="48"/>
    </row>
    <row r="144" spans="3:14">
      <c r="C144" s="36" t="s">
        <v>1307</v>
      </c>
      <c r="D144" s="800"/>
      <c r="E144" s="4"/>
      <c r="F144" s="48"/>
    </row>
    <row r="145" spans="1:6">
      <c r="C145" s="36" t="s">
        <v>1308</v>
      </c>
      <c r="D145" s="800"/>
      <c r="E145" s="4"/>
      <c r="F145" s="48"/>
    </row>
    <row r="146" spans="1:6">
      <c r="C146" s="36" t="s">
        <v>1309</v>
      </c>
      <c r="D146" s="800"/>
      <c r="E146" s="4"/>
      <c r="F146" s="48"/>
    </row>
    <row r="147" spans="1:6" s="400" customFormat="1" ht="21">
      <c r="C147" s="1335"/>
      <c r="D147" s="1336"/>
    </row>
    <row r="148" spans="1:6">
      <c r="C148" s="194" t="s">
        <v>1310</v>
      </c>
      <c r="D148" s="33"/>
    </row>
    <row r="149" spans="1:6">
      <c r="C149" s="746" t="s">
        <v>1314</v>
      </c>
      <c r="D149" s="1252">
        <v>0.51731396346233993</v>
      </c>
    </row>
    <row r="150" spans="1:6" ht="19.5" customHeight="1">
      <c r="C150" s="1242" t="s">
        <v>1311</v>
      </c>
      <c r="D150" s="921">
        <v>5.8581304596905623E-2</v>
      </c>
    </row>
    <row r="151" spans="1:6" ht="16.5" customHeight="1">
      <c r="C151" s="1242" t="s">
        <v>1315</v>
      </c>
      <c r="D151" s="921">
        <v>9.7635527667726915E-2</v>
      </c>
    </row>
    <row r="152" spans="1:6">
      <c r="C152" s="1242" t="s">
        <v>1316</v>
      </c>
      <c r="D152" s="921">
        <v>0.1968473463594794</v>
      </c>
    </row>
    <row r="153" spans="1:6">
      <c r="C153" s="1242" t="s">
        <v>1317</v>
      </c>
      <c r="D153" s="921">
        <v>7.2197693664494772E-2</v>
      </c>
    </row>
    <row r="154" spans="1:6">
      <c r="C154" s="1242" t="s">
        <v>1318</v>
      </c>
      <c r="D154" s="921">
        <v>7.2197693664494772E-2</v>
      </c>
    </row>
    <row r="155" spans="1:6">
      <c r="C155" s="946" t="s">
        <v>1312</v>
      </c>
      <c r="D155" s="921">
        <v>0.46875638328608876</v>
      </c>
    </row>
    <row r="156" spans="1:6">
      <c r="C156" s="443" t="s">
        <v>1313</v>
      </c>
      <c r="D156" s="922">
        <v>3.3784050760809856E-2</v>
      </c>
    </row>
    <row r="157" spans="1:6" s="124" customFormat="1" ht="15.65" customHeight="1">
      <c r="A157" s="1392"/>
      <c r="C157" s="1393" t="s">
        <v>1319</v>
      </c>
      <c r="D157" s="283"/>
    </row>
    <row r="158" spans="1:6">
      <c r="C158" s="144"/>
    </row>
    <row r="159" spans="1:6">
      <c r="C159" s="1002" t="s">
        <v>1330</v>
      </c>
    </row>
    <row r="161" spans="1:22">
      <c r="C161" s="1002"/>
    </row>
    <row r="162" spans="1:22">
      <c r="C162" s="1002" t="s">
        <v>1331</v>
      </c>
    </row>
    <row r="163" spans="1:22">
      <c r="C163" s="1002" t="s">
        <v>1332</v>
      </c>
    </row>
    <row r="164" spans="1:22">
      <c r="C164" s="1391" t="s">
        <v>1333</v>
      </c>
    </row>
    <row r="166" spans="1:22">
      <c r="C166" s="1002" t="s">
        <v>1334</v>
      </c>
    </row>
    <row r="167" spans="1:22">
      <c r="C167" s="1391" t="s">
        <v>1335</v>
      </c>
    </row>
    <row r="168" spans="1:22">
      <c r="C168" s="33"/>
      <c r="J168" s="82"/>
    </row>
    <row r="169" spans="1:22">
      <c r="C169" s="37" t="s">
        <v>1336</v>
      </c>
      <c r="J169" s="82"/>
      <c r="P169" s="829" t="s">
        <v>1629</v>
      </c>
    </row>
    <row r="170" spans="1:22">
      <c r="C170" s="45" t="s">
        <v>1336</v>
      </c>
      <c r="D170" s="356"/>
      <c r="E170" s="330"/>
      <c r="F170" s="28"/>
      <c r="J170" s="82"/>
      <c r="P170" s="729">
        <f t="shared" ref="P170:V170" si="8">P$1</f>
        <v>2024</v>
      </c>
      <c r="Q170" s="1232">
        <f t="shared" si="8"/>
        <v>2025</v>
      </c>
      <c r="R170" s="1232">
        <f t="shared" si="8"/>
        <v>2026</v>
      </c>
      <c r="S170" s="1232">
        <f t="shared" si="8"/>
        <v>2027</v>
      </c>
      <c r="T170" s="1232">
        <f t="shared" si="8"/>
        <v>2028</v>
      </c>
      <c r="U170" s="1232">
        <f t="shared" si="8"/>
        <v>2029</v>
      </c>
      <c r="V170" s="1233">
        <f t="shared" si="8"/>
        <v>2030</v>
      </c>
    </row>
    <row r="171" spans="1:22">
      <c r="C171" s="84"/>
      <c r="D171" s="4"/>
      <c r="E171" s="1" t="s">
        <v>98</v>
      </c>
      <c r="F171" s="49" t="s">
        <v>500</v>
      </c>
      <c r="J171" s="82"/>
      <c r="P171" s="726"/>
      <c r="Q171" s="1256"/>
      <c r="R171" s="1256"/>
      <c r="S171" s="1256"/>
      <c r="T171" s="1256"/>
      <c r="U171" s="1256"/>
      <c r="V171" s="1257"/>
    </row>
    <row r="172" spans="1:22">
      <c r="C172" s="47" t="s">
        <v>1337</v>
      </c>
      <c r="D172" s="4"/>
      <c r="E172" s="48"/>
      <c r="F172" s="834"/>
      <c r="J172" s="82"/>
      <c r="P172" s="71"/>
      <c r="Q172" s="1"/>
      <c r="R172" s="1"/>
      <c r="S172" s="1"/>
      <c r="T172" s="1"/>
      <c r="U172" s="1"/>
      <c r="V172" s="49"/>
    </row>
    <row r="173" spans="1:22">
      <c r="C173" s="47" t="s">
        <v>1338</v>
      </c>
      <c r="D173" s="4"/>
      <c r="E173" s="1"/>
      <c r="F173" s="54">
        <v>7</v>
      </c>
      <c r="J173" s="82"/>
      <c r="P173" s="1398"/>
      <c r="Q173" s="1399" t="s">
        <v>1350</v>
      </c>
      <c r="R173" s="1400" t="s">
        <v>1351</v>
      </c>
      <c r="S173" s="1400" t="s">
        <v>1351</v>
      </c>
      <c r="T173" s="1400" t="s">
        <v>1351</v>
      </c>
      <c r="U173" s="1400" t="s">
        <v>1351</v>
      </c>
      <c r="V173" s="1401" t="s">
        <v>1352</v>
      </c>
    </row>
    <row r="174" spans="1:22">
      <c r="C174" s="47" t="s">
        <v>1339</v>
      </c>
      <c r="D174" s="4"/>
      <c r="E174" s="1"/>
      <c r="F174" s="54">
        <v>1.8</v>
      </c>
      <c r="J174" s="82"/>
      <c r="P174" s="50"/>
      <c r="Q174" s="51"/>
      <c r="R174" s="51"/>
      <c r="S174" s="51"/>
      <c r="T174" s="51"/>
      <c r="U174" s="51"/>
      <c r="V174" s="52"/>
    </row>
    <row r="175" spans="1:22">
      <c r="C175" s="47" t="s">
        <v>1340</v>
      </c>
      <c r="D175" s="4"/>
      <c r="E175" s="1"/>
      <c r="F175" s="54">
        <v>10</v>
      </c>
      <c r="J175" s="82"/>
      <c r="P175" s="50"/>
      <c r="Q175" s="51"/>
      <c r="R175" s="51"/>
      <c r="S175" s="51"/>
      <c r="T175" s="51"/>
      <c r="U175" s="51"/>
      <c r="V175" s="52"/>
    </row>
    <row r="176" spans="1:22">
      <c r="A176" s="586"/>
      <c r="B176" s="400"/>
      <c r="C176" s="47" t="s">
        <v>1341</v>
      </c>
      <c r="D176" s="4"/>
      <c r="E176" s="1"/>
      <c r="F176" s="54">
        <v>6</v>
      </c>
      <c r="J176" s="82"/>
      <c r="P176" s="50"/>
      <c r="Q176" s="51"/>
      <c r="R176" s="51"/>
      <c r="S176" s="51"/>
      <c r="T176" s="51"/>
      <c r="U176" s="51"/>
      <c r="V176" s="52"/>
    </row>
    <row r="177" spans="1:22">
      <c r="A177" s="586"/>
      <c r="B177" s="400"/>
      <c r="C177" s="1001" t="s">
        <v>1342</v>
      </c>
      <c r="D177" s="1253"/>
      <c r="E177" s="1254"/>
      <c r="F177" s="1233">
        <v>2.8</v>
      </c>
      <c r="J177" s="82"/>
      <c r="P177" s="50"/>
      <c r="Q177" s="51"/>
      <c r="R177" s="51"/>
      <c r="S177" s="51"/>
      <c r="T177" s="51"/>
      <c r="U177" s="51"/>
      <c r="V177" s="52"/>
    </row>
    <row r="178" spans="1:22">
      <c r="A178" s="586"/>
      <c r="B178" s="400"/>
      <c r="C178" s="47" t="s">
        <v>1343</v>
      </c>
      <c r="D178" s="4"/>
      <c r="E178" s="1"/>
      <c r="F178" s="54"/>
      <c r="J178" s="82"/>
      <c r="P178" s="807"/>
      <c r="Q178" s="1394"/>
      <c r="R178" s="1394"/>
      <c r="S178" s="1394"/>
      <c r="T178" s="1394"/>
      <c r="U178" s="1394"/>
      <c r="V178" s="1395"/>
    </row>
    <row r="179" spans="1:22">
      <c r="A179" s="586"/>
      <c r="B179" s="400"/>
      <c r="C179" s="47" t="s">
        <v>1344</v>
      </c>
      <c r="D179" s="4"/>
      <c r="E179" s="48" t="s">
        <v>500</v>
      </c>
      <c r="F179" s="49" t="s">
        <v>116</v>
      </c>
      <c r="J179" s="82"/>
      <c r="P179" s="1396">
        <v>0</v>
      </c>
      <c r="Q179" s="53">
        <v>1.167</v>
      </c>
      <c r="R179" s="53">
        <v>1.167</v>
      </c>
      <c r="S179" s="53">
        <v>1.167</v>
      </c>
      <c r="T179" s="53">
        <v>1.167</v>
      </c>
      <c r="U179" s="53">
        <v>1.167</v>
      </c>
      <c r="V179" s="1397">
        <v>1.167</v>
      </c>
    </row>
    <row r="180" spans="1:22">
      <c r="A180" s="586"/>
      <c r="B180" s="400"/>
      <c r="C180" s="47" t="s">
        <v>1345</v>
      </c>
      <c r="D180" s="4"/>
      <c r="E180" s="48" t="s">
        <v>100</v>
      </c>
      <c r="F180" s="54"/>
      <c r="P180" s="1396">
        <v>0</v>
      </c>
      <c r="Q180" s="53">
        <v>0</v>
      </c>
      <c r="R180" s="53">
        <v>0</v>
      </c>
      <c r="S180" s="53">
        <v>0</v>
      </c>
      <c r="T180" s="53">
        <v>0</v>
      </c>
      <c r="U180" s="53">
        <v>0</v>
      </c>
      <c r="V180" s="1397">
        <v>7</v>
      </c>
    </row>
    <row r="181" spans="1:22">
      <c r="A181"/>
      <c r="C181" s="1003" t="s">
        <v>1346</v>
      </c>
      <c r="D181" s="4"/>
      <c r="E181" s="48" t="s">
        <v>100</v>
      </c>
      <c r="F181" s="54" t="s">
        <v>116</v>
      </c>
      <c r="P181" s="50">
        <v>10.6</v>
      </c>
      <c r="Q181" s="51">
        <v>10.6</v>
      </c>
      <c r="R181" s="51">
        <v>10.6</v>
      </c>
      <c r="S181" s="51">
        <v>10.6</v>
      </c>
      <c r="T181" s="51">
        <v>10.6</v>
      </c>
      <c r="U181" s="51">
        <v>10.6</v>
      </c>
      <c r="V181" s="52">
        <v>17.600000000000001</v>
      </c>
    </row>
    <row r="182" spans="1:22">
      <c r="A182" s="586"/>
      <c r="B182" s="400"/>
      <c r="C182" s="47" t="s">
        <v>1347</v>
      </c>
      <c r="D182" s="4"/>
      <c r="E182" s="48"/>
      <c r="F182" s="54"/>
      <c r="H182" s="134"/>
      <c r="I182" s="134"/>
      <c r="J182" s="134"/>
      <c r="K182" s="134"/>
      <c r="L182" s="134"/>
      <c r="M182" s="134"/>
      <c r="N182" s="134"/>
      <c r="O182" s="134"/>
      <c r="P182" s="50"/>
      <c r="Q182" s="51"/>
      <c r="R182" s="51"/>
      <c r="S182" s="51"/>
      <c r="T182" s="51"/>
      <c r="U182" s="51"/>
      <c r="V182" s="52"/>
    </row>
    <row r="183" spans="1:22">
      <c r="A183"/>
      <c r="C183" s="67" t="s">
        <v>1348</v>
      </c>
      <c r="D183" s="356"/>
      <c r="E183" s="1389" t="s">
        <v>100</v>
      </c>
      <c r="F183" s="1255" t="s">
        <v>116</v>
      </c>
      <c r="P183" s="50">
        <v>0</v>
      </c>
      <c r="Q183" s="51">
        <v>0</v>
      </c>
      <c r="R183" s="51">
        <v>0</v>
      </c>
      <c r="S183" s="51">
        <v>0</v>
      </c>
      <c r="T183" s="51">
        <v>0</v>
      </c>
      <c r="U183" s="51">
        <v>0</v>
      </c>
      <c r="V183" s="52">
        <v>0</v>
      </c>
    </row>
    <row r="184" spans="1:22">
      <c r="A184" s="586"/>
      <c r="B184" s="400"/>
      <c r="C184" s="45" t="s">
        <v>1349</v>
      </c>
      <c r="D184" s="356"/>
      <c r="E184" s="356" t="s">
        <v>500</v>
      </c>
      <c r="F184" s="156" t="s">
        <v>116</v>
      </c>
      <c r="H184" s="134"/>
      <c r="I184" s="134"/>
      <c r="J184" s="134"/>
      <c r="K184" s="134"/>
      <c r="L184" s="134"/>
      <c r="M184" s="134"/>
      <c r="N184" s="134"/>
      <c r="O184" s="134"/>
      <c r="P184" s="68">
        <v>10.6</v>
      </c>
      <c r="Q184" s="414">
        <v>10.6</v>
      </c>
      <c r="R184" s="414">
        <v>10.6</v>
      </c>
      <c r="S184" s="414">
        <v>10.6</v>
      </c>
      <c r="T184" s="414">
        <v>10.6</v>
      </c>
      <c r="U184" s="414">
        <v>10.6</v>
      </c>
      <c r="V184" s="69">
        <v>17.600000000000001</v>
      </c>
    </row>
    <row r="185" spans="1:22">
      <c r="A185" s="586"/>
      <c r="B185" s="400"/>
      <c r="C185" s="957" t="s">
        <v>1353</v>
      </c>
      <c r="D185" s="124" t="s">
        <v>1354</v>
      </c>
      <c r="O185" s="29"/>
    </row>
    <row r="186" spans="1:22">
      <c r="A186" s="586"/>
      <c r="B186" s="400"/>
      <c r="H186" s="134"/>
      <c r="I186" s="134"/>
      <c r="J186" s="134"/>
      <c r="K186" s="134"/>
      <c r="L186" s="134"/>
      <c r="M186" s="134"/>
      <c r="N186" s="134"/>
      <c r="O186" s="134"/>
      <c r="P186" s="134"/>
      <c r="Q186" s="134"/>
      <c r="R186" s="134"/>
      <c r="S186" s="134"/>
      <c r="T186" s="134"/>
      <c r="U186" s="134"/>
      <c r="V186" s="134"/>
    </row>
    <row r="187" spans="1:22" s="37" customFormat="1">
      <c r="A187" s="399"/>
      <c r="B187" s="399"/>
      <c r="C187" s="37" t="s">
        <v>1355</v>
      </c>
      <c r="D187"/>
      <c r="E187"/>
      <c r="F187"/>
      <c r="H187" s="148"/>
      <c r="I187" s="148"/>
      <c r="J187" s="148"/>
      <c r="K187" s="148"/>
      <c r="L187" s="148"/>
      <c r="M187" s="148"/>
      <c r="N187" s="148"/>
      <c r="O187" s="148"/>
      <c r="P187" s="829" t="s">
        <v>1629</v>
      </c>
      <c r="Q187"/>
      <c r="R187"/>
      <c r="S187"/>
      <c r="T187"/>
      <c r="U187"/>
      <c r="V187"/>
    </row>
    <row r="188" spans="1:22">
      <c r="A188" s="586"/>
      <c r="B188" s="400"/>
      <c r="C188" s="45"/>
      <c r="D188" s="356"/>
      <c r="E188" s="330" t="s">
        <v>98</v>
      </c>
      <c r="F188" s="28" t="s">
        <v>500</v>
      </c>
      <c r="H188" s="134"/>
      <c r="I188" s="134"/>
      <c r="J188" s="134"/>
      <c r="K188" s="134"/>
      <c r="L188" s="134"/>
      <c r="M188" s="134"/>
      <c r="N188" s="134"/>
      <c r="O188" s="134"/>
      <c r="P188" s="729">
        <f t="shared" ref="P188:V188" si="9">P$1</f>
        <v>2024</v>
      </c>
      <c r="Q188" s="1232">
        <f t="shared" si="9"/>
        <v>2025</v>
      </c>
      <c r="R188" s="1232">
        <f t="shared" si="9"/>
        <v>2026</v>
      </c>
      <c r="S188" s="1232">
        <f t="shared" si="9"/>
        <v>2027</v>
      </c>
      <c r="T188" s="1232">
        <f t="shared" si="9"/>
        <v>2028</v>
      </c>
      <c r="U188" s="1232">
        <f t="shared" si="9"/>
        <v>2029</v>
      </c>
      <c r="V188" s="1233">
        <f t="shared" si="9"/>
        <v>2030</v>
      </c>
    </row>
    <row r="189" spans="1:22">
      <c r="A189" s="586"/>
      <c r="B189" s="400"/>
      <c r="C189" s="1001" t="s">
        <v>1343</v>
      </c>
      <c r="D189" s="4"/>
      <c r="E189" s="1"/>
      <c r="F189" s="49"/>
      <c r="H189" s="134"/>
      <c r="I189" s="134"/>
      <c r="J189" s="134"/>
      <c r="K189" s="134"/>
      <c r="L189" s="134"/>
      <c r="M189" s="134"/>
      <c r="N189" s="134"/>
      <c r="O189" s="134"/>
      <c r="P189" s="729"/>
      <c r="Q189" s="1232"/>
      <c r="R189" s="1232"/>
      <c r="S189" s="1232"/>
      <c r="T189" s="1232"/>
      <c r="U189" s="1232"/>
      <c r="V189" s="1233"/>
    </row>
    <row r="190" spans="1:22">
      <c r="C190" s="47" t="s">
        <v>1356</v>
      </c>
      <c r="D190" s="4"/>
      <c r="E190" s="1" t="s">
        <v>1357</v>
      </c>
      <c r="F190" s="49" t="s">
        <v>116</v>
      </c>
      <c r="H190" s="134"/>
      <c r="I190" s="134"/>
      <c r="J190" s="134"/>
      <c r="K190" s="134"/>
      <c r="L190" s="134"/>
      <c r="M190" s="134"/>
      <c r="N190" s="134"/>
      <c r="O190" s="134"/>
      <c r="P190" s="71"/>
      <c r="Q190" s="1"/>
      <c r="R190" s="1"/>
      <c r="S190" s="1"/>
      <c r="T190" s="1"/>
      <c r="U190" s="1"/>
      <c r="V190" s="49"/>
    </row>
    <row r="191" spans="1:22">
      <c r="C191" s="47" t="s">
        <v>1328</v>
      </c>
      <c r="D191" s="4"/>
      <c r="E191" s="1" t="s">
        <v>1358</v>
      </c>
      <c r="F191" s="49"/>
      <c r="H191" s="134"/>
      <c r="I191" s="134"/>
      <c r="J191" s="134"/>
      <c r="K191" s="134"/>
      <c r="L191" s="134"/>
      <c r="M191" s="134"/>
      <c r="N191" s="134"/>
      <c r="O191" s="134"/>
      <c r="P191" s="458">
        <v>0</v>
      </c>
      <c r="Q191" s="86">
        <v>250</v>
      </c>
      <c r="R191" s="86">
        <v>250</v>
      </c>
      <c r="S191" s="86">
        <v>250</v>
      </c>
      <c r="T191" s="86">
        <v>250</v>
      </c>
      <c r="U191" s="86">
        <v>250</v>
      </c>
      <c r="V191" s="455">
        <v>250</v>
      </c>
    </row>
    <row r="192" spans="1:22" s="37" customFormat="1">
      <c r="C192" s="1003" t="s">
        <v>1359</v>
      </c>
      <c r="D192" s="4"/>
      <c r="E192" s="1"/>
      <c r="F192" s="49"/>
      <c r="H192" s="148"/>
      <c r="I192" s="148"/>
      <c r="J192" s="148"/>
      <c r="K192" s="148"/>
      <c r="L192" s="148"/>
      <c r="M192" s="148"/>
      <c r="N192" s="148"/>
      <c r="O192" s="148"/>
      <c r="P192" s="71"/>
      <c r="Q192" s="1"/>
      <c r="R192" s="1"/>
      <c r="S192" s="1"/>
      <c r="T192" s="1"/>
      <c r="U192" s="1"/>
      <c r="V192" s="49"/>
    </row>
    <row r="193" spans="3:22">
      <c r="C193" s="47" t="s">
        <v>1360</v>
      </c>
      <c r="D193" s="4"/>
      <c r="E193" s="48" t="s">
        <v>500</v>
      </c>
      <c r="F193" s="54" t="s">
        <v>142</v>
      </c>
      <c r="H193" s="134"/>
      <c r="I193" s="134"/>
      <c r="J193" s="134"/>
      <c r="K193" s="134"/>
      <c r="L193" s="134"/>
      <c r="M193" s="134"/>
      <c r="N193" s="134"/>
      <c r="O193" s="134"/>
      <c r="P193" s="50">
        <v>0</v>
      </c>
      <c r="Q193" s="51">
        <v>0</v>
      </c>
      <c r="R193" s="51">
        <v>0</v>
      </c>
      <c r="S193" s="51">
        <v>0</v>
      </c>
      <c r="T193" s="51">
        <v>0</v>
      </c>
      <c r="U193" s="51">
        <v>0</v>
      </c>
      <c r="V193" s="52">
        <v>0</v>
      </c>
    </row>
    <row r="194" spans="3:22">
      <c r="C194" s="47" t="s">
        <v>1361</v>
      </c>
      <c r="D194" s="4"/>
      <c r="E194" s="1" t="s">
        <v>1362</v>
      </c>
      <c r="F194" s="54" t="s">
        <v>100</v>
      </c>
      <c r="H194" s="134"/>
      <c r="I194" s="134"/>
      <c r="J194" s="134"/>
      <c r="K194" s="134"/>
      <c r="L194" s="134"/>
      <c r="M194" s="134"/>
      <c r="N194" s="134"/>
      <c r="O194" s="134"/>
      <c r="P194" s="50">
        <v>250</v>
      </c>
      <c r="Q194" s="51">
        <v>250</v>
      </c>
      <c r="R194" s="51">
        <v>250</v>
      </c>
      <c r="S194" s="51">
        <v>250</v>
      </c>
      <c r="T194" s="51">
        <v>250</v>
      </c>
      <c r="U194" s="51">
        <v>250</v>
      </c>
      <c r="V194" s="52">
        <v>250</v>
      </c>
    </row>
    <row r="195" spans="3:22">
      <c r="C195" s="47" t="s">
        <v>201</v>
      </c>
      <c r="D195" s="4"/>
      <c r="E195" s="1" t="s">
        <v>1363</v>
      </c>
      <c r="F195" s="54"/>
      <c r="H195" s="134"/>
      <c r="I195" s="134"/>
      <c r="J195" s="134"/>
      <c r="K195" s="134"/>
      <c r="L195" s="134"/>
      <c r="M195" s="134"/>
      <c r="N195" s="134"/>
      <c r="O195" s="134"/>
      <c r="P195" s="50">
        <v>0</v>
      </c>
      <c r="Q195" s="51">
        <v>0</v>
      </c>
      <c r="R195" s="51">
        <v>0</v>
      </c>
      <c r="S195" s="51">
        <v>0</v>
      </c>
      <c r="T195" s="51">
        <v>0</v>
      </c>
      <c r="U195" s="51">
        <v>0</v>
      </c>
      <c r="V195" s="52">
        <v>0</v>
      </c>
    </row>
    <row r="196" spans="3:22" s="37" customFormat="1">
      <c r="C196" s="67" t="s">
        <v>1364</v>
      </c>
      <c r="D196" s="356"/>
      <c r="E196" s="330" t="s">
        <v>1365</v>
      </c>
      <c r="F196" s="28"/>
      <c r="H196" s="148"/>
      <c r="I196" s="148"/>
      <c r="J196" s="148"/>
      <c r="K196" s="148"/>
      <c r="L196" s="148"/>
      <c r="M196" s="148"/>
      <c r="N196" s="148"/>
      <c r="O196" s="148"/>
      <c r="P196" s="1259">
        <v>0</v>
      </c>
      <c r="Q196" s="1258">
        <v>248.8112225294866</v>
      </c>
      <c r="R196" s="1258">
        <v>252.04576842236992</v>
      </c>
      <c r="S196" s="1258">
        <v>255.32236341186072</v>
      </c>
      <c r="T196" s="1258">
        <v>258.64155413621489</v>
      </c>
      <c r="U196" s="1258">
        <v>262.00389433998561</v>
      </c>
      <c r="V196" s="1260">
        <v>265.40994496640542</v>
      </c>
    </row>
    <row r="197" spans="3:22">
      <c r="C197" s="283" t="s">
        <v>1366</v>
      </c>
      <c r="D197" s="283" t="s">
        <v>1367</v>
      </c>
      <c r="H197" s="134"/>
      <c r="I197" s="134"/>
      <c r="J197" s="134"/>
      <c r="K197" s="134"/>
      <c r="L197" s="134"/>
      <c r="M197" s="134"/>
      <c r="N197" s="134"/>
      <c r="O197" s="134"/>
      <c r="P197" s="134"/>
      <c r="Q197" s="134"/>
      <c r="R197" s="134"/>
      <c r="S197" s="134"/>
      <c r="T197" s="134"/>
      <c r="U197" s="134"/>
      <c r="V197" s="134"/>
    </row>
    <row r="198" spans="3:22">
      <c r="C198" s="124"/>
      <c r="D198" s="124" t="s">
        <v>1368</v>
      </c>
      <c r="H198" s="134"/>
      <c r="I198" s="134"/>
      <c r="J198" s="134"/>
      <c r="K198" s="134"/>
      <c r="L198" s="134"/>
      <c r="M198" s="134"/>
      <c r="N198" s="134"/>
      <c r="O198" s="134"/>
      <c r="P198" s="134"/>
      <c r="Q198" s="134"/>
      <c r="R198" s="134"/>
      <c r="S198" s="134"/>
      <c r="T198" s="134"/>
      <c r="U198" s="134"/>
      <c r="V198" s="134"/>
    </row>
    <row r="199" spans="3:22">
      <c r="H199" s="134"/>
      <c r="I199" s="134"/>
      <c r="J199" s="134"/>
      <c r="K199" s="134"/>
      <c r="L199" s="134"/>
      <c r="M199" s="134"/>
      <c r="N199" s="134"/>
      <c r="O199" s="134"/>
      <c r="P199" s="134"/>
      <c r="Q199" s="134"/>
      <c r="R199" s="134"/>
      <c r="S199" s="134"/>
      <c r="T199" s="134"/>
      <c r="U199" s="134"/>
      <c r="V199" s="134"/>
    </row>
    <row r="200" spans="3:22">
      <c r="C200" s="37" t="s">
        <v>1369</v>
      </c>
      <c r="H200" s="134"/>
      <c r="I200" s="134"/>
      <c r="J200" s="134"/>
      <c r="K200" s="134"/>
      <c r="L200" s="134"/>
      <c r="M200" s="134"/>
      <c r="N200" s="134"/>
      <c r="O200" s="134"/>
      <c r="P200" s="829" t="s">
        <v>1629</v>
      </c>
    </row>
    <row r="201" spans="3:22">
      <c r="C201" s="45"/>
      <c r="D201" s="356"/>
      <c r="E201" s="330" t="s">
        <v>98</v>
      </c>
      <c r="F201" s="28" t="s">
        <v>99</v>
      </c>
      <c r="H201" s="134"/>
      <c r="I201" s="134"/>
      <c r="J201" s="134"/>
      <c r="K201" s="134"/>
      <c r="L201" s="134"/>
      <c r="M201" s="134"/>
      <c r="N201" s="134"/>
      <c r="O201" s="134"/>
      <c r="P201" s="729">
        <f t="shared" ref="P201:V201" si="10">P$1</f>
        <v>2024</v>
      </c>
      <c r="Q201" s="1232">
        <f t="shared" si="10"/>
        <v>2025</v>
      </c>
      <c r="R201" s="1232">
        <f t="shared" si="10"/>
        <v>2026</v>
      </c>
      <c r="S201" s="1232">
        <f t="shared" si="10"/>
        <v>2027</v>
      </c>
      <c r="T201" s="1232">
        <f t="shared" si="10"/>
        <v>2028</v>
      </c>
      <c r="U201" s="1232">
        <f t="shared" si="10"/>
        <v>2029</v>
      </c>
      <c r="V201" s="1233">
        <f t="shared" si="10"/>
        <v>2030</v>
      </c>
    </row>
    <row r="202" spans="3:22">
      <c r="C202" s="123" t="s">
        <v>1356</v>
      </c>
      <c r="D202" s="4"/>
      <c r="E202" s="48" t="s">
        <v>1370</v>
      </c>
      <c r="F202" s="49"/>
      <c r="H202" s="134"/>
      <c r="I202" s="134"/>
      <c r="J202" s="134"/>
      <c r="K202" s="134"/>
      <c r="L202" s="134"/>
      <c r="M202" s="134"/>
      <c r="N202" s="134"/>
      <c r="O202" s="134"/>
      <c r="P202" s="807"/>
      <c r="Q202" s="1394"/>
      <c r="R202" s="1394"/>
      <c r="S202" s="1394"/>
      <c r="T202" s="1394"/>
      <c r="U202" s="1394"/>
      <c r="V202" s="1395"/>
    </row>
    <row r="203" spans="3:22">
      <c r="C203" s="123" t="s">
        <v>1328</v>
      </c>
      <c r="D203" s="4"/>
      <c r="E203" s="48"/>
      <c r="F203" s="49"/>
      <c r="H203" s="134"/>
      <c r="I203" s="134"/>
      <c r="J203" s="134"/>
      <c r="K203" s="134"/>
      <c r="L203" s="134"/>
      <c r="M203" s="134"/>
      <c r="N203" s="134"/>
      <c r="O203" s="134"/>
      <c r="P203" s="50"/>
      <c r="Q203" s="51"/>
      <c r="R203" s="51"/>
      <c r="S203" s="51"/>
      <c r="T203" s="51"/>
      <c r="U203" s="51"/>
      <c r="V203" s="52"/>
    </row>
    <row r="204" spans="3:22">
      <c r="C204" s="47" t="s">
        <v>1371</v>
      </c>
      <c r="D204" s="4"/>
      <c r="E204" s="1" t="s">
        <v>500</v>
      </c>
      <c r="F204" s="54" t="s">
        <v>116</v>
      </c>
      <c r="H204" s="134"/>
      <c r="I204" s="134"/>
      <c r="J204" s="134"/>
      <c r="K204" s="134"/>
      <c r="L204" s="134"/>
      <c r="M204" s="134"/>
      <c r="N204" s="134"/>
      <c r="O204" s="134"/>
      <c r="P204" s="50">
        <v>235.6</v>
      </c>
      <c r="Q204" s="51">
        <v>235.6</v>
      </c>
      <c r="R204" s="51">
        <v>235.6</v>
      </c>
      <c r="S204" s="51">
        <v>235.6</v>
      </c>
      <c r="T204" s="51">
        <v>235.6</v>
      </c>
      <c r="U204" s="51">
        <v>235.6</v>
      </c>
      <c r="V204" s="52">
        <v>242.6</v>
      </c>
    </row>
    <row r="205" spans="3:22">
      <c r="C205" s="47" t="s">
        <v>1372</v>
      </c>
      <c r="D205" s="4"/>
      <c r="E205" s="1" t="s">
        <v>1373</v>
      </c>
      <c r="F205" s="54" t="s">
        <v>142</v>
      </c>
      <c r="H205" s="134"/>
      <c r="I205" s="134"/>
      <c r="J205" s="134"/>
      <c r="K205" s="134"/>
      <c r="L205" s="134"/>
      <c r="M205" s="134"/>
      <c r="N205" s="134"/>
      <c r="O205" s="134"/>
      <c r="P205" s="1396"/>
      <c r="Q205" s="53"/>
      <c r="R205" s="53"/>
      <c r="S205" s="53"/>
      <c r="T205" s="53"/>
      <c r="U205" s="53"/>
      <c r="V205" s="1397"/>
    </row>
    <row r="206" spans="3:22">
      <c r="C206" s="1261" t="s">
        <v>100</v>
      </c>
      <c r="D206" s="396"/>
      <c r="E206" s="1" t="s">
        <v>1374</v>
      </c>
      <c r="F206" s="54"/>
      <c r="H206" s="134"/>
      <c r="I206" s="134"/>
      <c r="J206" s="134"/>
      <c r="K206" s="134"/>
      <c r="L206" s="134"/>
      <c r="M206" s="134"/>
      <c r="N206" s="134"/>
      <c r="O206" s="134"/>
      <c r="P206" s="50">
        <v>4962.9818869963119</v>
      </c>
      <c r="Q206" s="51">
        <v>5027.5006515272635</v>
      </c>
      <c r="R206" s="51">
        <v>5092.8581599971185</v>
      </c>
      <c r="S206" s="51">
        <v>5159.0653160770808</v>
      </c>
      <c r="T206" s="51">
        <v>5226.1331651860819</v>
      </c>
      <c r="U206" s="51">
        <v>5294.0728963334996</v>
      </c>
      <c r="V206" s="52">
        <v>5362.8958439858352</v>
      </c>
    </row>
    <row r="207" spans="3:22">
      <c r="C207" s="67" t="s">
        <v>1375</v>
      </c>
      <c r="D207" s="356"/>
      <c r="E207" s="330" t="s">
        <v>1365</v>
      </c>
      <c r="F207" s="1255" t="s">
        <v>100</v>
      </c>
      <c r="H207" s="134"/>
      <c r="I207" s="134"/>
      <c r="J207" s="134"/>
      <c r="K207" s="134"/>
      <c r="L207" s="134"/>
      <c r="M207" s="134"/>
      <c r="N207" s="134"/>
      <c r="O207" s="134"/>
      <c r="P207" s="1259">
        <v>1169.2785325763311</v>
      </c>
      <c r="Q207" s="1258">
        <v>1184.4791534998233</v>
      </c>
      <c r="R207" s="1258">
        <v>1199.8773824953212</v>
      </c>
      <c r="S207" s="1258">
        <v>1215.4757884677601</v>
      </c>
      <c r="T207" s="1258">
        <v>1231.2769737178407</v>
      </c>
      <c r="U207" s="1258">
        <v>1247.2835743761723</v>
      </c>
      <c r="V207" s="1260">
        <v>1301.0385317509636</v>
      </c>
    </row>
    <row r="208" spans="3:22">
      <c r="C208" s="283" t="s">
        <v>116</v>
      </c>
      <c r="D208" s="283" t="s">
        <v>1376</v>
      </c>
      <c r="H208" s="134"/>
      <c r="I208" s="134"/>
      <c r="J208" s="134"/>
      <c r="K208" s="134"/>
      <c r="L208" s="134"/>
      <c r="M208" s="134"/>
      <c r="N208" s="134"/>
      <c r="O208" s="134"/>
      <c r="P208" s="134"/>
      <c r="Q208" s="134"/>
      <c r="R208" s="134"/>
      <c r="S208" s="134"/>
      <c r="T208" s="134"/>
      <c r="U208" s="134"/>
      <c r="V208" s="134"/>
    </row>
    <row r="209" spans="1:22">
      <c r="C209" s="283" t="s">
        <v>142</v>
      </c>
      <c r="D209" s="283" t="s">
        <v>1377</v>
      </c>
      <c r="H209" s="134"/>
      <c r="I209" s="134"/>
      <c r="J209" s="134"/>
      <c r="K209" s="134"/>
      <c r="L209" s="134"/>
      <c r="M209" s="134"/>
      <c r="N209" s="134"/>
      <c r="O209" s="134"/>
      <c r="P209" s="134"/>
      <c r="Q209" s="134"/>
      <c r="R209" s="134"/>
      <c r="S209" s="134"/>
      <c r="T209" s="134"/>
      <c r="U209" s="134"/>
      <c r="V209" s="134"/>
    </row>
    <row r="210" spans="1:22">
      <c r="C210" s="1150"/>
      <c r="D210" s="163"/>
      <c r="H210" s="134"/>
      <c r="I210" s="134"/>
      <c r="J210" s="134"/>
      <c r="K210" s="134"/>
      <c r="L210" s="134"/>
      <c r="M210" s="134"/>
      <c r="N210" s="134"/>
      <c r="O210" s="134"/>
      <c r="P210" s="134"/>
      <c r="Q210" s="134"/>
      <c r="R210" s="134"/>
      <c r="S210" s="134"/>
      <c r="T210" s="134"/>
      <c r="U210" s="134"/>
      <c r="V210" s="134"/>
    </row>
    <row r="211" spans="1:22" ht="18.5">
      <c r="C211" s="1759" t="s">
        <v>1445</v>
      </c>
      <c r="D211" s="1759"/>
      <c r="H211" s="134"/>
      <c r="I211" s="134"/>
      <c r="J211" s="134"/>
      <c r="K211" s="134"/>
      <c r="L211" s="134"/>
      <c r="M211" s="134"/>
      <c r="N211" s="134"/>
      <c r="O211" s="134"/>
      <c r="P211" s="134"/>
      <c r="Q211" s="134"/>
      <c r="R211" s="134"/>
      <c r="S211" s="134"/>
      <c r="T211" s="134"/>
      <c r="U211" s="134"/>
      <c r="V211" s="134"/>
    </row>
    <row r="212" spans="1:22" ht="18.5">
      <c r="C212" s="258"/>
      <c r="D212" s="163"/>
      <c r="H212" s="134"/>
      <c r="I212" s="134"/>
      <c r="J212" s="134"/>
      <c r="K212" s="134"/>
      <c r="L212" s="134"/>
      <c r="M212" s="134"/>
      <c r="N212" s="134"/>
      <c r="O212" s="134"/>
      <c r="P212" s="134"/>
      <c r="Q212" s="134"/>
      <c r="R212" s="134"/>
      <c r="S212" s="134"/>
      <c r="T212" s="134"/>
      <c r="U212" s="134"/>
      <c r="V212" s="134"/>
    </row>
    <row r="213" spans="1:22">
      <c r="C213" s="37" t="s">
        <v>1383</v>
      </c>
      <c r="H213" s="134"/>
      <c r="I213" s="134"/>
      <c r="J213" s="134"/>
      <c r="K213" s="134"/>
      <c r="L213" s="134"/>
      <c r="M213" s="134"/>
      <c r="N213" s="134"/>
      <c r="O213" s="134"/>
      <c r="P213" s="829" t="s">
        <v>1629</v>
      </c>
    </row>
    <row r="214" spans="1:22">
      <c r="C214" s="45"/>
      <c r="D214" s="356"/>
      <c r="E214" s="330" t="s">
        <v>98</v>
      </c>
      <c r="F214" s="28" t="s">
        <v>99</v>
      </c>
      <c r="H214" s="134"/>
      <c r="I214" s="134"/>
      <c r="J214" s="134"/>
      <c r="K214" s="134"/>
      <c r="L214" s="134"/>
      <c r="M214" s="134"/>
      <c r="N214" s="134"/>
      <c r="O214" s="134"/>
      <c r="P214" s="729">
        <f t="shared" ref="P214:V214" si="11">P$1</f>
        <v>2024</v>
      </c>
      <c r="Q214" s="1232">
        <f t="shared" si="11"/>
        <v>2025</v>
      </c>
      <c r="R214" s="1232">
        <f t="shared" si="11"/>
        <v>2026</v>
      </c>
      <c r="S214" s="1232">
        <f t="shared" si="11"/>
        <v>2027</v>
      </c>
      <c r="T214" s="1232">
        <f t="shared" si="11"/>
        <v>2028</v>
      </c>
      <c r="U214" s="1232">
        <f t="shared" si="11"/>
        <v>2029</v>
      </c>
      <c r="V214" s="1233">
        <f t="shared" si="11"/>
        <v>2030</v>
      </c>
    </row>
    <row r="215" spans="1:22" s="159" customFormat="1">
      <c r="C215" s="123" t="s">
        <v>1384</v>
      </c>
      <c r="D215" s="4"/>
      <c r="E215" s="1" t="s">
        <v>500</v>
      </c>
      <c r="F215" s="49" t="s">
        <v>116</v>
      </c>
      <c r="H215" s="984"/>
      <c r="I215" s="985"/>
      <c r="O215" s="984"/>
      <c r="P215" s="807">
        <v>11.555555555555555</v>
      </c>
      <c r="Q215" s="1394">
        <v>23.111111111111111</v>
      </c>
      <c r="R215" s="1394">
        <v>34.666666666666664</v>
      </c>
      <c r="S215" s="1394">
        <v>46.222222222222221</v>
      </c>
      <c r="T215" s="1394">
        <v>57.777777777777779</v>
      </c>
      <c r="U215" s="1394">
        <v>69.333333333333329</v>
      </c>
      <c r="V215" s="1395">
        <v>80.888888888888886</v>
      </c>
    </row>
    <row r="216" spans="1:22" s="195" customFormat="1" ht="18" customHeight="1">
      <c r="C216" s="123" t="s">
        <v>1360</v>
      </c>
      <c r="D216" s="4"/>
      <c r="E216" s="1" t="s">
        <v>500</v>
      </c>
      <c r="F216" s="54" t="s">
        <v>100</v>
      </c>
      <c r="H216" s="200"/>
      <c r="I216" s="200"/>
      <c r="J216" s="200"/>
      <c r="K216" s="200"/>
      <c r="L216" s="200"/>
      <c r="M216" s="200"/>
      <c r="N216" s="277"/>
      <c r="O216" s="200"/>
      <c r="P216" s="1396">
        <v>11.555555555555555</v>
      </c>
      <c r="Q216" s="53">
        <v>11.555555555555555</v>
      </c>
      <c r="R216" s="53">
        <v>11.555555555555554</v>
      </c>
      <c r="S216" s="53">
        <v>11.555555555555557</v>
      </c>
      <c r="T216" s="53">
        <v>11.555555555555557</v>
      </c>
      <c r="U216" s="53">
        <v>11.55555555555555</v>
      </c>
      <c r="V216" s="1397">
        <v>11.555555555555557</v>
      </c>
    </row>
    <row r="217" spans="1:22" s="195" customFormat="1" ht="18" customHeight="1">
      <c r="C217" s="123" t="s">
        <v>512</v>
      </c>
      <c r="D217" s="4"/>
      <c r="E217" s="1" t="s">
        <v>1385</v>
      </c>
      <c r="F217" s="49" t="s">
        <v>142</v>
      </c>
      <c r="H217" s="205"/>
      <c r="I217" s="205"/>
      <c r="J217" s="205"/>
      <c r="K217" s="205"/>
      <c r="L217" s="205"/>
      <c r="M217" s="986"/>
      <c r="N217" s="277"/>
      <c r="O217" s="205"/>
      <c r="P217" s="50">
        <v>25</v>
      </c>
      <c r="Q217" s="51">
        <v>25</v>
      </c>
      <c r="R217" s="51">
        <v>25</v>
      </c>
      <c r="S217" s="51">
        <v>25</v>
      </c>
      <c r="T217" s="51">
        <v>25</v>
      </c>
      <c r="U217" s="51">
        <v>25</v>
      </c>
      <c r="V217" s="52">
        <v>25</v>
      </c>
    </row>
    <row r="218" spans="1:22" s="195" customFormat="1" ht="18" customHeight="1">
      <c r="C218" s="113" t="s">
        <v>201</v>
      </c>
      <c r="D218" s="10"/>
      <c r="E218" s="56" t="s">
        <v>1365</v>
      </c>
      <c r="F218" s="63"/>
      <c r="H218" s="205"/>
      <c r="I218" s="205"/>
      <c r="J218" s="205"/>
      <c r="K218" s="205"/>
      <c r="L218" s="205"/>
      <c r="M218" s="986"/>
      <c r="N218" s="277"/>
      <c r="O218" s="205"/>
      <c r="P218" s="57">
        <v>300.88344376435504</v>
      </c>
      <c r="Q218" s="58">
        <v>304.79492853329162</v>
      </c>
      <c r="R218" s="58">
        <v>308.75726260422437</v>
      </c>
      <c r="S218" s="58">
        <v>312.77110701807936</v>
      </c>
      <c r="T218" s="58">
        <v>316.83713140931434</v>
      </c>
      <c r="U218" s="58">
        <v>320.95601411763522</v>
      </c>
      <c r="V218" s="59">
        <v>325.12844230116463</v>
      </c>
    </row>
    <row r="219" spans="1:22" s="195" customFormat="1" ht="18" customHeight="1">
      <c r="A219" s="598"/>
      <c r="B219" s="598"/>
      <c r="C219" s="124" t="s">
        <v>116</v>
      </c>
      <c r="D219" s="1314" t="s">
        <v>1387</v>
      </c>
      <c r="E219" s="1315"/>
      <c r="F219" s="1316"/>
      <c r="G219" s="124"/>
      <c r="H219" s="124"/>
      <c r="I219" s="124"/>
      <c r="J219" s="124"/>
      <c r="K219" s="124"/>
      <c r="L219"/>
      <c r="M219"/>
      <c r="N219"/>
      <c r="O219"/>
      <c r="P219" s="205"/>
      <c r="Q219" s="205"/>
      <c r="R219" s="205"/>
      <c r="S219" s="205"/>
      <c r="T219" s="205"/>
      <c r="U219" s="205"/>
      <c r="V219" s="205"/>
    </row>
    <row r="220" spans="1:22" s="195" customFormat="1" ht="18" customHeight="1">
      <c r="A220" s="598"/>
      <c r="B220" s="598"/>
      <c r="C220" s="991"/>
      <c r="E220" s="201"/>
      <c r="F220" s="200"/>
      <c r="H220" s="205"/>
      <c r="I220" s="205"/>
      <c r="J220" s="205"/>
      <c r="K220" s="205"/>
      <c r="L220" s="205"/>
      <c r="M220" s="986"/>
      <c r="N220" s="277"/>
      <c r="O220" s="205"/>
      <c r="P220" s="134"/>
      <c r="Q220" s="134"/>
      <c r="R220" s="134"/>
      <c r="S220" s="134"/>
      <c r="T220" s="134"/>
      <c r="U220" s="134"/>
      <c r="V220" s="134"/>
    </row>
    <row r="221" spans="1:22" s="195" customFormat="1" ht="18" customHeight="1">
      <c r="A221" s="598"/>
      <c r="B221" s="598"/>
      <c r="C221" s="37" t="s">
        <v>1640</v>
      </c>
      <c r="D221"/>
      <c r="E221" s="1002"/>
      <c r="F221"/>
      <c r="H221" s="205"/>
      <c r="I221" s="205"/>
      <c r="J221" s="205"/>
      <c r="K221" s="205"/>
      <c r="L221" s="205"/>
      <c r="M221" s="986"/>
      <c r="N221" s="277"/>
      <c r="O221" s="205"/>
      <c r="P221" s="829" t="s">
        <v>1629</v>
      </c>
      <c r="Q221"/>
      <c r="R221"/>
      <c r="S221"/>
      <c r="T221"/>
      <c r="U221"/>
      <c r="V221"/>
    </row>
    <row r="222" spans="1:22" s="195" customFormat="1" ht="18" customHeight="1">
      <c r="A222" s="598"/>
      <c r="B222" s="598"/>
      <c r="C222" s="1657"/>
      <c r="D222" s="1643"/>
      <c r="E222" s="1658" t="s">
        <v>98</v>
      </c>
      <c r="F222" s="1659" t="s">
        <v>99</v>
      </c>
      <c r="H222" s="205"/>
      <c r="I222" s="205"/>
      <c r="J222" s="205"/>
      <c r="K222" s="205"/>
      <c r="L222" s="205"/>
      <c r="M222" s="986"/>
      <c r="N222" s="277"/>
      <c r="O222" s="205"/>
      <c r="P222" s="729">
        <f t="shared" ref="P222:V222" si="12">P$1</f>
        <v>2024</v>
      </c>
      <c r="Q222" s="1232">
        <f t="shared" si="12"/>
        <v>2025</v>
      </c>
      <c r="R222" s="1232">
        <f t="shared" si="12"/>
        <v>2026</v>
      </c>
      <c r="S222" s="1232">
        <f t="shared" si="12"/>
        <v>2027</v>
      </c>
      <c r="T222" s="1232">
        <f t="shared" si="12"/>
        <v>2028</v>
      </c>
      <c r="U222" s="1232">
        <f t="shared" si="12"/>
        <v>2029</v>
      </c>
      <c r="V222" s="1233">
        <f t="shared" si="12"/>
        <v>2030</v>
      </c>
    </row>
    <row r="223" spans="1:22" s="195" customFormat="1" ht="18" customHeight="1">
      <c r="A223" s="598"/>
      <c r="B223" s="598"/>
      <c r="C223" s="123" t="s">
        <v>1641</v>
      </c>
      <c r="D223" s="4"/>
      <c r="E223" s="1" t="s">
        <v>1642</v>
      </c>
      <c r="F223" s="49" t="s">
        <v>116</v>
      </c>
      <c r="H223" s="205"/>
      <c r="I223" s="205"/>
      <c r="J223" s="205"/>
      <c r="K223" s="205"/>
      <c r="L223" s="205"/>
      <c r="M223" s="986"/>
      <c r="N223" s="277"/>
      <c r="O223" s="205"/>
      <c r="P223" s="1672">
        <v>1</v>
      </c>
      <c r="Q223" s="1673">
        <v>1</v>
      </c>
      <c r="R223" s="1673">
        <v>1</v>
      </c>
      <c r="S223" s="1673">
        <v>1</v>
      </c>
      <c r="T223" s="1673">
        <v>1</v>
      </c>
      <c r="U223" s="1673">
        <v>1</v>
      </c>
      <c r="V223" s="1674">
        <v>1</v>
      </c>
    </row>
    <row r="224" spans="1:22" s="195" customFormat="1" ht="18" customHeight="1">
      <c r="A224" s="598"/>
      <c r="B224" s="598"/>
      <c r="C224" s="113" t="s">
        <v>201</v>
      </c>
      <c r="D224" s="10"/>
      <c r="E224" s="56" t="s">
        <v>101</v>
      </c>
      <c r="F224" s="63"/>
      <c r="H224" s="205"/>
      <c r="I224" s="205"/>
      <c r="J224" s="205"/>
      <c r="K224" s="205"/>
      <c r="L224" s="205"/>
      <c r="M224" s="986"/>
      <c r="N224" s="277"/>
      <c r="O224" s="205"/>
      <c r="P224" s="1455">
        <v>724.8513609086209</v>
      </c>
      <c r="Q224" s="1415">
        <v>746.46622574176456</v>
      </c>
      <c r="R224" s="1415">
        <v>768.52057718057642</v>
      </c>
      <c r="S224" s="1415">
        <v>791.02218896464706</v>
      </c>
      <c r="T224" s="1415">
        <v>813.97896267756005</v>
      </c>
      <c r="U224" s="1415">
        <v>837.39892975707357</v>
      </c>
      <c r="V224" s="1416">
        <v>861.29025353596194</v>
      </c>
    </row>
    <row r="225" spans="1:22" s="195" customFormat="1" ht="18" customHeight="1">
      <c r="A225" s="598"/>
      <c r="B225" s="598"/>
      <c r="C225" s="283" t="s">
        <v>116</v>
      </c>
      <c r="D225" s="283" t="s">
        <v>1643</v>
      </c>
      <c r="E225" s="201"/>
      <c r="F225" s="200"/>
      <c r="H225" s="205"/>
      <c r="I225" s="205"/>
      <c r="J225" s="205"/>
      <c r="K225" s="205"/>
      <c r="L225" s="205"/>
      <c r="M225" s="986"/>
      <c r="N225" s="277"/>
      <c r="O225" s="205"/>
      <c r="P225" s="134"/>
      <c r="Q225" s="134"/>
      <c r="R225" s="134"/>
      <c r="S225" s="134"/>
      <c r="T225" s="134"/>
      <c r="U225" s="134"/>
      <c r="V225" s="134"/>
    </row>
    <row r="226" spans="1:22" s="195" customFormat="1" ht="18" customHeight="1">
      <c r="A226" s="598"/>
      <c r="B226" s="598"/>
      <c r="C226" s="283"/>
      <c r="D226" s="283" t="s">
        <v>1644</v>
      </c>
      <c r="E226" s="201"/>
      <c r="F226" s="200"/>
      <c r="H226" s="205"/>
      <c r="I226" s="205"/>
      <c r="J226" s="205"/>
      <c r="K226" s="205"/>
      <c r="L226" s="205"/>
      <c r="M226" s="986"/>
      <c r="N226" s="277"/>
      <c r="O226" s="205"/>
      <c r="P226" s="134"/>
      <c r="Q226" s="134"/>
      <c r="R226" s="134"/>
      <c r="S226" s="134"/>
      <c r="T226" s="134"/>
      <c r="U226" s="134"/>
      <c r="V226" s="134"/>
    </row>
    <row r="227" spans="1:22" s="195" customFormat="1" ht="18" customHeight="1">
      <c r="A227" s="598"/>
      <c r="B227" s="598"/>
      <c r="C227" s="283"/>
      <c r="D227" s="283" t="s">
        <v>1645</v>
      </c>
      <c r="E227" s="201"/>
      <c r="F227" s="200"/>
      <c r="H227" s="205"/>
      <c r="I227" s="205"/>
      <c r="J227" s="205"/>
      <c r="K227" s="205"/>
      <c r="L227" s="205"/>
      <c r="M227" s="986"/>
      <c r="N227" s="277"/>
      <c r="O227" s="205"/>
      <c r="P227" s="134"/>
      <c r="Q227" s="134"/>
      <c r="R227" s="134"/>
      <c r="S227" s="134"/>
      <c r="T227" s="134"/>
      <c r="U227" s="134"/>
      <c r="V227" s="134"/>
    </row>
    <row r="228" spans="1:22" s="195" customFormat="1" ht="18" customHeight="1">
      <c r="A228" s="598"/>
      <c r="B228" s="598"/>
      <c r="C228" s="283"/>
      <c r="D228" s="283" t="s">
        <v>1646</v>
      </c>
      <c r="E228" s="201"/>
      <c r="F228" s="200"/>
      <c r="H228" s="205"/>
      <c r="I228" s="205"/>
      <c r="J228" s="205"/>
      <c r="K228" s="205"/>
      <c r="L228" s="205"/>
      <c r="M228" s="986"/>
      <c r="N228" s="277"/>
      <c r="O228" s="205"/>
      <c r="P228" s="134"/>
      <c r="Q228" s="134"/>
      <c r="R228" s="134"/>
      <c r="S228" s="134"/>
      <c r="T228" s="134"/>
      <c r="U228" s="134"/>
      <c r="V228" s="134"/>
    </row>
    <row r="229" spans="1:22" s="195" customFormat="1" ht="18" customHeight="1">
      <c r="A229" s="598"/>
      <c r="B229" s="598"/>
      <c r="C229" s="283"/>
      <c r="D229" s="283" t="s">
        <v>1647</v>
      </c>
      <c r="E229" s="201"/>
      <c r="F229" s="200"/>
      <c r="H229" s="205"/>
      <c r="I229" s="205"/>
      <c r="J229" s="205"/>
      <c r="K229" s="205"/>
      <c r="L229" s="205"/>
      <c r="M229" s="986"/>
      <c r="N229" s="277"/>
      <c r="O229" s="205"/>
      <c r="P229" s="134"/>
      <c r="Q229" s="134"/>
      <c r="R229" s="134"/>
      <c r="S229" s="134"/>
      <c r="T229" s="134"/>
      <c r="U229" s="134"/>
      <c r="V229" s="134"/>
    </row>
    <row r="230" spans="1:22" s="195" customFormat="1" ht="18" customHeight="1">
      <c r="A230" s="598"/>
      <c r="B230" s="598"/>
      <c r="C230" s="1025"/>
      <c r="D230" s="1027"/>
      <c r="E230" s="201"/>
      <c r="F230" s="200"/>
      <c r="H230" s="205"/>
      <c r="I230" s="205"/>
      <c r="J230" s="205"/>
      <c r="K230" s="205"/>
      <c r="L230" s="205"/>
      <c r="M230" s="986"/>
      <c r="N230" s="277"/>
      <c r="O230" s="205"/>
      <c r="P230" s="134"/>
      <c r="Q230" s="134"/>
      <c r="R230" s="134"/>
      <c r="S230" s="134"/>
      <c r="T230" s="134"/>
      <c r="U230" s="134"/>
      <c r="V230" s="134"/>
    </row>
    <row r="231" spans="1:22" s="195" customFormat="1" ht="18" customHeight="1">
      <c r="A231" s="598"/>
      <c r="B231" s="598"/>
      <c r="C231" s="991"/>
      <c r="E231" s="201"/>
      <c r="F231" s="200"/>
      <c r="H231" s="205"/>
      <c r="I231" s="205"/>
      <c r="J231" s="205"/>
      <c r="K231" s="205"/>
      <c r="L231" s="205"/>
      <c r="M231" s="986"/>
      <c r="N231" s="277"/>
      <c r="O231" s="205"/>
      <c r="P231" s="134"/>
      <c r="Q231" s="134"/>
      <c r="R231" s="134"/>
      <c r="S231" s="134"/>
      <c r="T231" s="134"/>
      <c r="U231" s="134"/>
      <c r="V231" s="134"/>
    </row>
    <row r="232" spans="1:22" s="195" customFormat="1" ht="18" customHeight="1">
      <c r="A232" s="598"/>
      <c r="B232" s="598"/>
      <c r="C232" s="37" t="s">
        <v>1388</v>
      </c>
      <c r="D232"/>
      <c r="E232" s="1002"/>
      <c r="F232"/>
      <c r="H232" s="205"/>
      <c r="I232" s="205"/>
      <c r="J232" s="205"/>
      <c r="K232" s="205"/>
      <c r="L232" s="205"/>
      <c r="M232" s="986"/>
      <c r="N232" s="277"/>
      <c r="O232" s="205"/>
      <c r="P232" s="829" t="s">
        <v>1629</v>
      </c>
      <c r="Q232"/>
      <c r="R232"/>
      <c r="S232"/>
      <c r="T232"/>
      <c r="U232"/>
      <c r="V232"/>
    </row>
    <row r="233" spans="1:22" s="195" customFormat="1" ht="18" customHeight="1">
      <c r="A233" s="598"/>
      <c r="B233" s="598"/>
      <c r="C233" s="690"/>
      <c r="D233" s="1253"/>
      <c r="E233" s="1232" t="s">
        <v>98</v>
      </c>
      <c r="F233" s="1233" t="s">
        <v>99</v>
      </c>
      <c r="H233" s="205"/>
      <c r="I233" s="205"/>
      <c r="J233" s="205"/>
      <c r="K233" s="205"/>
      <c r="L233" s="205"/>
      <c r="M233" s="986"/>
      <c r="N233" s="277"/>
      <c r="O233" s="205"/>
      <c r="P233" s="27">
        <f t="shared" ref="P233:V233" si="13">P$1</f>
        <v>2024</v>
      </c>
      <c r="Q233" s="330">
        <f t="shared" si="13"/>
        <v>2025</v>
      </c>
      <c r="R233" s="330">
        <f t="shared" si="13"/>
        <v>2026</v>
      </c>
      <c r="S233" s="330">
        <f t="shared" si="13"/>
        <v>2027</v>
      </c>
      <c r="T233" s="330">
        <f t="shared" si="13"/>
        <v>2028</v>
      </c>
      <c r="U233" s="330">
        <f t="shared" si="13"/>
        <v>2029</v>
      </c>
      <c r="V233" s="28">
        <f t="shared" si="13"/>
        <v>2030</v>
      </c>
    </row>
    <row r="234" spans="1:22" s="195" customFormat="1" ht="18.75" customHeight="1">
      <c r="A234" s="598"/>
      <c r="B234" s="598"/>
      <c r="C234" s="687" t="s">
        <v>1389</v>
      </c>
      <c r="D234" s="1253"/>
      <c r="E234" s="1232" t="s">
        <v>500</v>
      </c>
      <c r="F234" s="1317" t="s">
        <v>116</v>
      </c>
      <c r="H234" s="205"/>
      <c r="I234" s="205"/>
      <c r="J234" s="205"/>
      <c r="K234" s="205"/>
      <c r="L234" s="205"/>
      <c r="M234" s="986"/>
      <c r="N234" s="277"/>
      <c r="O234" s="205"/>
      <c r="P234" s="739">
        <v>1321</v>
      </c>
      <c r="Q234" s="1234">
        <v>1456</v>
      </c>
      <c r="R234" s="1234">
        <v>1590</v>
      </c>
      <c r="S234" s="1234">
        <v>1695</v>
      </c>
      <c r="T234" s="1234">
        <v>1759</v>
      </c>
      <c r="U234" s="1234">
        <v>1790</v>
      </c>
      <c r="V234" s="1235">
        <v>1802</v>
      </c>
    </row>
    <row r="235" spans="1:22">
      <c r="A235" s="586"/>
      <c r="B235" s="400"/>
      <c r="C235" s="47" t="s">
        <v>1360</v>
      </c>
      <c r="D235" s="4"/>
      <c r="E235" s="1" t="s">
        <v>500</v>
      </c>
      <c r="F235" s="54" t="s">
        <v>100</v>
      </c>
      <c r="H235" s="134"/>
      <c r="I235" s="134"/>
      <c r="J235" s="134"/>
      <c r="K235" s="134"/>
      <c r="L235" s="134"/>
      <c r="M235" s="135"/>
      <c r="N235" s="998"/>
      <c r="O235" s="134"/>
      <c r="P235" s="136">
        <v>107</v>
      </c>
      <c r="Q235" s="135">
        <v>135</v>
      </c>
      <c r="R235" s="135">
        <v>134</v>
      </c>
      <c r="S235" s="135">
        <v>105</v>
      </c>
      <c r="T235" s="135">
        <v>64</v>
      </c>
      <c r="U235" s="135">
        <v>31</v>
      </c>
      <c r="V235" s="137">
        <v>12</v>
      </c>
    </row>
    <row r="236" spans="1:22">
      <c r="A236" s="586"/>
      <c r="B236" s="400"/>
      <c r="C236" s="47" t="s">
        <v>512</v>
      </c>
      <c r="D236" s="4"/>
      <c r="E236" s="1" t="s">
        <v>1385</v>
      </c>
      <c r="F236" s="54" t="s">
        <v>142</v>
      </c>
      <c r="H236" s="134"/>
      <c r="I236" s="134"/>
      <c r="J236" s="134"/>
      <c r="K236" s="134"/>
      <c r="L236" s="134"/>
      <c r="M236" s="134"/>
      <c r="N236" s="134"/>
      <c r="O236" s="134"/>
      <c r="P236" s="136">
        <v>2.5</v>
      </c>
      <c r="Q236" s="135">
        <v>2.5</v>
      </c>
      <c r="R236" s="135">
        <v>2.5</v>
      </c>
      <c r="S236" s="135">
        <v>2.5</v>
      </c>
      <c r="T236" s="135">
        <v>2.5</v>
      </c>
      <c r="U236" s="135">
        <v>2.5</v>
      </c>
      <c r="V236" s="137">
        <v>2.5</v>
      </c>
    </row>
    <row r="237" spans="1:22" s="381" customFormat="1">
      <c r="A237" s="399"/>
      <c r="B237" s="399"/>
      <c r="C237" s="1261" t="s">
        <v>100</v>
      </c>
      <c r="D237" s="4"/>
      <c r="E237" s="1" t="s">
        <v>1390</v>
      </c>
      <c r="F237" s="49"/>
      <c r="G237" s="37"/>
      <c r="H237" s="148"/>
      <c r="I237" s="148"/>
      <c r="J237" s="148"/>
      <c r="K237" s="148"/>
      <c r="L237" s="148"/>
      <c r="M237" s="1151"/>
      <c r="N237" s="1152"/>
      <c r="O237" s="148"/>
      <c r="P237" s="1318">
        <v>2.6037990325761493</v>
      </c>
      <c r="Q237" s="1151">
        <v>2.6376484199996395</v>
      </c>
      <c r="R237" s="1151">
        <v>2.6719378494596349</v>
      </c>
      <c r="S237" s="1151">
        <v>2.7066730415026097</v>
      </c>
      <c r="T237" s="1151">
        <v>2.7418597910421432</v>
      </c>
      <c r="U237" s="1151">
        <v>2.7775039683256906</v>
      </c>
      <c r="V237" s="1319">
        <v>2.8136115199139242</v>
      </c>
    </row>
    <row r="238" spans="1:22">
      <c r="A238" s="586"/>
      <c r="B238" s="400"/>
      <c r="C238" s="113" t="s">
        <v>201</v>
      </c>
      <c r="D238" s="10"/>
      <c r="E238" s="55" t="s">
        <v>101</v>
      </c>
      <c r="F238" s="904" t="s">
        <v>95</v>
      </c>
      <c r="H238" s="134"/>
      <c r="I238" s="134"/>
      <c r="J238" s="134"/>
      <c r="K238" s="134"/>
      <c r="L238" s="134"/>
      <c r="M238" s="134"/>
      <c r="N238" s="134"/>
      <c r="O238" s="134"/>
      <c r="P238" s="138">
        <v>278.60649648564799</v>
      </c>
      <c r="Q238" s="139">
        <v>356.08253669995133</v>
      </c>
      <c r="R238" s="139">
        <v>358.03967182759106</v>
      </c>
      <c r="S238" s="139">
        <v>284.20066935777402</v>
      </c>
      <c r="T238" s="139">
        <v>175.47902662669716</v>
      </c>
      <c r="U238" s="139">
        <v>86.102623018096409</v>
      </c>
      <c r="V238" s="140">
        <v>33.763338238967094</v>
      </c>
    </row>
    <row r="239" spans="1:22" s="159" customFormat="1">
      <c r="A239" s="595"/>
      <c r="B239" s="595"/>
      <c r="C239" s="283" t="s">
        <v>116</v>
      </c>
      <c r="D239" s="283" t="s">
        <v>1395</v>
      </c>
    </row>
    <row r="240" spans="1:22">
      <c r="A240" s="586"/>
      <c r="B240" s="400"/>
    </row>
    <row r="241" spans="1:22" s="159" customFormat="1" ht="18" customHeight="1">
      <c r="A241" s="595"/>
      <c r="B241" s="595"/>
      <c r="C241" s="283" t="s">
        <v>142</v>
      </c>
      <c r="D241" s="283" t="s">
        <v>1391</v>
      </c>
      <c r="E241" s="1154"/>
      <c r="F241" s="1154"/>
      <c r="G241" s="205"/>
      <c r="H241" s="205"/>
      <c r="I241" s="205"/>
      <c r="J241" s="205"/>
      <c r="K241" s="205"/>
      <c r="L241" s="205"/>
      <c r="M241" s="205"/>
      <c r="N241" s="205"/>
      <c r="O241" s="205"/>
      <c r="P241" s="205"/>
      <c r="Q241" s="205"/>
      <c r="R241" s="205"/>
    </row>
    <row r="242" spans="1:22" s="159" customFormat="1" ht="18" customHeight="1">
      <c r="A242" s="595"/>
      <c r="B242" s="595"/>
      <c r="C242" s="283"/>
      <c r="D242" s="283" t="s">
        <v>1392</v>
      </c>
      <c r="E242" s="1154"/>
      <c r="F242" s="1154"/>
      <c r="G242" s="205"/>
      <c r="H242" s="205"/>
      <c r="I242" s="205"/>
      <c r="J242" s="205"/>
      <c r="K242" s="205"/>
      <c r="L242" s="205"/>
      <c r="M242" s="205"/>
      <c r="N242" s="205"/>
      <c r="O242" s="205"/>
      <c r="P242" s="205"/>
      <c r="Q242" s="205"/>
      <c r="R242" s="205"/>
    </row>
    <row r="243" spans="1:22" s="159" customFormat="1" ht="18" customHeight="1">
      <c r="A243" s="595"/>
      <c r="B243" s="595"/>
      <c r="C243" s="283"/>
      <c r="D243" s="283" t="s">
        <v>1393</v>
      </c>
      <c r="E243" s="1154"/>
      <c r="F243" s="1154"/>
      <c r="G243" s="205"/>
      <c r="H243" s="205"/>
      <c r="I243" s="205"/>
      <c r="J243" s="205"/>
      <c r="K243" s="205"/>
      <c r="L243" s="205"/>
      <c r="M243" s="205"/>
      <c r="N243" s="205"/>
      <c r="O243" s="205"/>
      <c r="P243" s="205"/>
      <c r="Q243" s="205"/>
      <c r="R243" s="205"/>
    </row>
    <row r="244" spans="1:22" s="159" customFormat="1" ht="18" customHeight="1">
      <c r="A244" s="595"/>
      <c r="B244" s="595"/>
      <c r="C244" s="283"/>
      <c r="D244" s="283" t="s">
        <v>1394</v>
      </c>
      <c r="E244" s="1154"/>
      <c r="F244" s="1154"/>
      <c r="G244" s="205"/>
      <c r="H244" s="205"/>
      <c r="I244" s="205"/>
      <c r="J244" s="205"/>
      <c r="K244" s="205"/>
      <c r="L244" s="205"/>
      <c r="M244" s="205"/>
      <c r="N244" s="205"/>
      <c r="O244" s="205"/>
      <c r="P244" s="205"/>
      <c r="Q244" s="205"/>
      <c r="R244" s="205"/>
    </row>
    <row r="245" spans="1:22" s="159" customFormat="1" ht="18" customHeight="1">
      <c r="C245" s="1153"/>
      <c r="D245" s="343"/>
      <c r="E245" s="1154"/>
      <c r="F245" s="1154"/>
      <c r="G245" s="995"/>
      <c r="H245" s="995"/>
      <c r="I245" s="995"/>
      <c r="J245" s="995"/>
      <c r="K245" s="995"/>
      <c r="L245" s="995"/>
      <c r="M245" s="995"/>
      <c r="N245" s="995"/>
      <c r="O245" s="995"/>
      <c r="P245" s="995"/>
      <c r="Q245" s="995"/>
      <c r="R245" s="995"/>
      <c r="T245" s="994"/>
    </row>
    <row r="246" spans="1:22" s="159" customFormat="1" ht="18" customHeight="1">
      <c r="C246" s="37" t="s">
        <v>1633</v>
      </c>
      <c r="D246"/>
      <c r="E246"/>
      <c r="F246"/>
      <c r="G246" s="995"/>
      <c r="H246" s="995"/>
      <c r="I246" s="995"/>
      <c r="J246" s="995"/>
      <c r="K246" s="995"/>
      <c r="L246" s="995"/>
      <c r="M246" s="995"/>
      <c r="N246" s="995"/>
      <c r="O246" s="995"/>
      <c r="P246" s="829" t="s">
        <v>1629</v>
      </c>
      <c r="Q246"/>
      <c r="R246"/>
      <c r="S246"/>
      <c r="T246"/>
      <c r="U246"/>
      <c r="V246"/>
    </row>
    <row r="247" spans="1:22" s="159" customFormat="1" ht="18" customHeight="1">
      <c r="C247" s="1657"/>
      <c r="D247" s="1643"/>
      <c r="E247" s="1658" t="s">
        <v>98</v>
      </c>
      <c r="F247" s="1659" t="s">
        <v>99</v>
      </c>
      <c r="G247" s="995"/>
      <c r="H247" s="995"/>
      <c r="I247" s="995"/>
      <c r="J247" s="995"/>
      <c r="K247" s="995"/>
      <c r="L247" s="995"/>
      <c r="M247" s="995"/>
      <c r="N247" s="995"/>
      <c r="O247" s="995"/>
      <c r="P247" s="27">
        <f t="shared" ref="P247:V247" si="14">P$1</f>
        <v>2024</v>
      </c>
      <c r="Q247" s="330">
        <f t="shared" si="14"/>
        <v>2025</v>
      </c>
      <c r="R247" s="330">
        <f t="shared" si="14"/>
        <v>2026</v>
      </c>
      <c r="S247" s="330">
        <f t="shared" si="14"/>
        <v>2027</v>
      </c>
      <c r="T247" s="330">
        <f t="shared" si="14"/>
        <v>2028</v>
      </c>
      <c r="U247" s="330">
        <f t="shared" si="14"/>
        <v>2029</v>
      </c>
      <c r="V247" s="28">
        <f t="shared" si="14"/>
        <v>2030</v>
      </c>
    </row>
    <row r="248" spans="1:22" s="159" customFormat="1" ht="18" customHeight="1">
      <c r="C248" s="61" t="s">
        <v>1634</v>
      </c>
      <c r="D248" s="4"/>
      <c r="E248" s="1" t="s">
        <v>1635</v>
      </c>
      <c r="F248" s="49" t="s">
        <v>116</v>
      </c>
      <c r="G248" s="995"/>
      <c r="H248" s="995"/>
      <c r="I248" s="995"/>
      <c r="J248" s="995"/>
      <c r="K248" s="995"/>
      <c r="L248" s="995"/>
      <c r="M248" s="995"/>
      <c r="N248" s="995"/>
      <c r="O248" s="995"/>
      <c r="P248" s="1660">
        <v>5.4098630794644746</v>
      </c>
      <c r="Q248" s="1661">
        <v>5.4801912994975126</v>
      </c>
      <c r="R248" s="1661">
        <v>5.5514337863909811</v>
      </c>
      <c r="S248" s="1662">
        <v>5.6236024256140622</v>
      </c>
      <c r="T248" s="1662">
        <v>5.6967092571470443</v>
      </c>
      <c r="U248" s="1662">
        <v>5.7707664774899552</v>
      </c>
      <c r="V248" s="1663">
        <v>5.8457864416973244</v>
      </c>
    </row>
    <row r="249" spans="1:22" s="159" customFormat="1" ht="18" customHeight="1">
      <c r="C249" s="61" t="s">
        <v>1636</v>
      </c>
      <c r="D249" s="4"/>
      <c r="E249" s="1"/>
      <c r="F249" s="49"/>
      <c r="G249" s="995"/>
      <c r="H249" s="995"/>
      <c r="I249" s="995"/>
      <c r="J249" s="995"/>
      <c r="K249" s="995"/>
      <c r="L249" s="995"/>
      <c r="M249" s="995"/>
      <c r="N249" s="995"/>
      <c r="O249" s="995"/>
      <c r="P249" s="1664"/>
      <c r="Q249" s="1665"/>
      <c r="R249" s="1665"/>
      <c r="S249" s="1666"/>
      <c r="T249" s="1666"/>
      <c r="U249" s="1666"/>
      <c r="V249" s="1667"/>
    </row>
    <row r="250" spans="1:22" s="159" customFormat="1" ht="18" customHeight="1">
      <c r="C250" s="47" t="s">
        <v>1637</v>
      </c>
      <c r="D250" s="4"/>
      <c r="E250" s="1"/>
      <c r="F250" s="49" t="s">
        <v>142</v>
      </c>
      <c r="G250" s="995"/>
      <c r="H250" s="995"/>
      <c r="I250" s="995"/>
      <c r="J250" s="995"/>
      <c r="K250" s="995"/>
      <c r="L250" s="995"/>
      <c r="M250" s="995"/>
      <c r="N250" s="995"/>
      <c r="O250" s="995"/>
      <c r="P250" s="1664">
        <v>492</v>
      </c>
      <c r="Q250" s="1665">
        <v>492</v>
      </c>
      <c r="R250" s="1665">
        <v>492</v>
      </c>
      <c r="S250" s="1666">
        <v>492</v>
      </c>
      <c r="T250" s="1666">
        <v>492</v>
      </c>
      <c r="U250" s="1666">
        <v>492</v>
      </c>
      <c r="V250" s="1667">
        <v>492</v>
      </c>
    </row>
    <row r="251" spans="1:22" s="159" customFormat="1" ht="18" customHeight="1">
      <c r="C251" s="47" t="s">
        <v>1638</v>
      </c>
      <c r="D251" s="4"/>
      <c r="E251" s="1"/>
      <c r="F251" s="54" t="s">
        <v>100</v>
      </c>
      <c r="G251" s="995"/>
      <c r="H251" s="995"/>
      <c r="I251" s="995"/>
      <c r="J251" s="995"/>
      <c r="K251" s="995"/>
      <c r="L251" s="995"/>
      <c r="M251" s="995"/>
      <c r="N251" s="995"/>
      <c r="O251" s="995"/>
      <c r="P251" s="1664"/>
      <c r="Q251" s="1665"/>
      <c r="R251" s="1665"/>
      <c r="S251" s="1666"/>
      <c r="T251" s="1666"/>
      <c r="U251" s="1666"/>
      <c r="V251" s="1667"/>
    </row>
    <row r="252" spans="1:22" s="159" customFormat="1" ht="18" customHeight="1">
      <c r="C252" s="113" t="s">
        <v>1639</v>
      </c>
      <c r="D252" s="10"/>
      <c r="E252" s="55" t="s">
        <v>1365</v>
      </c>
      <c r="F252" s="63"/>
      <c r="G252" s="995"/>
      <c r="H252" s="995"/>
      <c r="I252" s="995"/>
      <c r="J252" s="995"/>
      <c r="K252" s="995"/>
      <c r="L252" s="995"/>
      <c r="M252" s="995"/>
      <c r="N252" s="995"/>
      <c r="O252" s="995"/>
      <c r="P252" s="1668">
        <v>1216.9216526482396</v>
      </c>
      <c r="Q252" s="1669">
        <v>1226.3456341326666</v>
      </c>
      <c r="R252" s="1669">
        <v>1235.8921273763915</v>
      </c>
      <c r="S252" s="1670">
        <v>1245.5627250322843</v>
      </c>
      <c r="T252" s="1670">
        <v>1255.3590404577039</v>
      </c>
      <c r="U252" s="1670">
        <v>1265.2827079836538</v>
      </c>
      <c r="V252" s="1671">
        <v>1275.3353831874415</v>
      </c>
    </row>
    <row r="253" spans="1:22" s="159" customFormat="1" ht="18" customHeight="1">
      <c r="C253" s="1153"/>
      <c r="D253" s="343"/>
      <c r="E253" s="1154"/>
      <c r="F253" s="1154"/>
      <c r="G253" s="995"/>
      <c r="H253" s="995"/>
      <c r="I253" s="995"/>
      <c r="J253" s="995"/>
      <c r="K253" s="995"/>
      <c r="L253" s="995"/>
      <c r="M253" s="995"/>
      <c r="N253" s="995"/>
      <c r="O253" s="995"/>
      <c r="P253" s="995"/>
      <c r="Q253" s="995"/>
      <c r="R253" s="995"/>
      <c r="T253" s="994"/>
    </row>
    <row r="254" spans="1:22" s="159" customFormat="1" ht="18" customHeight="1">
      <c r="C254" s="1153"/>
      <c r="D254" s="343"/>
      <c r="E254" s="1154"/>
      <c r="F254" s="1154"/>
      <c r="G254" s="995"/>
      <c r="H254" s="995"/>
      <c r="I254" s="995"/>
      <c r="J254" s="995"/>
      <c r="K254" s="995"/>
      <c r="L254" s="995"/>
      <c r="M254" s="995"/>
      <c r="N254" s="995"/>
      <c r="O254" s="995"/>
      <c r="P254" s="995"/>
      <c r="Q254" s="995"/>
      <c r="R254" s="995"/>
      <c r="T254" s="994"/>
    </row>
    <row r="255" spans="1:22" s="159" customFormat="1" ht="18" customHeight="1">
      <c r="C255" s="1766" t="s">
        <v>1548</v>
      </c>
      <c r="D255" s="1766"/>
      <c r="E255" s="1154"/>
      <c r="F255" s="1154"/>
      <c r="G255" s="995"/>
      <c r="H255" s="995"/>
      <c r="I255" s="995"/>
      <c r="J255" s="995"/>
      <c r="K255" s="995"/>
      <c r="L255" s="995"/>
      <c r="M255" s="995"/>
      <c r="N255" s="995"/>
      <c r="O255" s="995"/>
      <c r="P255" s="995"/>
      <c r="Q255" s="995"/>
      <c r="R255" s="995"/>
      <c r="T255" s="994"/>
    </row>
    <row r="256" spans="1:22" s="159" customFormat="1" ht="18" customHeight="1">
      <c r="C256" s="1153"/>
      <c r="D256" s="343"/>
      <c r="E256" s="1154"/>
      <c r="F256" s="1154"/>
      <c r="G256" s="995"/>
      <c r="H256" s="995"/>
      <c r="I256" s="995"/>
      <c r="J256" s="995"/>
      <c r="K256" s="995"/>
      <c r="L256" s="995"/>
      <c r="M256" s="995"/>
      <c r="N256" s="995"/>
      <c r="O256" s="995"/>
      <c r="P256" s="995"/>
      <c r="Q256" s="995"/>
      <c r="R256" s="995"/>
      <c r="T256" s="994"/>
    </row>
    <row r="257" spans="3:22" s="159" customFormat="1" ht="18" customHeight="1">
      <c r="C257" s="37" t="s">
        <v>1552</v>
      </c>
      <c r="D257"/>
      <c r="E257"/>
      <c r="F257"/>
      <c r="G257" s="995"/>
      <c r="H257" s="995"/>
      <c r="I257" s="995"/>
      <c r="J257" s="995"/>
      <c r="K257" s="995"/>
      <c r="L257" s="995"/>
      <c r="M257" s="995"/>
      <c r="N257" s="995"/>
      <c r="O257" s="995"/>
      <c r="P257" s="829" t="s">
        <v>1629</v>
      </c>
      <c r="Q257"/>
      <c r="R257"/>
      <c r="S257"/>
      <c r="T257"/>
      <c r="U257"/>
      <c r="V257"/>
    </row>
    <row r="258" spans="3:22" s="159" customFormat="1" ht="18" customHeight="1">
      <c r="C258" s="45"/>
      <c r="D258" s="356"/>
      <c r="E258" s="330" t="s">
        <v>98</v>
      </c>
      <c r="F258" s="28" t="s">
        <v>99</v>
      </c>
      <c r="G258" s="995"/>
      <c r="H258" s="995"/>
      <c r="I258" s="995"/>
      <c r="J258" s="995"/>
      <c r="K258" s="995"/>
      <c r="L258" s="995"/>
      <c r="M258" s="995"/>
      <c r="N258" s="995"/>
      <c r="O258" s="995"/>
      <c r="P258" s="729">
        <f t="shared" ref="P258:V258" si="15">P$1</f>
        <v>2024</v>
      </c>
      <c r="Q258" s="1232">
        <f t="shared" si="15"/>
        <v>2025</v>
      </c>
      <c r="R258" s="1232">
        <f t="shared" si="15"/>
        <v>2026</v>
      </c>
      <c r="S258" s="1232">
        <f t="shared" si="15"/>
        <v>2027</v>
      </c>
      <c r="T258" s="1232">
        <f t="shared" si="15"/>
        <v>2028</v>
      </c>
      <c r="U258" s="1232">
        <f t="shared" si="15"/>
        <v>2029</v>
      </c>
      <c r="V258" s="1233">
        <f t="shared" si="15"/>
        <v>2030</v>
      </c>
    </row>
    <row r="259" spans="3:22" s="159" customFormat="1" ht="18" customHeight="1">
      <c r="C259" s="729" t="s">
        <v>1554</v>
      </c>
      <c r="D259" s="1232"/>
      <c r="E259" s="1232" t="s">
        <v>1550</v>
      </c>
      <c r="F259" s="1233" t="s">
        <v>116</v>
      </c>
      <c r="G259" s="995"/>
      <c r="H259" s="995"/>
      <c r="I259" s="995"/>
      <c r="J259" s="995"/>
      <c r="K259" s="995"/>
      <c r="L259" s="995"/>
      <c r="M259" s="995"/>
      <c r="N259" s="995"/>
      <c r="O259" s="995"/>
      <c r="P259" s="807">
        <v>238.99647782399848</v>
      </c>
      <c r="Q259" s="1394">
        <v>238.99647782399848</v>
      </c>
      <c r="R259" s="1394">
        <v>238.99647782399848</v>
      </c>
      <c r="S259" s="1394">
        <v>238.99647782399848</v>
      </c>
      <c r="T259" s="1394">
        <v>238.99647782399848</v>
      </c>
      <c r="U259" s="1394">
        <v>238.99647782399848</v>
      </c>
      <c r="V259" s="1395">
        <v>238.99647782399848</v>
      </c>
    </row>
    <row r="260" spans="3:22" s="159" customFormat="1" ht="18" customHeight="1">
      <c r="C260" s="1536" t="s">
        <v>1551</v>
      </c>
      <c r="D260" s="1542"/>
      <c r="E260" s="1539"/>
      <c r="F260" s="1538" t="s">
        <v>142</v>
      </c>
      <c r="G260" s="995"/>
      <c r="H260" s="995"/>
      <c r="I260" s="995"/>
      <c r="J260" s="995"/>
      <c r="K260" s="995"/>
      <c r="L260" s="995"/>
      <c r="M260" s="995"/>
      <c r="N260" s="995"/>
      <c r="O260" s="995"/>
      <c r="P260" s="50">
        <v>434.77430603216425</v>
      </c>
      <c r="Q260" s="51">
        <v>417.17961467185796</v>
      </c>
      <c r="R260" s="51">
        <v>409.17446482358878</v>
      </c>
      <c r="S260" s="51">
        <v>401.96982996014651</v>
      </c>
      <c r="T260" s="51">
        <v>395.48565858304846</v>
      </c>
      <c r="U260" s="51">
        <v>389.64990434366018</v>
      </c>
      <c r="V260" s="52">
        <v>384.39772552821074</v>
      </c>
    </row>
    <row r="261" spans="3:22" s="159" customFormat="1" ht="18" customHeight="1">
      <c r="C261" s="1536" t="s">
        <v>1553</v>
      </c>
      <c r="D261" s="1542"/>
      <c r="E261" s="1539"/>
      <c r="F261" s="1538"/>
      <c r="G261" s="995"/>
      <c r="H261" s="995"/>
      <c r="I261" s="995"/>
      <c r="J261" s="995"/>
      <c r="K261" s="995"/>
      <c r="L261" s="995"/>
      <c r="M261" s="995"/>
      <c r="N261" s="995"/>
      <c r="O261" s="995"/>
      <c r="P261" s="50">
        <v>350.46687220629775</v>
      </c>
      <c r="Q261" s="51">
        <v>330.86282772723627</v>
      </c>
      <c r="R261" s="51">
        <v>324.96429626009052</v>
      </c>
      <c r="S261" s="51">
        <v>319.65561793965935</v>
      </c>
      <c r="T261" s="51">
        <v>314.87780745127134</v>
      </c>
      <c r="U261" s="51">
        <v>310.5777780117221</v>
      </c>
      <c r="V261" s="52">
        <v>306.70775151612776</v>
      </c>
    </row>
    <row r="262" spans="3:22" s="159" customFormat="1" ht="18" customHeight="1">
      <c r="C262" s="1536" t="s">
        <v>1555</v>
      </c>
      <c r="D262" s="1542"/>
      <c r="E262" s="1539"/>
      <c r="F262" s="1538"/>
      <c r="G262" s="995"/>
      <c r="H262" s="995"/>
      <c r="I262" s="995"/>
      <c r="J262" s="995"/>
      <c r="K262" s="995"/>
      <c r="L262" s="995"/>
      <c r="M262" s="995"/>
      <c r="N262" s="995"/>
      <c r="O262" s="995"/>
      <c r="P262" s="50">
        <v>411.32473654986484</v>
      </c>
      <c r="Q262" s="51">
        <v>385.6349056364466</v>
      </c>
      <c r="R262" s="51">
        <v>374.25916637837986</v>
      </c>
      <c r="S262" s="51">
        <v>364.02100104611975</v>
      </c>
      <c r="T262" s="51">
        <v>354.80665224708571</v>
      </c>
      <c r="U262" s="51">
        <v>346.51373832795502</v>
      </c>
      <c r="V262" s="52">
        <v>339.05011580073744</v>
      </c>
    </row>
    <row r="263" spans="3:22" s="159" customFormat="1" ht="18" customHeight="1">
      <c r="C263" s="71" t="s">
        <v>1556</v>
      </c>
      <c r="D263" s="1542"/>
      <c r="E263" s="1539"/>
      <c r="F263" s="1538" t="s">
        <v>95</v>
      </c>
      <c r="G263" s="995"/>
      <c r="H263" s="995"/>
      <c r="I263" s="995"/>
      <c r="J263" s="995"/>
      <c r="K263" s="995"/>
      <c r="L263" s="995"/>
      <c r="M263" s="995"/>
      <c r="N263" s="995"/>
      <c r="O263" s="995"/>
      <c r="P263" s="50">
        <v>490</v>
      </c>
      <c r="Q263" s="51">
        <v>450</v>
      </c>
      <c r="R263" s="51">
        <v>450</v>
      </c>
      <c r="S263" s="51">
        <v>450</v>
      </c>
      <c r="T263" s="51">
        <v>450</v>
      </c>
      <c r="U263" s="51">
        <v>450</v>
      </c>
      <c r="V263" s="52">
        <v>450</v>
      </c>
    </row>
    <row r="264" spans="3:22" s="159" customFormat="1" ht="18" customHeight="1">
      <c r="C264" s="83" t="s">
        <v>1557</v>
      </c>
      <c r="D264" s="1537"/>
      <c r="E264" s="1541"/>
      <c r="F264" s="1540" t="s">
        <v>1558</v>
      </c>
      <c r="G264" s="995"/>
      <c r="H264" s="995"/>
      <c r="I264" s="995"/>
      <c r="J264" s="995"/>
      <c r="K264" s="995"/>
      <c r="L264" s="995"/>
      <c r="M264" s="995"/>
      <c r="N264" s="995"/>
      <c r="O264" s="995"/>
      <c r="P264" s="57">
        <v>275.95057034220531</v>
      </c>
      <c r="Q264" s="58">
        <v>275.95057034220531</v>
      </c>
      <c r="R264" s="58">
        <v>275.95057034220531</v>
      </c>
      <c r="S264" s="58">
        <v>275.95057034220531</v>
      </c>
      <c r="T264" s="58">
        <v>275.95057034220531</v>
      </c>
      <c r="U264" s="58">
        <v>275.95057034220531</v>
      </c>
      <c r="V264" s="59">
        <v>275.95057034220531</v>
      </c>
    </row>
    <row r="265" spans="3:22" s="159" customFormat="1" ht="18" customHeight="1">
      <c r="C265" s="124" t="s">
        <v>1496</v>
      </c>
      <c r="D265" s="124" t="s">
        <v>1559</v>
      </c>
      <c r="E265" s="1154"/>
      <c r="F265" s="1154"/>
      <c r="G265" s="995"/>
      <c r="H265" s="995"/>
      <c r="I265" s="995"/>
      <c r="J265" s="995"/>
      <c r="K265" s="995"/>
      <c r="L265" s="995"/>
      <c r="M265" s="995"/>
      <c r="N265" s="995"/>
      <c r="O265" s="995"/>
      <c r="P265" s="995"/>
      <c r="Q265" s="995"/>
      <c r="R265" s="995"/>
      <c r="T265" s="994"/>
    </row>
    <row r="266" spans="3:22" s="159" customFormat="1" ht="18" customHeight="1">
      <c r="C266" s="124" t="s">
        <v>142</v>
      </c>
      <c r="D266" s="124" t="s">
        <v>1560</v>
      </c>
      <c r="E266" s="1154"/>
      <c r="F266" s="1154"/>
      <c r="G266" s="995"/>
      <c r="H266" s="995"/>
      <c r="I266" s="995"/>
      <c r="J266" s="995"/>
      <c r="K266" s="995"/>
      <c r="L266" s="995"/>
      <c r="M266" s="995"/>
      <c r="N266" s="995"/>
      <c r="O266" s="995"/>
      <c r="P266" s="995"/>
      <c r="Q266" s="995"/>
      <c r="R266" s="995"/>
      <c r="T266" s="994"/>
    </row>
    <row r="267" spans="3:22" s="159" customFormat="1" ht="18" customHeight="1">
      <c r="C267" s="283" t="s">
        <v>95</v>
      </c>
      <c r="D267" s="124" t="s">
        <v>1561</v>
      </c>
      <c r="E267" s="1154"/>
      <c r="F267" s="1154"/>
      <c r="G267" s="995"/>
      <c r="H267" s="995"/>
      <c r="I267" s="995"/>
      <c r="J267" s="995"/>
      <c r="K267" s="995"/>
      <c r="L267" s="995"/>
      <c r="M267" s="995"/>
      <c r="N267" s="995"/>
      <c r="O267" s="995"/>
      <c r="P267" s="995"/>
      <c r="Q267" s="995"/>
      <c r="R267" s="995"/>
      <c r="T267" s="994"/>
    </row>
    <row r="268" spans="3:22" s="159" customFormat="1" ht="18" customHeight="1">
      <c r="C268" s="283" t="s">
        <v>93</v>
      </c>
      <c r="D268" s="124" t="s">
        <v>1562</v>
      </c>
      <c r="E268" s="1154"/>
      <c r="F268" s="1154"/>
      <c r="G268" s="995"/>
      <c r="H268" s="995"/>
      <c r="I268" s="995"/>
      <c r="J268" s="995"/>
      <c r="K268" s="995"/>
      <c r="L268" s="995"/>
      <c r="M268" s="995"/>
      <c r="N268" s="995"/>
      <c r="O268" s="995"/>
      <c r="P268" s="995"/>
      <c r="Q268" s="995"/>
      <c r="R268" s="995"/>
      <c r="T268" s="994"/>
    </row>
    <row r="269" spans="3:22" s="159" customFormat="1" ht="18" customHeight="1">
      <c r="C269" s="1153"/>
      <c r="D269" s="343"/>
      <c r="E269" s="1154"/>
      <c r="F269" s="1154"/>
      <c r="G269" s="995"/>
      <c r="H269" s="995"/>
      <c r="I269" s="995"/>
      <c r="J269" s="995"/>
      <c r="K269" s="995"/>
      <c r="L269" s="995"/>
      <c r="M269" s="995"/>
      <c r="N269" s="995"/>
      <c r="O269" s="995"/>
      <c r="P269" s="995"/>
      <c r="Q269" s="995"/>
      <c r="R269" s="995"/>
      <c r="T269" s="994"/>
    </row>
    <row r="270" spans="3:22" s="159" customFormat="1" ht="18" customHeight="1">
      <c r="C270" s="37" t="s">
        <v>1648</v>
      </c>
      <c r="D270" s="122"/>
      <c r="E270"/>
      <c r="F270"/>
      <c r="G270"/>
      <c r="H270"/>
      <c r="I270"/>
      <c r="J270"/>
      <c r="K270" s="995"/>
      <c r="L270" s="995"/>
      <c r="M270" s="995"/>
      <c r="N270" s="995"/>
      <c r="O270" s="995"/>
      <c r="P270" s="995"/>
      <c r="Q270" s="995"/>
      <c r="R270" s="995"/>
      <c r="T270" s="994"/>
    </row>
    <row r="271" spans="3:22" s="159" customFormat="1" ht="18" customHeight="1">
      <c r="C271" s="122"/>
      <c r="D271" s="122"/>
      <c r="E271"/>
      <c r="F271"/>
      <c r="G271"/>
      <c r="H271"/>
      <c r="I271"/>
      <c r="J271"/>
      <c r="K271" s="995"/>
      <c r="L271" s="995"/>
      <c r="M271" s="995"/>
      <c r="N271" s="995"/>
      <c r="O271" s="995"/>
      <c r="P271" s="995"/>
      <c r="Q271" s="995"/>
      <c r="R271" s="995"/>
      <c r="T271" s="994"/>
    </row>
    <row r="272" spans="3:22" s="159" customFormat="1" ht="18" customHeight="1">
      <c r="C272" s="237" t="s">
        <v>1649</v>
      </c>
      <c r="D272" s="122"/>
      <c r="E272"/>
      <c r="F272"/>
      <c r="G272" s="1675" t="s">
        <v>268</v>
      </c>
      <c r="H272" s="1676" t="s">
        <v>1650</v>
      </c>
      <c r="I272" s="1676" t="s">
        <v>270</v>
      </c>
      <c r="J272" s="1677" t="s">
        <v>714</v>
      </c>
      <c r="K272" s="995"/>
      <c r="L272" s="995"/>
      <c r="M272" s="995"/>
      <c r="N272" s="995"/>
      <c r="O272" s="995"/>
      <c r="P272" s="995"/>
      <c r="Q272" s="995"/>
      <c r="R272" s="995"/>
      <c r="T272" s="994"/>
    </row>
    <row r="273" spans="3:22" s="159" customFormat="1" ht="18" customHeight="1">
      <c r="C273" s="1678" t="s">
        <v>1651</v>
      </c>
      <c r="D273" s="1679"/>
      <c r="E273" s="1679"/>
      <c r="F273" s="1680"/>
      <c r="G273" s="1681">
        <v>0.14000000000000001</v>
      </c>
      <c r="H273" s="1682">
        <v>0.54</v>
      </c>
      <c r="I273" s="1683">
        <v>0.06</v>
      </c>
      <c r="J273" s="1684">
        <v>0.14000000000000001</v>
      </c>
      <c r="K273" s="995"/>
      <c r="L273" s="995"/>
      <c r="M273" s="995"/>
      <c r="N273" s="995"/>
      <c r="O273" s="995"/>
      <c r="P273" s="995"/>
      <c r="Q273" s="995"/>
      <c r="R273" s="995"/>
      <c r="T273" s="994"/>
    </row>
    <row r="274" spans="3:22" s="159" customFormat="1" ht="18" customHeight="1">
      <c r="C274" s="113" t="s">
        <v>1652</v>
      </c>
      <c r="D274" s="65"/>
      <c r="E274" s="65"/>
      <c r="F274" s="66"/>
      <c r="G274" s="1685">
        <v>0.86</v>
      </c>
      <c r="H274" s="1686">
        <v>0.46</v>
      </c>
      <c r="I274" s="1687">
        <v>0.94</v>
      </c>
      <c r="J274" s="1688">
        <v>0.86</v>
      </c>
      <c r="K274" s="995"/>
      <c r="L274" s="995"/>
      <c r="M274" s="995"/>
      <c r="N274" s="995"/>
      <c r="O274" s="995"/>
      <c r="P274" s="995"/>
      <c r="Q274" s="995"/>
      <c r="R274" s="995"/>
      <c r="T274" s="994"/>
    </row>
    <row r="275" spans="3:22" s="159" customFormat="1" ht="18" customHeight="1">
      <c r="C275" s="124" t="s">
        <v>1653</v>
      </c>
      <c r="D275" s="343"/>
      <c r="E275" s="1154"/>
      <c r="F275" s="1154"/>
      <c r="G275" s="995"/>
      <c r="H275" s="995"/>
      <c r="I275" s="995"/>
      <c r="J275" s="995"/>
      <c r="K275" s="995"/>
      <c r="L275" s="995"/>
      <c r="M275" s="995"/>
      <c r="N275" s="995"/>
      <c r="O275" s="995"/>
      <c r="P275" s="995"/>
      <c r="Q275" s="995"/>
      <c r="R275" s="995"/>
      <c r="T275" s="994"/>
    </row>
    <row r="276" spans="3:22" s="159" customFormat="1" ht="18" customHeight="1">
      <c r="C276" s="1153"/>
      <c r="D276" s="343"/>
      <c r="E276" s="1154"/>
      <c r="F276" s="1154"/>
      <c r="G276" s="995"/>
      <c r="H276" s="995"/>
      <c r="I276" s="995"/>
      <c r="J276" s="995"/>
      <c r="K276" s="995"/>
      <c r="L276" s="995"/>
      <c r="M276" s="995"/>
      <c r="N276" s="995"/>
      <c r="O276" s="995"/>
      <c r="P276" s="995"/>
      <c r="Q276" s="995"/>
      <c r="R276" s="995"/>
      <c r="T276" s="994"/>
    </row>
    <row r="277" spans="3:22" s="159" customFormat="1" ht="18" customHeight="1">
      <c r="C277" s="1153"/>
      <c r="D277" s="343"/>
      <c r="E277" s="1154"/>
      <c r="F277" s="1154"/>
      <c r="G277" s="995"/>
      <c r="H277" s="995"/>
      <c r="I277" s="995"/>
      <c r="J277" s="995"/>
      <c r="K277" s="995"/>
      <c r="L277" s="995"/>
      <c r="M277" s="995"/>
      <c r="N277" s="995"/>
      <c r="O277" s="995"/>
      <c r="P277" s="995"/>
      <c r="Q277" s="995"/>
      <c r="R277" s="995"/>
      <c r="T277" s="994"/>
    </row>
    <row r="278" spans="3:22" s="159" customFormat="1" ht="18" customHeight="1">
      <c r="C278" s="1153"/>
      <c r="D278" s="343"/>
      <c r="E278" s="1154"/>
      <c r="F278" s="1154"/>
      <c r="G278" s="995"/>
      <c r="H278" s="995"/>
      <c r="I278" s="995"/>
      <c r="J278" s="995"/>
      <c r="K278" s="995"/>
      <c r="L278" s="995"/>
      <c r="M278" s="995"/>
      <c r="N278" s="995"/>
      <c r="O278" s="995"/>
      <c r="P278" s="995"/>
      <c r="Q278" s="995"/>
      <c r="R278" s="995"/>
      <c r="T278" s="994"/>
    </row>
    <row r="279" spans="3:22" s="159" customFormat="1" ht="18" customHeight="1">
      <c r="C279" s="1153" t="s">
        <v>1563</v>
      </c>
      <c r="D279" s="343"/>
      <c r="E279" s="1154"/>
      <c r="F279" s="1154"/>
      <c r="G279" s="995"/>
      <c r="H279" s="995"/>
      <c r="I279" s="995"/>
      <c r="J279" s="995"/>
      <c r="K279" s="995"/>
      <c r="L279" s="995"/>
      <c r="M279" s="995"/>
      <c r="N279" s="995"/>
      <c r="O279" s="995"/>
      <c r="P279" s="829" t="s">
        <v>1629</v>
      </c>
      <c r="Q279"/>
      <c r="R279"/>
      <c r="S279"/>
      <c r="T279"/>
      <c r="U279"/>
      <c r="V279"/>
    </row>
    <row r="280" spans="3:22" s="159" customFormat="1" ht="18" customHeight="1">
      <c r="C280" s="1548"/>
      <c r="D280" s="1549"/>
      <c r="E280" s="1550" t="s">
        <v>98</v>
      </c>
      <c r="F280" s="1551" t="s">
        <v>99</v>
      </c>
      <c r="G280" s="995"/>
      <c r="H280" s="995"/>
      <c r="I280" s="995"/>
      <c r="J280" s="995"/>
      <c r="K280" s="995"/>
      <c r="L280" s="995"/>
      <c r="M280" s="995"/>
      <c r="N280" s="995"/>
      <c r="O280" s="995"/>
      <c r="P280" s="27">
        <f t="shared" ref="P280:V280" si="16">P$1</f>
        <v>2024</v>
      </c>
      <c r="Q280" s="330">
        <f t="shared" si="16"/>
        <v>2025</v>
      </c>
      <c r="R280" s="330">
        <f t="shared" si="16"/>
        <v>2026</v>
      </c>
      <c r="S280" s="330">
        <f t="shared" si="16"/>
        <v>2027</v>
      </c>
      <c r="T280" s="330">
        <f t="shared" si="16"/>
        <v>2028</v>
      </c>
      <c r="U280" s="330">
        <f t="shared" si="16"/>
        <v>2029</v>
      </c>
      <c r="V280" s="28">
        <f t="shared" si="16"/>
        <v>2030</v>
      </c>
    </row>
    <row r="281" spans="3:22" s="159" customFormat="1" ht="18" customHeight="1">
      <c r="C281" s="1543" t="s">
        <v>1564</v>
      </c>
      <c r="D281" s="343"/>
      <c r="E281" s="1154" t="s">
        <v>1565</v>
      </c>
      <c r="F281" s="1544" t="s">
        <v>116</v>
      </c>
      <c r="G281" s="995"/>
      <c r="H281" s="995"/>
      <c r="I281" s="995"/>
      <c r="J281" s="995"/>
      <c r="K281" s="995"/>
      <c r="L281" s="995"/>
      <c r="M281" s="995"/>
      <c r="N281" s="995"/>
      <c r="O281" s="995"/>
      <c r="P281" s="739">
        <v>348.6784401000001</v>
      </c>
      <c r="Q281" s="1234">
        <v>313.8105960900001</v>
      </c>
      <c r="R281" s="1234">
        <v>282.42953648100013</v>
      </c>
      <c r="S281" s="1234">
        <v>254.18658283290011</v>
      </c>
      <c r="T281" s="1234">
        <v>228.76792454961011</v>
      </c>
      <c r="U281" s="1234">
        <v>205.89113209464909</v>
      </c>
      <c r="V281" s="1235">
        <v>185.3020188851842</v>
      </c>
    </row>
    <row r="282" spans="3:22" s="159" customFormat="1" ht="18" customHeight="1">
      <c r="C282" s="1543" t="s">
        <v>1566</v>
      </c>
      <c r="D282" s="343"/>
      <c r="E282" s="1154" t="s">
        <v>1565</v>
      </c>
      <c r="F282" s="1544" t="s">
        <v>142</v>
      </c>
      <c r="G282" s="995"/>
      <c r="H282" s="995"/>
      <c r="I282" s="995"/>
      <c r="J282" s="995"/>
      <c r="K282" s="995"/>
      <c r="L282" s="995"/>
      <c r="M282" s="995"/>
      <c r="N282" s="995"/>
      <c r="O282" s="995"/>
      <c r="P282" s="833">
        <v>430.46721000000008</v>
      </c>
      <c r="Q282" s="172">
        <v>387.42048900000009</v>
      </c>
      <c r="R282" s="172">
        <v>348.6784401000001</v>
      </c>
      <c r="S282" s="172">
        <v>313.8105960900001</v>
      </c>
      <c r="T282" s="172">
        <v>282.42953648100013</v>
      </c>
      <c r="U282" s="172">
        <v>254.18658283290011</v>
      </c>
      <c r="V282" s="834">
        <v>228.76792454961011</v>
      </c>
    </row>
    <row r="283" spans="3:22" s="159" customFormat="1" ht="18" customHeight="1">
      <c r="C283" s="1545" t="s">
        <v>100</v>
      </c>
      <c r="D283" s="350"/>
      <c r="E283" s="1546" t="s">
        <v>1567</v>
      </c>
      <c r="F283" s="1547"/>
      <c r="G283" s="995"/>
      <c r="H283" s="995"/>
      <c r="I283" s="995"/>
      <c r="J283" s="995"/>
      <c r="K283" s="995"/>
      <c r="L283" s="995"/>
      <c r="M283" s="995"/>
      <c r="N283" s="995"/>
      <c r="O283" s="995"/>
      <c r="P283" s="835">
        <v>468.13741802743903</v>
      </c>
      <c r="Q283" s="341">
        <v>421.32367622469513</v>
      </c>
      <c r="R283" s="341">
        <v>379.19130860222566</v>
      </c>
      <c r="S283" s="341">
        <v>341.27217774200312</v>
      </c>
      <c r="T283" s="341">
        <v>307.14495996780283</v>
      </c>
      <c r="U283" s="341">
        <v>276.43046397102256</v>
      </c>
      <c r="V283" s="836">
        <v>248.78741757392029</v>
      </c>
    </row>
    <row r="284" spans="3:22" s="159" customFormat="1" ht="18" customHeight="1">
      <c r="C284" s="283" t="s">
        <v>1496</v>
      </c>
      <c r="D284" s="283" t="s">
        <v>1568</v>
      </c>
      <c r="E284" s="1154"/>
      <c r="F284" s="1154"/>
      <c r="G284" s="995"/>
      <c r="H284" s="995"/>
      <c r="I284" s="995"/>
      <c r="J284" s="995"/>
      <c r="K284" s="995"/>
      <c r="L284" s="995"/>
      <c r="M284" s="995"/>
      <c r="N284" s="995"/>
      <c r="O284" s="995"/>
      <c r="P284" s="172"/>
      <c r="Q284" s="172"/>
      <c r="R284" s="172"/>
      <c r="S284" s="172"/>
      <c r="T284" s="172"/>
      <c r="U284" s="172"/>
      <c r="V284" s="172"/>
    </row>
    <row r="285" spans="3:22" s="159" customFormat="1" ht="18" customHeight="1">
      <c r="C285" s="283"/>
      <c r="D285" s="283" t="s">
        <v>1569</v>
      </c>
      <c r="E285" s="1154"/>
      <c r="F285" s="1154"/>
      <c r="G285" s="995"/>
      <c r="H285" s="995"/>
      <c r="I285" s="995"/>
      <c r="J285" s="995"/>
      <c r="K285" s="995"/>
      <c r="L285" s="995"/>
      <c r="M285" s="995"/>
      <c r="N285" s="995"/>
      <c r="O285" s="995"/>
      <c r="P285" s="172"/>
      <c r="Q285" s="172"/>
      <c r="R285" s="172"/>
      <c r="S285" s="172"/>
      <c r="T285" s="172"/>
      <c r="U285" s="172"/>
      <c r="V285" s="172"/>
    </row>
    <row r="286" spans="3:22" s="159" customFormat="1" ht="18" customHeight="1">
      <c r="C286" s="283" t="s">
        <v>824</v>
      </c>
      <c r="D286" s="283" t="s">
        <v>1570</v>
      </c>
      <c r="E286" s="1154"/>
      <c r="F286" s="1154"/>
      <c r="G286" s="995"/>
      <c r="H286" s="995"/>
      <c r="I286" s="995"/>
      <c r="J286" s="995"/>
      <c r="K286" s="995"/>
      <c r="L286" s="995"/>
      <c r="M286" s="995"/>
      <c r="N286" s="995"/>
      <c r="O286" s="995"/>
      <c r="P286" s="172"/>
      <c r="Q286" s="172"/>
      <c r="R286" s="172"/>
      <c r="S286" s="172"/>
      <c r="T286" s="172"/>
      <c r="U286" s="172"/>
      <c r="V286" s="172"/>
    </row>
    <row r="287" spans="3:22" s="159" customFormat="1" ht="18" customHeight="1">
      <c r="C287" s="283"/>
      <c r="D287" s="955" t="s">
        <v>1571</v>
      </c>
      <c r="E287" s="1154"/>
      <c r="F287" s="1154"/>
      <c r="G287" s="995"/>
      <c r="H287" s="995"/>
      <c r="I287" s="995"/>
      <c r="J287" s="995"/>
      <c r="K287" s="995"/>
      <c r="L287" s="995"/>
      <c r="M287" s="995"/>
      <c r="N287" s="995"/>
      <c r="O287" s="995"/>
      <c r="P287" s="172"/>
      <c r="Q287" s="172"/>
      <c r="R287" s="172"/>
      <c r="S287" s="172"/>
      <c r="T287" s="172"/>
      <c r="U287" s="172"/>
      <c r="V287" s="172"/>
    </row>
    <row r="288" spans="3:22" s="159" customFormat="1" ht="18" customHeight="1">
      <c r="C288" s="283"/>
      <c r="D288" s="955" t="s">
        <v>1572</v>
      </c>
      <c r="E288" s="1154"/>
      <c r="F288" s="1154"/>
      <c r="G288" s="995"/>
      <c r="H288" s="995"/>
      <c r="I288" s="995"/>
      <c r="J288" s="995"/>
      <c r="K288" s="995"/>
      <c r="L288" s="995"/>
      <c r="M288" s="995"/>
      <c r="N288" s="995"/>
      <c r="O288" s="995"/>
      <c r="P288" s="995"/>
      <c r="Q288" s="995"/>
      <c r="R288" s="995"/>
      <c r="T288" s="994"/>
    </row>
    <row r="289" spans="3:22" s="159" customFormat="1" ht="18" customHeight="1">
      <c r="C289" s="1153"/>
      <c r="D289" s="343"/>
      <c r="E289" s="1154"/>
      <c r="F289" s="1154"/>
      <c r="G289" s="995"/>
      <c r="H289" s="995"/>
      <c r="I289" s="995"/>
      <c r="J289" s="995"/>
      <c r="K289" s="995"/>
      <c r="L289" s="995"/>
      <c r="M289" s="995"/>
      <c r="N289" s="995"/>
      <c r="O289" s="995"/>
      <c r="P289" s="995"/>
      <c r="Q289" s="995"/>
      <c r="R289" s="995"/>
      <c r="T289" s="994"/>
    </row>
    <row r="290" spans="3:22" s="159" customFormat="1" ht="18" customHeight="1">
      <c r="C290" s="332" t="s">
        <v>894</v>
      </c>
      <c r="G290" s="205"/>
      <c r="H290" s="205"/>
      <c r="I290" s="205"/>
      <c r="J290" s="205"/>
      <c r="K290" s="205"/>
      <c r="L290" s="205"/>
      <c r="M290" s="205"/>
      <c r="N290" s="205"/>
      <c r="O290" s="205"/>
      <c r="P290" s="829" t="s">
        <v>1629</v>
      </c>
      <c r="Q290"/>
      <c r="R290"/>
      <c r="S290"/>
      <c r="T290"/>
      <c r="U290"/>
      <c r="V290"/>
    </row>
    <row r="291" spans="3:22" s="159" customFormat="1" ht="18" customHeight="1">
      <c r="C291" s="196"/>
      <c r="D291" s="329"/>
      <c r="E291" s="331" t="s">
        <v>98</v>
      </c>
      <c r="F291" s="197"/>
      <c r="G291" s="205"/>
      <c r="H291" s="205"/>
      <c r="I291" s="205"/>
      <c r="J291" s="205"/>
      <c r="K291" s="205"/>
      <c r="L291" s="205"/>
      <c r="M291" s="205"/>
      <c r="N291" s="205"/>
      <c r="O291" s="205"/>
      <c r="P291" s="729">
        <f t="shared" ref="P291:V291" si="17">P$1</f>
        <v>2024</v>
      </c>
      <c r="Q291" s="1232">
        <f t="shared" si="17"/>
        <v>2025</v>
      </c>
      <c r="R291" s="1232">
        <f t="shared" si="17"/>
        <v>2026</v>
      </c>
      <c r="S291" s="1232">
        <f t="shared" si="17"/>
        <v>2027</v>
      </c>
      <c r="T291" s="1232">
        <f t="shared" si="17"/>
        <v>2028</v>
      </c>
      <c r="U291" s="1232">
        <f t="shared" si="17"/>
        <v>2029</v>
      </c>
      <c r="V291" s="1233">
        <f t="shared" si="17"/>
        <v>2030</v>
      </c>
    </row>
    <row r="292" spans="3:22">
      <c r="C292" s="745" t="s">
        <v>895</v>
      </c>
      <c r="D292" s="1320"/>
      <c r="E292" s="1322" t="s">
        <v>214</v>
      </c>
      <c r="F292" s="1321" t="s">
        <v>116</v>
      </c>
      <c r="H292" s="134"/>
      <c r="I292" s="134"/>
      <c r="J292" s="134"/>
      <c r="K292" s="134"/>
      <c r="L292" s="134"/>
      <c r="M292" s="134"/>
      <c r="N292" s="134"/>
      <c r="O292" s="134"/>
      <c r="P292" s="1324">
        <v>0.03</v>
      </c>
      <c r="Q292" s="1325">
        <v>1.6E-2</v>
      </c>
      <c r="R292" s="1325">
        <v>1.4E-2</v>
      </c>
      <c r="S292" s="1325">
        <v>1.4E-2</v>
      </c>
      <c r="T292" s="1325">
        <v>1.4E-2</v>
      </c>
      <c r="U292" s="1325">
        <v>1.4E-2</v>
      </c>
      <c r="V292" s="1326">
        <v>1.4E-2</v>
      </c>
    </row>
    <row r="293" spans="3:22">
      <c r="C293" s="198" t="s">
        <v>896</v>
      </c>
      <c r="D293" s="195"/>
      <c r="E293" s="201" t="s">
        <v>899</v>
      </c>
      <c r="F293" s="199"/>
      <c r="G293" s="159"/>
      <c r="H293" s="159"/>
      <c r="I293" s="159"/>
      <c r="J293" s="159"/>
      <c r="K293" s="159"/>
      <c r="L293" s="159"/>
      <c r="M293" s="159"/>
      <c r="N293" s="159"/>
      <c r="O293" s="159"/>
      <c r="P293" s="1327">
        <v>108.66500000000001</v>
      </c>
      <c r="Q293" s="1323">
        <v>110.40364000000001</v>
      </c>
      <c r="R293" s="1323">
        <v>111.94929096000001</v>
      </c>
      <c r="S293" s="1323">
        <v>113.51658103344002</v>
      </c>
      <c r="T293" s="1323">
        <v>115.10581316790818</v>
      </c>
      <c r="U293" s="1323">
        <v>116.71729455225889</v>
      </c>
      <c r="V293" s="1328">
        <v>118.35133667599052</v>
      </c>
    </row>
    <row r="294" spans="3:22">
      <c r="C294" s="213" t="s">
        <v>897</v>
      </c>
      <c r="D294" s="202"/>
      <c r="E294" s="203" t="s">
        <v>214</v>
      </c>
      <c r="F294" s="204"/>
      <c r="G294" s="200"/>
      <c r="H294" s="200"/>
      <c r="I294" s="200"/>
      <c r="J294" s="200"/>
      <c r="K294" s="200"/>
      <c r="L294" s="200"/>
      <c r="M294" s="200"/>
      <c r="N294" s="200"/>
      <c r="O294" s="200"/>
      <c r="P294" s="1329">
        <v>8.6650000000000116E-2</v>
      </c>
      <c r="Q294" s="1330">
        <v>0.10403640000000003</v>
      </c>
      <c r="R294" s="1330">
        <v>0.11949290960000014</v>
      </c>
      <c r="S294" s="1330">
        <v>0.13516581033440023</v>
      </c>
      <c r="T294" s="1330">
        <v>0.15105813167908178</v>
      </c>
      <c r="U294" s="1330">
        <v>0.16717294552258899</v>
      </c>
      <c r="V294" s="1331">
        <v>0.18351336675990515</v>
      </c>
    </row>
    <row r="295" spans="3:22">
      <c r="C295" s="124" t="s">
        <v>1396</v>
      </c>
      <c r="D295" s="343"/>
      <c r="E295" s="1155"/>
      <c r="F295" s="1154"/>
      <c r="G295" s="205"/>
      <c r="H295" s="205"/>
      <c r="I295" s="205"/>
      <c r="J295" s="205"/>
      <c r="K295" s="205"/>
      <c r="L295" s="205"/>
      <c r="M295" s="205"/>
      <c r="N295" s="205"/>
      <c r="O295" s="205"/>
      <c r="P295" s="205"/>
      <c r="Q295" s="205"/>
      <c r="R295" s="205"/>
      <c r="S295" s="134"/>
      <c r="T295" s="134"/>
      <c r="U295" s="134"/>
      <c r="V295" s="134"/>
    </row>
    <row r="375" spans="3:12" ht="52.5" customHeight="1">
      <c r="C375" s="1731"/>
      <c r="D375" s="1731"/>
      <c r="E375" s="1731"/>
      <c r="F375" s="1731"/>
      <c r="G375" s="1731"/>
      <c r="H375" s="1731"/>
      <c r="I375" s="1731"/>
      <c r="J375" s="1731"/>
      <c r="K375" s="1731"/>
      <c r="L375" s="1731"/>
    </row>
    <row r="424" spans="3:6" ht="54.75" customHeight="1">
      <c r="C424" s="1731"/>
      <c r="D424" s="1731"/>
      <c r="E424" s="1731"/>
      <c r="F424" s="1731"/>
    </row>
    <row r="445" spans="3:6" ht="60" customHeight="1">
      <c r="C445" s="1757"/>
      <c r="D445" s="1757"/>
      <c r="E445" s="1757"/>
      <c r="F445" s="1757"/>
    </row>
    <row r="581" spans="2:3">
      <c r="B581" t="s">
        <v>274</v>
      </c>
      <c r="C581" t="s">
        <v>275</v>
      </c>
    </row>
    <row r="582" spans="2:3">
      <c r="B582" t="s">
        <v>272</v>
      </c>
      <c r="C582" t="s">
        <v>276</v>
      </c>
    </row>
    <row r="583" spans="2:3" ht="72.5">
      <c r="B583" t="s">
        <v>273</v>
      </c>
      <c r="C583" s="249" t="s">
        <v>277</v>
      </c>
    </row>
    <row r="584" spans="2:3">
      <c r="C584" t="s">
        <v>278</v>
      </c>
    </row>
  </sheetData>
  <mergeCells count="9">
    <mergeCell ref="C424:F424"/>
    <mergeCell ref="C445:F445"/>
    <mergeCell ref="C375:L375"/>
    <mergeCell ref="C86:D86"/>
    <mergeCell ref="C111:D111"/>
    <mergeCell ref="C138:D138"/>
    <mergeCell ref="C211:D211"/>
    <mergeCell ref="C255:D255"/>
    <mergeCell ref="C122:D122"/>
  </mergeCells>
  <hyperlinks>
    <hyperlink ref="A3" location="SYNTHESE!A1" display="SYNTHESE-INV" xr:uid="{43EFB618-5C1B-43B0-8EFA-0E8A56DF3CC5}"/>
    <hyperlink ref="A2" location="'A LIRE '!A1" display="A LIRE" xr:uid="{D83C0FAB-1B14-49A6-8D86-1C654AD2AFCB}"/>
  </hyperlink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93FE-C55C-4B24-9571-032CB92431B1}">
  <sheetPr>
    <tabColor rgb="FFF20000"/>
  </sheetPr>
  <dimension ref="A1:GY373"/>
  <sheetViews>
    <sheetView showGridLines="0" tabSelected="1" topLeftCell="A334" zoomScale="84" zoomScaleNormal="70" workbookViewId="0">
      <pane xSplit="6" topLeftCell="G1" activePane="topRight" state="frozen"/>
      <selection pane="topRight" activeCell="D343" sqref="D343"/>
    </sheetView>
  </sheetViews>
  <sheetFormatPr baseColWidth="10" defaultColWidth="11.453125" defaultRowHeight="14.5" outlineLevelCol="1"/>
  <cols>
    <col min="3" max="3" width="29.54296875" customWidth="1"/>
    <col min="4" max="4" width="49.54296875" customWidth="1"/>
    <col min="5" max="5" width="21.7265625" customWidth="1"/>
    <col min="6" max="6" width="19" customWidth="1"/>
    <col min="7" max="15" width="12.26953125" customWidth="1"/>
    <col min="16" max="19" width="11.54296875" customWidth="1" outlineLevel="1"/>
    <col min="20" max="20" width="12.26953125" customWidth="1"/>
    <col min="21" max="22" width="11.54296875" customWidth="1" outlineLevel="1"/>
    <col min="23" max="24" width="12.26953125" customWidth="1"/>
    <col min="25" max="28" width="11.54296875" hidden="1" customWidth="1" outlineLevel="1"/>
    <col min="29" max="29" width="12.26953125" customWidth="1" collapsed="1"/>
    <col min="30" max="33" width="11.54296875" hidden="1" customWidth="1" outlineLevel="1"/>
    <col min="34" max="34" width="12.26953125" customWidth="1" collapsed="1"/>
    <col min="35" max="38" width="0" hidden="1" customWidth="1" outlineLevel="1"/>
    <col min="39" max="39" width="12.26953125" customWidth="1" collapsed="1"/>
    <col min="40" max="48" width="0" hidden="1" customWidth="1" outlineLevel="1"/>
    <col min="49" max="49" width="12.26953125" customWidth="1" collapsed="1"/>
    <col min="50" max="58" width="0" hidden="1" customWidth="1" outlineLevel="1"/>
    <col min="59" max="59" width="12.26953125" customWidth="1" collapsed="1"/>
    <col min="60" max="61" width="12.26953125" customWidth="1"/>
    <col min="62" max="65" width="11.54296875" hidden="1" customWidth="1" outlineLevel="1"/>
    <col min="66" max="66" width="12.26953125" customWidth="1" collapsed="1"/>
    <col min="67" max="70" width="11.54296875" hidden="1" customWidth="1" outlineLevel="1"/>
    <col min="71" max="71" width="12.26953125" customWidth="1" collapsed="1"/>
    <col min="72" max="75" width="0" hidden="1" customWidth="1" outlineLevel="1"/>
    <col min="76" max="76" width="12.26953125" customWidth="1" collapsed="1"/>
    <col min="77" max="85" width="0" hidden="1" customWidth="1" outlineLevel="1"/>
    <col min="86" max="86" width="12.26953125" customWidth="1" collapsed="1"/>
    <col min="87" max="95" width="0" hidden="1" customWidth="1" outlineLevel="1"/>
    <col min="96" max="96" width="12.26953125" customWidth="1" collapsed="1"/>
    <col min="97" max="98" width="12.26953125" customWidth="1"/>
    <col min="99" max="102" width="11.54296875" hidden="1" customWidth="1" outlineLevel="1"/>
    <col min="103" max="103" width="12.26953125" customWidth="1" collapsed="1"/>
    <col min="104" max="107" width="11.453125" hidden="1" customWidth="1" outlineLevel="1"/>
    <col min="108" max="108" width="12.26953125" customWidth="1" collapsed="1"/>
    <col min="109" max="112" width="0" hidden="1" customWidth="1" outlineLevel="1"/>
    <col min="113" max="113" width="12.26953125" customWidth="1" collapsed="1"/>
    <col min="114" max="122" width="0" hidden="1" customWidth="1" outlineLevel="1"/>
    <col min="123" max="123" width="12.26953125" customWidth="1" collapsed="1"/>
    <col min="124" max="132" width="0" hidden="1" customWidth="1" outlineLevel="1"/>
    <col min="133" max="133" width="12.26953125" customWidth="1" collapsed="1"/>
    <col min="134" max="135" width="12.26953125" customWidth="1"/>
    <col min="136" max="139" width="11.54296875" hidden="1" customWidth="1" outlineLevel="1"/>
    <col min="140" max="140" width="12.26953125" customWidth="1" collapsed="1"/>
    <col min="141" max="144" width="11.453125" hidden="1" customWidth="1" outlineLevel="1"/>
    <col min="145" max="145" width="12.26953125" customWidth="1" collapsed="1"/>
    <col min="146" max="149" width="0" hidden="1" customWidth="1" outlineLevel="1"/>
    <col min="150" max="150" width="12.26953125" customWidth="1" collapsed="1"/>
    <col min="151" max="159" width="0" hidden="1" customWidth="1" outlineLevel="1"/>
    <col min="160" max="160" width="12.26953125" customWidth="1" collapsed="1"/>
    <col min="161" max="169" width="0" hidden="1" customWidth="1" outlineLevel="1"/>
    <col min="170" max="170" width="12.26953125" customWidth="1" collapsed="1"/>
    <col min="171" max="172" width="12.26953125" customWidth="1"/>
    <col min="173" max="176" width="11.54296875" hidden="1" customWidth="1" outlineLevel="1"/>
    <col min="177" max="177" width="12.26953125" customWidth="1" collapsed="1"/>
    <col min="178" max="181" width="11.453125" hidden="1" customWidth="1" outlineLevel="1"/>
    <col min="182" max="182" width="12.26953125" customWidth="1" collapsed="1"/>
    <col min="183" max="186" width="0" hidden="1" customWidth="1" outlineLevel="1"/>
    <col min="187" max="187" width="12.26953125" customWidth="1" collapsed="1"/>
    <col min="188" max="196" width="0" hidden="1" customWidth="1" outlineLevel="1"/>
    <col min="197" max="197" width="12.26953125" customWidth="1" collapsed="1"/>
    <col min="198" max="206" width="0" hidden="1" customWidth="1" outlineLevel="1"/>
    <col min="207" max="207" width="12.26953125" customWidth="1" collapsed="1"/>
  </cols>
  <sheetData>
    <row r="1" spans="1:22" s="4" customFormat="1" ht="21">
      <c r="A1" s="1" t="s">
        <v>150</v>
      </c>
      <c r="B1" s="1"/>
      <c r="C1" s="2" t="s">
        <v>1573</v>
      </c>
      <c r="H1" s="610">
        <v>2017</v>
      </c>
      <c r="I1" s="611">
        <v>2018</v>
      </c>
      <c r="J1" s="611">
        <v>2019</v>
      </c>
      <c r="K1" s="611">
        <v>2020</v>
      </c>
      <c r="L1" s="611">
        <v>2021</v>
      </c>
      <c r="M1" s="611">
        <v>2022</v>
      </c>
      <c r="N1" s="612">
        <v>2023</v>
      </c>
      <c r="O1" s="464"/>
      <c r="P1" s="605">
        <v>2024</v>
      </c>
      <c r="Q1" s="606">
        <v>2025</v>
      </c>
      <c r="R1" s="606">
        <v>2026</v>
      </c>
      <c r="S1" s="606">
        <v>2027</v>
      </c>
      <c r="T1" s="606">
        <v>2028</v>
      </c>
      <c r="U1" s="606">
        <v>2029</v>
      </c>
      <c r="V1" s="607">
        <v>2030</v>
      </c>
    </row>
    <row r="2" spans="1:22" s="4" customFormat="1" ht="21">
      <c r="A2" s="1349" t="s">
        <v>1421</v>
      </c>
      <c r="C2" s="2"/>
      <c r="H2" s="613" t="s">
        <v>86</v>
      </c>
      <c r="I2" s="614"/>
      <c r="J2" s="614"/>
      <c r="K2" s="614"/>
      <c r="L2" s="614"/>
      <c r="M2" s="614"/>
      <c r="N2" s="615"/>
      <c r="O2" s="584"/>
      <c r="P2" s="608" t="s">
        <v>280</v>
      </c>
      <c r="Q2" s="472"/>
      <c r="R2" s="472"/>
      <c r="S2" s="472"/>
      <c r="T2" s="472"/>
      <c r="U2" s="472"/>
      <c r="V2" s="609"/>
    </row>
    <row r="3" spans="1:22">
      <c r="A3" s="1349" t="s">
        <v>152</v>
      </c>
      <c r="C3" s="30"/>
      <c r="D3" s="30"/>
      <c r="O3" s="400"/>
    </row>
    <row r="4" spans="1:22">
      <c r="C4" s="30"/>
      <c r="D4" s="30"/>
      <c r="H4" s="34" t="s">
        <v>86</v>
      </c>
      <c r="I4" s="34" t="s">
        <v>86</v>
      </c>
      <c r="J4" s="34" t="s">
        <v>86</v>
      </c>
      <c r="K4" s="34" t="s">
        <v>86</v>
      </c>
      <c r="L4" s="34" t="s">
        <v>86</v>
      </c>
      <c r="M4" s="34" t="s">
        <v>86</v>
      </c>
      <c r="N4" t="s">
        <v>86</v>
      </c>
      <c r="O4" s="585"/>
      <c r="P4" s="76" t="s">
        <v>19</v>
      </c>
      <c r="Q4" s="76" t="s">
        <v>19</v>
      </c>
      <c r="R4" s="76" t="s">
        <v>19</v>
      </c>
      <c r="S4" s="76" t="s">
        <v>19</v>
      </c>
      <c r="T4" s="76" t="s">
        <v>19</v>
      </c>
      <c r="U4" s="76" t="s">
        <v>19</v>
      </c>
      <c r="V4" s="76" t="s">
        <v>19</v>
      </c>
    </row>
    <row r="5" spans="1:22">
      <c r="C5" s="30"/>
      <c r="D5" s="30"/>
      <c r="H5" s="34"/>
      <c r="I5" s="34"/>
      <c r="J5" s="34"/>
      <c r="K5" s="34"/>
      <c r="L5" s="34"/>
      <c r="M5" s="34"/>
      <c r="O5" s="585"/>
      <c r="P5" s="76"/>
      <c r="Q5" s="76"/>
      <c r="R5" s="76"/>
      <c r="S5" s="76"/>
      <c r="T5" s="76"/>
      <c r="U5" s="76"/>
      <c r="V5" s="76"/>
    </row>
    <row r="6" spans="1:22">
      <c r="C6" s="100" t="s">
        <v>153</v>
      </c>
      <c r="D6" s="81"/>
      <c r="O6" s="400"/>
    </row>
    <row r="7" spans="1:22">
      <c r="C7" s="95" t="s">
        <v>1574</v>
      </c>
      <c r="D7" s="555"/>
      <c r="E7" s="328"/>
      <c r="F7" s="328"/>
      <c r="G7" s="328"/>
      <c r="H7" s="328"/>
      <c r="I7" s="328"/>
      <c r="J7" s="328"/>
      <c r="K7" s="328"/>
      <c r="L7" s="328"/>
      <c r="M7" s="112"/>
      <c r="O7" s="400"/>
    </row>
    <row r="8" spans="1:22">
      <c r="O8" s="400"/>
    </row>
    <row r="9" spans="1:22">
      <c r="C9" s="33"/>
      <c r="D9" s="33"/>
      <c r="O9" s="400"/>
    </row>
    <row r="10" spans="1:22" s="241" customFormat="1" ht="20.5" customHeight="1">
      <c r="C10" s="242" t="s">
        <v>156</v>
      </c>
      <c r="D10" s="243"/>
    </row>
    <row r="11" spans="1:22">
      <c r="C11" s="33"/>
      <c r="D11" s="33"/>
      <c r="O11" s="400"/>
    </row>
    <row r="12" spans="1:22">
      <c r="C12" s="37" t="s">
        <v>313</v>
      </c>
      <c r="G12" s="4"/>
      <c r="H12" s="326" t="s">
        <v>109</v>
      </c>
      <c r="O12" s="586"/>
      <c r="P12" s="829" t="s">
        <v>1629</v>
      </c>
    </row>
    <row r="13" spans="1:22">
      <c r="C13" s="690"/>
      <c r="D13" s="355"/>
      <c r="E13" s="288" t="s">
        <v>98</v>
      </c>
      <c r="F13" s="289" t="s">
        <v>99</v>
      </c>
      <c r="G13" s="4"/>
      <c r="H13" s="485">
        <f t="shared" ref="H13:N13" si="0">H$1</f>
        <v>2017</v>
      </c>
      <c r="I13" s="486">
        <f t="shared" si="0"/>
        <v>2018</v>
      </c>
      <c r="J13" s="486">
        <f t="shared" si="0"/>
        <v>2019</v>
      </c>
      <c r="K13" s="486">
        <f t="shared" si="0"/>
        <v>2020</v>
      </c>
      <c r="L13" s="486">
        <f t="shared" si="0"/>
        <v>2021</v>
      </c>
      <c r="M13" s="486">
        <f t="shared" si="0"/>
        <v>2022</v>
      </c>
      <c r="N13" s="487">
        <f t="shared" si="0"/>
        <v>2023</v>
      </c>
      <c r="O13" s="1"/>
      <c r="P13" s="225">
        <f t="shared" ref="P13:V13" si="1">P$1</f>
        <v>2024</v>
      </c>
      <c r="Q13" s="226">
        <f t="shared" si="1"/>
        <v>2025</v>
      </c>
      <c r="R13" s="226">
        <f t="shared" si="1"/>
        <v>2026</v>
      </c>
      <c r="S13" s="226">
        <f t="shared" si="1"/>
        <v>2027</v>
      </c>
      <c r="T13" s="226">
        <f t="shared" si="1"/>
        <v>2028</v>
      </c>
      <c r="U13" s="226">
        <f t="shared" si="1"/>
        <v>2029</v>
      </c>
      <c r="V13" s="227">
        <f t="shared" si="1"/>
        <v>2030</v>
      </c>
    </row>
    <row r="14" spans="1:22">
      <c r="C14" s="726" t="s">
        <v>68</v>
      </c>
      <c r="D14" s="556"/>
      <c r="E14" s="295" t="s">
        <v>92</v>
      </c>
      <c r="F14" s="294"/>
      <c r="G14" s="4"/>
      <c r="H14" s="1552"/>
      <c r="I14" s="1553"/>
      <c r="J14" s="1553"/>
      <c r="K14" s="1553"/>
      <c r="L14" s="1553"/>
      <c r="M14" s="1553"/>
      <c r="N14" s="1554"/>
      <c r="O14" s="254"/>
      <c r="P14" s="1560"/>
      <c r="Q14" s="1561"/>
      <c r="R14" s="1561"/>
      <c r="S14" s="1561"/>
      <c r="T14" s="1561"/>
      <c r="U14" s="1561"/>
      <c r="V14" s="1562"/>
    </row>
    <row r="15" spans="1:22">
      <c r="C15" s="98" t="s">
        <v>69</v>
      </c>
      <c r="D15" s="92"/>
      <c r="E15" s="33"/>
      <c r="F15" s="88"/>
      <c r="G15" s="4"/>
      <c r="H15" s="1555"/>
      <c r="I15" s="135"/>
      <c r="J15" s="135"/>
      <c r="K15" s="135"/>
      <c r="L15" s="135"/>
      <c r="M15" s="135"/>
      <c r="N15" s="1556"/>
      <c r="O15" s="254"/>
      <c r="P15" s="1563"/>
      <c r="Q15" s="1564"/>
      <c r="R15" s="1564"/>
      <c r="S15" s="1564"/>
      <c r="T15" s="1564"/>
      <c r="U15" s="1564"/>
      <c r="V15" s="1565"/>
    </row>
    <row r="16" spans="1:22">
      <c r="C16" s="61" t="s">
        <v>94</v>
      </c>
      <c r="D16" s="4"/>
      <c r="E16" s="4"/>
      <c r="F16" s="116"/>
      <c r="G16" s="4"/>
      <c r="H16" s="1557"/>
      <c r="I16" s="1558"/>
      <c r="J16" s="1558"/>
      <c r="K16" s="1558"/>
      <c r="L16" s="1558"/>
      <c r="M16" s="1558"/>
      <c r="N16" s="1559"/>
      <c r="O16" s="256"/>
      <c r="P16" s="1563"/>
      <c r="Q16" s="1564"/>
      <c r="R16" s="1564"/>
      <c r="S16" s="1564"/>
      <c r="T16" s="1564"/>
      <c r="U16" s="1564"/>
      <c r="V16" s="1565"/>
    </row>
    <row r="17" spans="3:23">
      <c r="C17" s="278" t="s">
        <v>314</v>
      </c>
      <c r="D17" s="10"/>
      <c r="E17" s="10"/>
      <c r="F17" s="11"/>
      <c r="G17" s="4"/>
      <c r="H17" s="833">
        <v>46.716133517332061</v>
      </c>
      <c r="I17" s="172">
        <v>32.23767779004703</v>
      </c>
      <c r="J17" s="172">
        <v>40.049821713329891</v>
      </c>
      <c r="K17" s="172">
        <v>20.262922675812959</v>
      </c>
      <c r="L17" s="172">
        <v>187.14963165560599</v>
      </c>
      <c r="M17" s="172">
        <v>137.46224888297496</v>
      </c>
      <c r="N17" s="834">
        <v>380.47524157782686</v>
      </c>
      <c r="O17" s="256"/>
      <c r="P17" s="833">
        <v>179.53193620718667</v>
      </c>
      <c r="Q17" s="172">
        <v>205.15667125342205</v>
      </c>
      <c r="R17" s="172">
        <v>546.17909968058484</v>
      </c>
      <c r="S17" s="172">
        <v>661.96102119132672</v>
      </c>
      <c r="T17" s="172">
        <v>787.50478527058669</v>
      </c>
      <c r="U17" s="172">
        <v>923.39244538141395</v>
      </c>
      <c r="V17" s="834">
        <v>1069.3162843780328</v>
      </c>
    </row>
    <row r="18" spans="3:23">
      <c r="C18" s="130" t="s">
        <v>43</v>
      </c>
      <c r="D18" s="365"/>
      <c r="E18" s="365"/>
      <c r="F18" s="131"/>
      <c r="G18" s="32"/>
      <c r="H18" s="1040">
        <f>H17</f>
        <v>46.716133517332061</v>
      </c>
      <c r="I18" s="1041">
        <f t="shared" ref="I18:P18" si="2">I17</f>
        <v>32.23767779004703</v>
      </c>
      <c r="J18" s="1041">
        <f t="shared" si="2"/>
        <v>40.049821713329891</v>
      </c>
      <c r="K18" s="1041">
        <f t="shared" si="2"/>
        <v>20.262922675812959</v>
      </c>
      <c r="L18" s="1041">
        <f t="shared" si="2"/>
        <v>187.14963165560599</v>
      </c>
      <c r="M18" s="1041">
        <f t="shared" si="2"/>
        <v>137.46224888297496</v>
      </c>
      <c r="N18" s="1042">
        <f t="shared" si="2"/>
        <v>380.47524157782686</v>
      </c>
      <c r="O18" s="279"/>
      <c r="P18" s="1040">
        <f t="shared" si="2"/>
        <v>179.53193620718667</v>
      </c>
      <c r="Q18" s="1041">
        <f t="shared" ref="Q18" si="3">Q17</f>
        <v>205.15667125342205</v>
      </c>
      <c r="R18" s="1041">
        <f t="shared" ref="R18" si="4">R17</f>
        <v>546.17909968058484</v>
      </c>
      <c r="S18" s="1041">
        <f t="shared" ref="S18" si="5">S17</f>
        <v>661.96102119132672</v>
      </c>
      <c r="T18" s="1041">
        <f t="shared" ref="T18" si="6">T17</f>
        <v>787.50478527058669</v>
      </c>
      <c r="U18" s="1041">
        <f t="shared" ref="U18" si="7">U17</f>
        <v>923.39244538141395</v>
      </c>
      <c r="V18" s="1042">
        <f t="shared" ref="V18" si="8">V17</f>
        <v>1069.3162843780328</v>
      </c>
      <c r="W18" s="82"/>
    </row>
    <row r="19" spans="3:23">
      <c r="C19" s="33"/>
      <c r="D19" s="33"/>
      <c r="O19" s="400"/>
    </row>
    <row r="20" spans="3:23">
      <c r="D20" s="81"/>
      <c r="O20" s="400"/>
    </row>
    <row r="21" spans="3:23" s="241" customFormat="1" ht="20.5" customHeight="1">
      <c r="C21" s="242" t="s">
        <v>262</v>
      </c>
      <c r="D21" s="243"/>
    </row>
    <row r="22" spans="3:23" ht="14.5" customHeight="1">
      <c r="J22" s="82"/>
    </row>
    <row r="23" spans="3:23" ht="21.75" customHeight="1">
      <c r="C23" s="99" t="s">
        <v>286</v>
      </c>
      <c r="J23" s="82"/>
    </row>
    <row r="24" spans="3:23" ht="21.75" customHeight="1">
      <c r="C24" s="99"/>
      <c r="J24" s="82"/>
    </row>
    <row r="25" spans="3:23" ht="21.75" customHeight="1">
      <c r="C25" s="37" t="s">
        <v>287</v>
      </c>
      <c r="J25" s="82"/>
    </row>
    <row r="26" spans="3:23" ht="21.75" customHeight="1">
      <c r="C26" s="231" t="s">
        <v>1575</v>
      </c>
      <c r="J26" s="82"/>
    </row>
    <row r="27" spans="3:23" ht="21.75" customHeight="1">
      <c r="C27" s="231" t="s">
        <v>315</v>
      </c>
      <c r="J27" s="82"/>
    </row>
    <row r="28" spans="3:23" ht="21.75" customHeight="1">
      <c r="C28" s="231" t="s">
        <v>316</v>
      </c>
      <c r="J28" s="82"/>
    </row>
    <row r="29" spans="3:23" ht="21.75" customHeight="1">
      <c r="C29" s="231" t="s">
        <v>1595</v>
      </c>
      <c r="J29" s="82"/>
    </row>
    <row r="30" spans="3:23" ht="21.75" customHeight="1">
      <c r="C30" s="231" t="s">
        <v>1614</v>
      </c>
      <c r="J30" s="82"/>
    </row>
    <row r="31" spans="3:23" ht="21.75" customHeight="1">
      <c r="C31" s="619"/>
      <c r="J31" s="82"/>
    </row>
    <row r="32" spans="3:23" ht="21.75" customHeight="1">
      <c r="C32" s="37" t="s">
        <v>317</v>
      </c>
      <c r="J32" s="82"/>
    </row>
    <row r="33" spans="3:14" ht="14.5" customHeight="1">
      <c r="C33" s="231" t="s">
        <v>1661</v>
      </c>
      <c r="J33" s="82"/>
    </row>
    <row r="34" spans="3:14" ht="14.5" customHeight="1">
      <c r="C34" s="231" t="s">
        <v>1662</v>
      </c>
      <c r="J34" s="82"/>
    </row>
    <row r="35" spans="3:14" ht="14.5" customHeight="1">
      <c r="C35" s="231" t="s">
        <v>1577</v>
      </c>
      <c r="J35" s="82"/>
    </row>
    <row r="36" spans="3:14" ht="14.5" customHeight="1">
      <c r="C36" s="231" t="s">
        <v>1578</v>
      </c>
      <c r="J36" s="82"/>
    </row>
    <row r="37" spans="3:14" ht="14.5" customHeight="1">
      <c r="C37" s="231"/>
      <c r="J37" s="82"/>
    </row>
    <row r="38" spans="3:14" ht="14.5" customHeight="1">
      <c r="C38" s="231" t="s">
        <v>318</v>
      </c>
      <c r="J38" s="82"/>
    </row>
    <row r="39" spans="3:14" ht="14.5" customHeight="1">
      <c r="C39" s="231" t="s">
        <v>319</v>
      </c>
      <c r="J39" s="82"/>
    </row>
    <row r="40" spans="3:14" ht="14.5" customHeight="1">
      <c r="C40" s="231" t="s">
        <v>320</v>
      </c>
      <c r="J40" s="82"/>
    </row>
    <row r="41" spans="3:14" ht="14.5" customHeight="1">
      <c r="C41" s="231" t="s">
        <v>321</v>
      </c>
      <c r="J41" s="82"/>
    </row>
    <row r="42" spans="3:14" ht="14.5" customHeight="1">
      <c r="C42" s="231"/>
      <c r="J42" s="82"/>
    </row>
    <row r="43" spans="3:14" ht="14.5" customHeight="1">
      <c r="J43" s="82"/>
    </row>
    <row r="44" spans="3:14" ht="14.5" customHeight="1">
      <c r="C44" s="258" t="s">
        <v>86</v>
      </c>
      <c r="D44" s="400"/>
      <c r="E44" s="400"/>
      <c r="F44" s="400"/>
      <c r="G44" s="400"/>
      <c r="H44" s="400"/>
      <c r="I44" s="400"/>
      <c r="J44" s="622"/>
      <c r="K44" s="400"/>
      <c r="L44" s="400"/>
      <c r="M44" s="400"/>
      <c r="N44" s="400"/>
    </row>
    <row r="45" spans="3:14" ht="14.5" customHeight="1">
      <c r="C45" s="258"/>
      <c r="D45" s="400"/>
      <c r="E45" s="400"/>
      <c r="F45" s="400"/>
      <c r="G45" s="400"/>
      <c r="H45" s="400"/>
      <c r="I45" s="400"/>
      <c r="J45" s="622"/>
      <c r="K45" s="400"/>
      <c r="L45" s="400"/>
      <c r="M45" s="400"/>
      <c r="N45" s="400"/>
    </row>
    <row r="46" spans="3:14" ht="14.5" customHeight="1">
      <c r="C46" s="1759" t="s">
        <v>2</v>
      </c>
      <c r="D46" s="1759"/>
      <c r="E46" s="400"/>
      <c r="F46" s="400"/>
      <c r="G46" s="400"/>
      <c r="H46" s="400"/>
      <c r="I46" s="400"/>
      <c r="J46" s="622"/>
      <c r="K46" s="400"/>
      <c r="L46" s="400"/>
      <c r="M46" s="400"/>
      <c r="N46" s="400"/>
    </row>
    <row r="47" spans="3:14">
      <c r="C47" s="399"/>
      <c r="D47" s="400"/>
      <c r="E47" s="400"/>
      <c r="F47" s="400"/>
      <c r="G47" s="400"/>
      <c r="H47" s="400"/>
      <c r="I47" s="400"/>
      <c r="J47" s="622"/>
      <c r="K47" s="400"/>
      <c r="L47" s="400"/>
      <c r="M47" s="400"/>
      <c r="N47" s="400"/>
    </row>
    <row r="48" spans="3:14">
      <c r="C48" s="649" t="s">
        <v>322</v>
      </c>
      <c r="G48" s="400"/>
      <c r="H48" s="326" t="s">
        <v>109</v>
      </c>
    </row>
    <row r="49" spans="3:14">
      <c r="C49" s="490"/>
      <c r="D49" s="491"/>
      <c r="E49" s="491" t="s">
        <v>165</v>
      </c>
      <c r="F49" s="492" t="s">
        <v>99</v>
      </c>
      <c r="G49" s="587"/>
      <c r="H49" s="225">
        <f t="shared" ref="H49:N49" si="9">H$1</f>
        <v>2017</v>
      </c>
      <c r="I49" s="226">
        <f t="shared" si="9"/>
        <v>2018</v>
      </c>
      <c r="J49" s="226">
        <f t="shared" si="9"/>
        <v>2019</v>
      </c>
      <c r="K49" s="226">
        <f t="shared" si="9"/>
        <v>2020</v>
      </c>
      <c r="L49" s="226">
        <f t="shared" si="9"/>
        <v>2021</v>
      </c>
      <c r="M49" s="226">
        <f t="shared" si="9"/>
        <v>2022</v>
      </c>
      <c r="N49" s="227">
        <f t="shared" si="9"/>
        <v>2023</v>
      </c>
    </row>
    <row r="50" spans="3:14">
      <c r="C50" s="493" t="s">
        <v>323</v>
      </c>
      <c r="D50" s="4"/>
      <c r="E50" s="4"/>
      <c r="F50" s="494"/>
      <c r="G50" s="589"/>
      <c r="H50" s="651"/>
      <c r="I50" s="652"/>
      <c r="J50" s="652"/>
      <c r="K50" s="652"/>
      <c r="L50" s="652"/>
      <c r="M50" s="652"/>
      <c r="N50" s="653"/>
    </row>
    <row r="51" spans="3:14">
      <c r="C51" s="470" t="s">
        <v>324</v>
      </c>
      <c r="D51" s="4"/>
      <c r="E51" s="4" t="s">
        <v>165</v>
      </c>
      <c r="F51" s="663" t="s">
        <v>116</v>
      </c>
      <c r="G51" s="589"/>
      <c r="H51" s="654">
        <v>7339.3320000000003</v>
      </c>
      <c r="I51" s="655">
        <v>6690.6</v>
      </c>
      <c r="J51" s="655">
        <v>7453.16</v>
      </c>
      <c r="K51" s="655">
        <v>7287.1565724540151</v>
      </c>
      <c r="L51" s="655">
        <v>19362.265676175139</v>
      </c>
      <c r="M51" s="655">
        <v>28834.076034902839</v>
      </c>
      <c r="N51" s="656">
        <v>49056.756458689742</v>
      </c>
    </row>
    <row r="52" spans="3:14">
      <c r="C52" s="470" t="s">
        <v>325</v>
      </c>
      <c r="D52" s="4"/>
      <c r="E52" s="396" t="s">
        <v>100</v>
      </c>
      <c r="F52" s="663" t="s">
        <v>100</v>
      </c>
      <c r="G52" s="589"/>
      <c r="H52" s="654">
        <v>13474.031999999999</v>
      </c>
      <c r="I52" s="655">
        <v>16107</v>
      </c>
      <c r="J52" s="655">
        <v>18632.900000000001</v>
      </c>
      <c r="K52" s="655">
        <v>19708.045888611163</v>
      </c>
      <c r="L52" s="655">
        <v>29534.377966442829</v>
      </c>
      <c r="M52" s="655">
        <v>43676.347444099047</v>
      </c>
      <c r="N52" s="656">
        <v>74308.604061968275</v>
      </c>
    </row>
    <row r="53" spans="3:14">
      <c r="C53" s="470" t="s">
        <v>326</v>
      </c>
      <c r="D53" s="4"/>
      <c r="E53" s="396" t="s">
        <v>100</v>
      </c>
      <c r="F53" s="663" t="s">
        <v>100</v>
      </c>
      <c r="G53" s="589"/>
      <c r="H53" s="654">
        <v>1494.6360000000002</v>
      </c>
      <c r="I53" s="655">
        <v>1982.4</v>
      </c>
      <c r="J53" s="655">
        <v>2579.94</v>
      </c>
      <c r="K53" s="655">
        <v>1932.7975389348201</v>
      </c>
      <c r="L53" s="655">
        <v>4770.3563573820284</v>
      </c>
      <c r="M53" s="655">
        <v>9596.5765209981164</v>
      </c>
      <c r="N53" s="656">
        <v>16327.102580222177</v>
      </c>
    </row>
    <row r="54" spans="3:14">
      <c r="C54" s="664" t="s">
        <v>183</v>
      </c>
      <c r="D54" s="532"/>
      <c r="E54" s="532"/>
      <c r="F54" s="665"/>
      <c r="G54" s="589"/>
      <c r="H54" s="657">
        <v>22308</v>
      </c>
      <c r="I54" s="658">
        <v>24780</v>
      </c>
      <c r="J54" s="658">
        <v>28666</v>
      </c>
      <c r="K54" s="658">
        <v>28928</v>
      </c>
      <c r="L54" s="658">
        <v>53667</v>
      </c>
      <c r="M54" s="658">
        <v>82107</v>
      </c>
      <c r="N54" s="659">
        <v>139692.46310088021</v>
      </c>
    </row>
    <row r="55" spans="3:14" s="4" customFormat="1">
      <c r="C55" s="493" t="s">
        <v>327</v>
      </c>
      <c r="E55" s="396"/>
      <c r="F55" s="663"/>
      <c r="G55" s="589"/>
      <c r="H55" s="654"/>
      <c r="I55" s="655"/>
      <c r="J55" s="655"/>
      <c r="K55" s="655"/>
      <c r="L55" s="655"/>
      <c r="M55" s="655"/>
      <c r="N55" s="656"/>
    </row>
    <row r="56" spans="3:14" s="4" customFormat="1">
      <c r="C56" s="470" t="s">
        <v>324</v>
      </c>
      <c r="E56" s="4" t="s">
        <v>165</v>
      </c>
      <c r="F56" s="663" t="s">
        <v>116</v>
      </c>
      <c r="G56" s="589"/>
      <c r="H56" s="654">
        <v>793.94769999999971</v>
      </c>
      <c r="I56" s="655">
        <v>0</v>
      </c>
      <c r="J56" s="655">
        <v>762.55999999999949</v>
      </c>
      <c r="K56" s="655">
        <v>0</v>
      </c>
      <c r="L56" s="655">
        <v>12075.109103721123</v>
      </c>
      <c r="M56" s="655">
        <v>9471.8103587277001</v>
      </c>
      <c r="N56" s="656">
        <v>20222.680423786904</v>
      </c>
    </row>
    <row r="57" spans="3:14" s="4" customFormat="1">
      <c r="C57" s="470" t="s">
        <v>325</v>
      </c>
      <c r="E57" s="396" t="s">
        <v>100</v>
      </c>
      <c r="F57" s="663" t="s">
        <v>100</v>
      </c>
      <c r="G57" s="589"/>
      <c r="H57" s="654">
        <v>5463.4409500000002</v>
      </c>
      <c r="I57" s="655">
        <v>2632.9680000000008</v>
      </c>
      <c r="J57" s="655">
        <v>2525.9000000000015</v>
      </c>
      <c r="K57" s="655">
        <v>1075.1458886111614</v>
      </c>
      <c r="L57" s="655">
        <v>9826.3320778316665</v>
      </c>
      <c r="M57" s="655">
        <v>14141.969477656217</v>
      </c>
      <c r="N57" s="656">
        <v>30632.256617869229</v>
      </c>
    </row>
    <row r="58" spans="3:14" s="4" customFormat="1">
      <c r="C58" s="470" t="s">
        <v>326</v>
      </c>
      <c r="E58" s="396" t="s">
        <v>100</v>
      </c>
      <c r="F58" s="663" t="s">
        <v>100</v>
      </c>
      <c r="G58" s="589"/>
      <c r="H58" s="654">
        <v>166.81720000000018</v>
      </c>
      <c r="I58" s="655">
        <v>487.7639999999999</v>
      </c>
      <c r="J58" s="655">
        <v>597.54</v>
      </c>
      <c r="K58" s="655">
        <v>0</v>
      </c>
      <c r="L58" s="655">
        <v>2837.5588184472081</v>
      </c>
      <c r="M58" s="655">
        <v>4826.220163616088</v>
      </c>
      <c r="N58" s="656">
        <v>6730.5260592240611</v>
      </c>
    </row>
    <row r="59" spans="3:14" s="4" customFormat="1">
      <c r="C59" s="666" t="s">
        <v>183</v>
      </c>
      <c r="D59" s="667"/>
      <c r="E59" s="667"/>
      <c r="F59" s="668"/>
      <c r="G59" s="589"/>
      <c r="H59" s="660">
        <v>6424.2058500000003</v>
      </c>
      <c r="I59" s="661">
        <v>3120.7320000000009</v>
      </c>
      <c r="J59" s="661">
        <v>3886.0000000000009</v>
      </c>
      <c r="K59" s="661">
        <v>1075.1458886111614</v>
      </c>
      <c r="L59" s="661">
        <v>24738.999999999996</v>
      </c>
      <c r="M59" s="661">
        <v>28440.000000000007</v>
      </c>
      <c r="N59" s="662">
        <v>57585.463100880188</v>
      </c>
    </row>
    <row r="60" spans="3:14" s="4" customFormat="1">
      <c r="C60" s="283" t="s">
        <v>328</v>
      </c>
      <c r="D60" s="283" t="s">
        <v>329</v>
      </c>
      <c r="E60" s="623"/>
      <c r="F60" s="590"/>
      <c r="G60" s="589"/>
      <c r="H60" s="587"/>
      <c r="I60" s="587"/>
      <c r="J60" s="587"/>
      <c r="K60" s="587"/>
      <c r="L60" s="587"/>
      <c r="M60" s="587"/>
      <c r="N60" s="589"/>
    </row>
    <row r="61" spans="3:14" s="4" customFormat="1">
      <c r="C61" s="283"/>
      <c r="D61" s="283" t="s">
        <v>330</v>
      </c>
      <c r="E61" s="590"/>
      <c r="F61" s="590"/>
      <c r="G61" s="589"/>
      <c r="H61" s="587"/>
      <c r="I61" s="587"/>
      <c r="J61" s="587"/>
      <c r="K61" s="587"/>
      <c r="L61" s="587"/>
      <c r="M61" s="587"/>
      <c r="N61" s="589"/>
    </row>
    <row r="62" spans="3:14" s="4" customFormat="1">
      <c r="C62" s="283"/>
      <c r="D62" s="283" t="s">
        <v>331</v>
      </c>
      <c r="E62" s="590"/>
      <c r="F62" s="590"/>
      <c r="G62" s="589"/>
      <c r="H62" s="587"/>
      <c r="I62" s="587"/>
      <c r="J62" s="587"/>
      <c r="K62" s="587"/>
      <c r="L62" s="587"/>
      <c r="M62" s="587"/>
      <c r="N62" s="589"/>
    </row>
    <row r="63" spans="3:14" s="4" customFormat="1">
      <c r="C63" s="283" t="s">
        <v>204</v>
      </c>
      <c r="D63" s="283" t="s">
        <v>332</v>
      </c>
      <c r="E63" s="623"/>
      <c r="F63" s="590"/>
      <c r="G63" s="589"/>
      <c r="H63" s="587"/>
      <c r="I63" s="587"/>
      <c r="J63" s="587"/>
      <c r="K63" s="587"/>
      <c r="L63" s="587"/>
      <c r="M63" s="587"/>
      <c r="N63" s="589"/>
    </row>
    <row r="64" spans="3:14" s="4" customFormat="1">
      <c r="C64" s="283"/>
      <c r="D64" s="283" t="s">
        <v>333</v>
      </c>
      <c r="E64" s="623"/>
      <c r="F64" s="590"/>
      <c r="G64" s="589"/>
      <c r="H64" s="587"/>
      <c r="I64" s="587"/>
      <c r="J64" s="587"/>
      <c r="K64" s="587"/>
      <c r="L64" s="587"/>
      <c r="M64" s="587"/>
      <c r="N64" s="589"/>
    </row>
    <row r="65" spans="3:14" s="4" customFormat="1">
      <c r="C65" s="283" t="s">
        <v>334</v>
      </c>
      <c r="D65" s="283" t="s">
        <v>335</v>
      </c>
      <c r="E65" s="623"/>
      <c r="F65" s="590"/>
      <c r="G65" s="589"/>
      <c r="H65" s="587"/>
      <c r="I65" s="587"/>
      <c r="J65" s="587"/>
      <c r="K65" s="587"/>
      <c r="L65" s="587"/>
      <c r="M65" s="587"/>
      <c r="N65" s="589"/>
    </row>
    <row r="66" spans="3:14" s="4" customFormat="1">
      <c r="C66" s="283" t="s">
        <v>208</v>
      </c>
      <c r="D66" s="283" t="s">
        <v>336</v>
      </c>
      <c r="E66" s="623"/>
      <c r="F66" s="590"/>
      <c r="G66" s="589"/>
      <c r="H66" s="587"/>
      <c r="I66" s="587"/>
      <c r="J66" s="587"/>
      <c r="K66" s="587"/>
      <c r="L66" s="587"/>
      <c r="M66" s="587"/>
      <c r="N66" s="589"/>
    </row>
    <row r="67" spans="3:14" s="4" customFormat="1">
      <c r="C67" s="283" t="s">
        <v>209</v>
      </c>
      <c r="D67" s="283" t="s">
        <v>337</v>
      </c>
      <c r="E67" s="623"/>
      <c r="F67" s="590"/>
      <c r="G67" s="589"/>
      <c r="H67" s="587"/>
      <c r="I67" s="587"/>
      <c r="J67" s="587"/>
      <c r="K67" s="587"/>
      <c r="L67" s="587"/>
      <c r="M67" s="587"/>
      <c r="N67" s="589"/>
    </row>
    <row r="68" spans="3:14" s="4" customFormat="1">
      <c r="C68" s="283" t="s">
        <v>205</v>
      </c>
      <c r="D68" s="283" t="s">
        <v>338</v>
      </c>
      <c r="E68" s="623"/>
      <c r="F68" s="590"/>
      <c r="G68" s="589"/>
      <c r="H68" s="587"/>
      <c r="I68" s="587"/>
      <c r="J68" s="587"/>
      <c r="K68" s="587"/>
      <c r="L68" s="587"/>
      <c r="M68" s="587"/>
      <c r="N68" s="589"/>
    </row>
    <row r="69" spans="3:14" s="159" customFormat="1">
      <c r="C69" s="283" t="s">
        <v>207</v>
      </c>
      <c r="D69" s="283" t="s">
        <v>339</v>
      </c>
      <c r="E69" s="593"/>
      <c r="F69" s="593"/>
      <c r="G69" s="593"/>
      <c r="H69" s="594"/>
      <c r="I69" s="593"/>
      <c r="J69" s="593"/>
      <c r="K69" s="593"/>
      <c r="L69" s="593"/>
      <c r="M69" s="593"/>
      <c r="N69" s="593"/>
    </row>
    <row r="70" spans="3:14" s="195" customFormat="1" ht="18" customHeight="1">
      <c r="C70" s="283"/>
      <c r="D70" s="283" t="s">
        <v>340</v>
      </c>
      <c r="E70" s="597"/>
      <c r="F70" s="597"/>
      <c r="G70" s="596"/>
      <c r="H70" s="597"/>
      <c r="I70" s="597"/>
      <c r="J70" s="597"/>
      <c r="K70" s="597"/>
      <c r="L70" s="597"/>
      <c r="M70" s="597"/>
      <c r="N70" s="596"/>
    </row>
    <row r="71" spans="3:14" s="195" customFormat="1" ht="18" customHeight="1">
      <c r="C71" s="283" t="s">
        <v>206</v>
      </c>
      <c r="D71" s="283" t="s">
        <v>341</v>
      </c>
      <c r="E71" s="597"/>
      <c r="F71" s="597"/>
      <c r="G71" s="596"/>
    </row>
    <row r="72" spans="3:14" s="195" customFormat="1" ht="18" customHeight="1">
      <c r="C72" s="283" t="s">
        <v>297</v>
      </c>
      <c r="D72" s="283" t="s">
        <v>342</v>
      </c>
      <c r="E72" s="597"/>
      <c r="F72" s="597"/>
      <c r="G72" s="596"/>
    </row>
    <row r="73" spans="3:14" s="195" customFormat="1" ht="18" customHeight="1">
      <c r="C73" s="624"/>
      <c r="D73" s="596"/>
      <c r="E73" s="597"/>
      <c r="F73" s="597"/>
      <c r="G73" s="596"/>
    </row>
    <row r="74" spans="3:14" s="195" customFormat="1" ht="18" customHeight="1">
      <c r="C74" s="649" t="s">
        <v>343</v>
      </c>
      <c r="D74"/>
      <c r="E74"/>
      <c r="F74"/>
      <c r="G74"/>
    </row>
    <row r="75" spans="3:14" s="195" customFormat="1" ht="18" customHeight="1">
      <c r="C75" s="45"/>
      <c r="D75" s="356"/>
      <c r="E75" s="356" t="s">
        <v>165</v>
      </c>
      <c r="F75" s="356" t="s">
        <v>99</v>
      </c>
      <c r="G75" s="670" t="s">
        <v>344</v>
      </c>
    </row>
    <row r="76" spans="3:14" s="195" customFormat="1" ht="18" customHeight="1">
      <c r="C76" s="61" t="s">
        <v>324</v>
      </c>
      <c r="D76" s="4"/>
      <c r="E76" s="4" t="s">
        <v>345</v>
      </c>
      <c r="F76" s="396" t="s">
        <v>116</v>
      </c>
      <c r="G76" s="1431">
        <v>7.5</v>
      </c>
    </row>
    <row r="77" spans="3:14" s="195" customFormat="1" ht="18" customHeight="1">
      <c r="C77" s="61" t="s">
        <v>325</v>
      </c>
      <c r="D77" s="4"/>
      <c r="E77" s="396" t="s">
        <v>100</v>
      </c>
      <c r="F77" s="396" t="s">
        <v>100</v>
      </c>
      <c r="G77" s="1431">
        <v>10</v>
      </c>
    </row>
    <row r="78" spans="3:14" s="195" customFormat="1" ht="18" customHeight="1">
      <c r="C78" s="62" t="s">
        <v>326</v>
      </c>
      <c r="D78" s="10"/>
      <c r="E78" s="398" t="s">
        <v>100</v>
      </c>
      <c r="F78" s="398" t="s">
        <v>100</v>
      </c>
      <c r="G78" s="1432">
        <v>40</v>
      </c>
    </row>
    <row r="79" spans="3:14" s="195" customFormat="1" ht="18" customHeight="1">
      <c r="C79" s="283" t="s">
        <v>116</v>
      </c>
      <c r="D79" s="283" t="s">
        <v>1117</v>
      </c>
      <c r="E79" s="1060"/>
      <c r="F79" s="671"/>
      <c r="G79"/>
    </row>
    <row r="80" spans="3:14" s="195" customFormat="1" ht="18" customHeight="1">
      <c r="C80" s="283"/>
      <c r="D80" s="283" t="s">
        <v>346</v>
      </c>
      <c r="E80" s="1060"/>
      <c r="F80" s="671"/>
      <c r="G80"/>
    </row>
    <row r="81" spans="3:14" s="159" customFormat="1">
      <c r="C81" s="283"/>
      <c r="D81" s="283" t="s">
        <v>347</v>
      </c>
      <c r="E81" s="1060" t="s">
        <v>348</v>
      </c>
      <c r="F81" s="671"/>
      <c r="G81"/>
    </row>
    <row r="82" spans="3:14" s="195" customFormat="1" ht="18" customHeight="1">
      <c r="C82" s="283"/>
      <c r="D82" s="283" t="s">
        <v>349</v>
      </c>
      <c r="E82" s="1060" t="s">
        <v>350</v>
      </c>
      <c r="F82" s="671"/>
      <c r="G82"/>
    </row>
    <row r="83" spans="3:14" s="195" customFormat="1" ht="18" customHeight="1">
      <c r="C83" s="283"/>
      <c r="D83" s="283" t="s">
        <v>351</v>
      </c>
      <c r="E83" s="1060" t="s">
        <v>352</v>
      </c>
      <c r="F83" s="671"/>
      <c r="G83"/>
    </row>
    <row r="86" spans="3:14" s="195" customFormat="1" ht="18" customHeight="1">
      <c r="C86" s="649" t="s">
        <v>353</v>
      </c>
      <c r="D86"/>
      <c r="E86"/>
      <c r="F86"/>
      <c r="G86" s="596"/>
      <c r="H86" s="326" t="s">
        <v>109</v>
      </c>
      <c r="I86"/>
      <c r="J86"/>
      <c r="K86"/>
      <c r="L86"/>
      <c r="M86"/>
      <c r="N86"/>
    </row>
    <row r="87" spans="3:14" s="195" customFormat="1" ht="18" customHeight="1">
      <c r="C87" s="490"/>
      <c r="D87" s="491"/>
      <c r="E87" s="491" t="s">
        <v>165</v>
      </c>
      <c r="F87" s="492" t="s">
        <v>99</v>
      </c>
      <c r="G87" s="596"/>
      <c r="H87" s="225">
        <v>2017</v>
      </c>
      <c r="I87" s="226">
        <v>2018</v>
      </c>
      <c r="J87" s="226">
        <v>2019</v>
      </c>
      <c r="K87" s="226">
        <v>2020</v>
      </c>
      <c r="L87" s="226">
        <v>2021</v>
      </c>
      <c r="M87" s="226">
        <v>2022</v>
      </c>
      <c r="N87" s="227">
        <v>2023</v>
      </c>
    </row>
    <row r="88" spans="3:14" s="195" customFormat="1" ht="18" customHeight="1">
      <c r="C88" s="672" t="s">
        <v>324</v>
      </c>
      <c r="D88" s="4"/>
      <c r="E88" s="4" t="s">
        <v>168</v>
      </c>
      <c r="F88" s="663"/>
      <c r="G88" s="596"/>
      <c r="H88" s="673">
        <v>5.9546077499999974</v>
      </c>
      <c r="I88" s="674">
        <v>0</v>
      </c>
      <c r="J88" s="674">
        <v>5.7191999999999963</v>
      </c>
      <c r="K88" s="674">
        <v>0</v>
      </c>
      <c r="L88" s="674">
        <v>90.563318277908422</v>
      </c>
      <c r="M88" s="674">
        <v>71.038577690457757</v>
      </c>
      <c r="N88" s="675">
        <v>151.67010317840177</v>
      </c>
    </row>
    <row r="89" spans="3:14" s="195" customFormat="1" ht="18" customHeight="1">
      <c r="C89" s="672" t="s">
        <v>325</v>
      </c>
      <c r="D89" s="4"/>
      <c r="E89" s="396" t="s">
        <v>100</v>
      </c>
      <c r="F89" s="663"/>
      <c r="G89" s="596"/>
      <c r="H89" s="676">
        <v>54.634409500000004</v>
      </c>
      <c r="I89" s="51">
        <v>26.329680000000007</v>
      </c>
      <c r="J89" s="51">
        <v>25.259000000000015</v>
      </c>
      <c r="K89" s="51">
        <v>10.751458886111614</v>
      </c>
      <c r="L89" s="51">
        <v>98.263320778316668</v>
      </c>
      <c r="M89" s="51">
        <v>141.41969477656215</v>
      </c>
      <c r="N89" s="677">
        <v>306.32256617869228</v>
      </c>
    </row>
    <row r="90" spans="3:14" s="195" customFormat="1" ht="18" customHeight="1">
      <c r="C90" s="672" t="s">
        <v>326</v>
      </c>
      <c r="D90" s="4"/>
      <c r="E90" s="396" t="s">
        <v>100</v>
      </c>
      <c r="F90" s="663"/>
      <c r="G90" s="596"/>
      <c r="H90" s="676">
        <v>6.6726880000000071</v>
      </c>
      <c r="I90" s="51">
        <v>19.510559999999998</v>
      </c>
      <c r="J90" s="51">
        <v>23.901599999999998</v>
      </c>
      <c r="K90" s="51">
        <v>0</v>
      </c>
      <c r="L90" s="51">
        <v>113.50235273788832</v>
      </c>
      <c r="M90" s="51">
        <v>193.04880654464353</v>
      </c>
      <c r="N90" s="677">
        <v>269.22104236896246</v>
      </c>
    </row>
    <row r="91" spans="3:14" s="195" customFormat="1" ht="18" customHeight="1">
      <c r="C91" s="514" t="s">
        <v>183</v>
      </c>
      <c r="D91" s="498"/>
      <c r="E91" s="498"/>
      <c r="F91" s="515"/>
      <c r="G91" s="596"/>
      <c r="H91" s="678">
        <v>67.261705250000006</v>
      </c>
      <c r="I91" s="679">
        <v>45.840240000000009</v>
      </c>
      <c r="J91" s="679">
        <v>54.87980000000001</v>
      </c>
      <c r="K91" s="679">
        <v>10.751458886111614</v>
      </c>
      <c r="L91" s="679">
        <v>302.32899179411339</v>
      </c>
      <c r="M91" s="679">
        <v>405.50707901166345</v>
      </c>
      <c r="N91" s="680">
        <v>727.21371172605654</v>
      </c>
    </row>
    <row r="92" spans="3:14" s="195" customFormat="1" ht="18" customHeight="1">
      <c r="C92" s="1780"/>
      <c r="D92" s="1780"/>
      <c r="E92" s="1780"/>
      <c r="F92" s="1780"/>
      <c r="G92" s="596"/>
      <c r="H92" s="1781"/>
      <c r="I92" s="1781"/>
      <c r="J92" s="1781"/>
      <c r="K92" s="1781"/>
      <c r="L92" s="1781"/>
      <c r="M92" s="1781"/>
      <c r="N92" s="1781"/>
    </row>
    <row r="93" spans="3:14" s="195" customFormat="1" ht="18" customHeight="1">
      <c r="C93" s="1780"/>
      <c r="D93" s="1780"/>
      <c r="E93" s="1780"/>
      <c r="F93" s="1780"/>
      <c r="G93" s="596"/>
      <c r="H93" s="1781"/>
      <c r="I93" s="1781"/>
      <c r="J93" s="1781"/>
      <c r="K93" s="1781"/>
      <c r="L93" s="1781"/>
      <c r="M93" s="1781"/>
      <c r="N93" s="1781"/>
    </row>
    <row r="94" spans="3:14" s="195" customFormat="1" ht="18" customHeight="1">
      <c r="D94" s="596"/>
      <c r="E94" s="625"/>
      <c r="F94" s="597"/>
      <c r="G94" s="596"/>
      <c r="H94" s="593"/>
      <c r="I94" s="593"/>
      <c r="J94" s="593"/>
      <c r="K94" s="593"/>
      <c r="L94" s="593"/>
      <c r="M94" s="596"/>
      <c r="N94" s="601"/>
    </row>
    <row r="95" spans="3:14" s="195" customFormat="1" ht="18" customHeight="1">
      <c r="C95" s="649" t="s">
        <v>354</v>
      </c>
      <c r="D95"/>
      <c r="E95"/>
      <c r="F95"/>
      <c r="G95" s="596"/>
      <c r="H95" s="326" t="s">
        <v>109</v>
      </c>
      <c r="I95"/>
      <c r="J95"/>
      <c r="K95"/>
      <c r="L95"/>
      <c r="M95"/>
      <c r="N95"/>
    </row>
    <row r="96" spans="3:14" s="195" customFormat="1" ht="18" customHeight="1">
      <c r="C96" s="490"/>
      <c r="D96" s="491"/>
      <c r="E96" s="491" t="s">
        <v>165</v>
      </c>
      <c r="F96" s="492" t="s">
        <v>99</v>
      </c>
      <c r="G96" s="596"/>
      <c r="H96" s="225">
        <v>2017</v>
      </c>
      <c r="I96" s="226">
        <v>2018</v>
      </c>
      <c r="J96" s="226">
        <v>2019</v>
      </c>
      <c r="K96" s="226">
        <v>2020</v>
      </c>
      <c r="L96" s="226">
        <v>2021</v>
      </c>
      <c r="M96" s="226">
        <v>2022</v>
      </c>
      <c r="N96" s="227">
        <v>2023</v>
      </c>
    </row>
    <row r="97" spans="3:14" s="195" customFormat="1" ht="18" customHeight="1">
      <c r="C97" s="493" t="s">
        <v>212</v>
      </c>
      <c r="D97" s="4"/>
      <c r="E97" s="4"/>
      <c r="F97" s="494"/>
      <c r="G97" s="596"/>
      <c r="H97" s="1417"/>
      <c r="I97" s="1418"/>
      <c r="J97" s="1418"/>
      <c r="K97" s="1418"/>
      <c r="L97" s="1418"/>
      <c r="M97" s="1418"/>
      <c r="N97" s="1419"/>
    </row>
    <row r="98" spans="3:14" s="195" customFormat="1" ht="18" customHeight="1">
      <c r="C98" s="470" t="s">
        <v>355</v>
      </c>
      <c r="D98" s="4"/>
      <c r="E98" s="4" t="s">
        <v>165</v>
      </c>
      <c r="F98" s="663" t="s">
        <v>116</v>
      </c>
      <c r="G98" s="596"/>
      <c r="H98" s="1420"/>
      <c r="I98" s="465">
        <v>13381.2</v>
      </c>
      <c r="J98" s="465">
        <v>13470.199999999999</v>
      </c>
      <c r="K98" s="465">
        <v>11750.599999999999</v>
      </c>
      <c r="L98" s="465">
        <v>18084</v>
      </c>
      <c r="M98" s="465">
        <v>20019</v>
      </c>
      <c r="N98" s="1421"/>
    </row>
    <row r="99" spans="3:14" s="195" customFormat="1" ht="18" customHeight="1">
      <c r="C99" s="470" t="s">
        <v>159</v>
      </c>
      <c r="D99" s="4"/>
      <c r="E99" s="4" t="s">
        <v>100</v>
      </c>
      <c r="F99" s="663" t="s">
        <v>100</v>
      </c>
      <c r="G99" s="596"/>
      <c r="H99" s="1420"/>
      <c r="I99" s="465">
        <v>5451.6</v>
      </c>
      <c r="J99" s="465">
        <v>5732</v>
      </c>
      <c r="K99" s="465">
        <v>6305.2</v>
      </c>
      <c r="L99" s="465">
        <v>13965</v>
      </c>
      <c r="M99" s="465">
        <v>29564</v>
      </c>
      <c r="N99" s="1421"/>
    </row>
    <row r="100" spans="3:14" s="195" customFormat="1" ht="18" customHeight="1">
      <c r="C100" s="470" t="s">
        <v>356</v>
      </c>
      <c r="D100" s="4"/>
      <c r="E100" s="4"/>
      <c r="F100" s="663"/>
      <c r="G100" s="596"/>
      <c r="H100" s="1420"/>
      <c r="I100" s="465"/>
      <c r="J100" s="465"/>
      <c r="K100" s="465"/>
      <c r="L100" s="465">
        <v>1182</v>
      </c>
      <c r="M100" s="465">
        <v>3292</v>
      </c>
      <c r="N100" s="1421"/>
    </row>
    <row r="101" spans="3:14" s="195" customFormat="1" ht="18" customHeight="1">
      <c r="C101" s="470" t="s">
        <v>357</v>
      </c>
      <c r="D101" s="4"/>
      <c r="E101" s="4" t="s">
        <v>100</v>
      </c>
      <c r="F101" s="663" t="s">
        <v>100</v>
      </c>
      <c r="G101" s="596"/>
      <c r="H101" s="1420"/>
      <c r="I101" s="465">
        <v>5947.2</v>
      </c>
      <c r="J101" s="465">
        <v>9457.8000000000011</v>
      </c>
      <c r="K101" s="465">
        <v>10604.2</v>
      </c>
      <c r="L101" s="465">
        <v>20217</v>
      </c>
      <c r="M101" s="465">
        <v>28585</v>
      </c>
      <c r="N101" s="1421"/>
    </row>
    <row r="102" spans="3:14" s="195" customFormat="1" ht="18" customHeight="1">
      <c r="C102" s="470" t="s">
        <v>358</v>
      </c>
      <c r="D102" s="4"/>
      <c r="E102" s="4" t="s">
        <v>100</v>
      </c>
      <c r="F102" s="663" t="s">
        <v>100</v>
      </c>
      <c r="G102" s="589"/>
      <c r="H102" s="1420"/>
      <c r="I102" s="465">
        <v>0</v>
      </c>
      <c r="J102" s="465">
        <v>0</v>
      </c>
      <c r="K102" s="465">
        <v>0</v>
      </c>
      <c r="L102" s="465">
        <v>0</v>
      </c>
      <c r="M102" s="465">
        <v>647</v>
      </c>
      <c r="N102" s="1421"/>
    </row>
    <row r="103" spans="3:14" s="195" customFormat="1" ht="18" customHeight="1">
      <c r="C103" s="682" t="s">
        <v>183</v>
      </c>
      <c r="D103" s="681"/>
      <c r="E103" s="681" t="s">
        <v>100</v>
      </c>
      <c r="F103" s="683"/>
      <c r="G103" s="589"/>
      <c r="H103" s="1422">
        <v>0</v>
      </c>
      <c r="I103" s="1423">
        <v>24780</v>
      </c>
      <c r="J103" s="1423">
        <v>28660</v>
      </c>
      <c r="K103" s="1423">
        <v>28660</v>
      </c>
      <c r="L103" s="1423">
        <v>53448</v>
      </c>
      <c r="M103" s="1423">
        <v>82107</v>
      </c>
      <c r="N103" s="1424">
        <v>0</v>
      </c>
    </row>
    <row r="104" spans="3:14" s="195" customFormat="1" ht="18" customHeight="1">
      <c r="C104" s="493" t="s">
        <v>359</v>
      </c>
      <c r="D104" s="4"/>
      <c r="E104" s="4"/>
      <c r="F104" s="494"/>
      <c r="G104" s="589"/>
      <c r="H104" s="1417"/>
      <c r="I104" s="1418"/>
      <c r="J104" s="1418"/>
      <c r="K104" s="1418"/>
      <c r="L104" s="1418"/>
      <c r="M104" s="1418"/>
      <c r="N104" s="1419"/>
    </row>
    <row r="105" spans="3:14" s="195" customFormat="1" ht="18" customHeight="1">
      <c r="C105" s="470" t="s">
        <v>355</v>
      </c>
      <c r="D105" s="4"/>
      <c r="E105" s="4" t="s">
        <v>202</v>
      </c>
      <c r="F105" s="663" t="s">
        <v>116</v>
      </c>
      <c r="G105" s="589"/>
      <c r="H105" s="1425">
        <v>0.55299281566774927</v>
      </c>
      <c r="I105" s="1426">
        <v>0.54</v>
      </c>
      <c r="J105" s="1426">
        <v>0.47</v>
      </c>
      <c r="K105" s="1426">
        <v>0.41</v>
      </c>
      <c r="L105" s="1426">
        <v>0.33834755276156264</v>
      </c>
      <c r="M105" s="1426">
        <v>0.24381599620008038</v>
      </c>
      <c r="N105" s="1427">
        <v>0.24381599620008038</v>
      </c>
    </row>
    <row r="106" spans="3:14" s="195" customFormat="1" ht="18" customHeight="1">
      <c r="C106" s="470" t="s">
        <v>360</v>
      </c>
      <c r="D106" s="4"/>
      <c r="E106" s="4" t="s">
        <v>100</v>
      </c>
      <c r="F106" s="663" t="s">
        <v>100</v>
      </c>
      <c r="G106" s="589"/>
      <c r="H106" s="1425">
        <v>0.23750418265918707</v>
      </c>
      <c r="I106" s="1426">
        <v>0.22</v>
      </c>
      <c r="J106" s="1426">
        <v>0.2</v>
      </c>
      <c r="K106" s="1426">
        <v>0.22</v>
      </c>
      <c r="L106" s="1426">
        <v>0.28339694656488551</v>
      </c>
      <c r="M106" s="1426">
        <v>0.40016076582995358</v>
      </c>
      <c r="N106" s="1427">
        <v>0.40016076582995358</v>
      </c>
    </row>
    <row r="107" spans="3:14" s="195" customFormat="1" ht="18" customHeight="1">
      <c r="C107" s="470" t="s">
        <v>357</v>
      </c>
      <c r="D107" s="4"/>
      <c r="E107" s="4" t="s">
        <v>100</v>
      </c>
      <c r="F107" s="663" t="s">
        <v>100</v>
      </c>
      <c r="G107" s="589"/>
      <c r="H107" s="1425">
        <v>0.20428697962798936</v>
      </c>
      <c r="I107" s="1426">
        <v>0.24</v>
      </c>
      <c r="J107" s="1426">
        <v>0.33</v>
      </c>
      <c r="K107" s="1426">
        <v>0.37</v>
      </c>
      <c r="L107" s="1426">
        <v>0.37825550067355185</v>
      </c>
      <c r="M107" s="1426">
        <v>0.34814327645633136</v>
      </c>
      <c r="N107" s="1427">
        <v>0.34814327645633136</v>
      </c>
    </row>
    <row r="108" spans="3:14" s="195" customFormat="1" ht="18" customHeight="1">
      <c r="C108" s="470" t="s">
        <v>358</v>
      </c>
      <c r="D108" s="4"/>
      <c r="E108" s="4" t="s">
        <v>100</v>
      </c>
      <c r="F108" s="663" t="s">
        <v>100</v>
      </c>
      <c r="G108" s="589"/>
      <c r="H108" s="1425">
        <v>5.2160220450743044E-3</v>
      </c>
      <c r="I108" s="1426">
        <v>0</v>
      </c>
      <c r="J108" s="1426">
        <v>0</v>
      </c>
      <c r="K108" s="1426">
        <v>0</v>
      </c>
      <c r="L108" s="1426">
        <v>0</v>
      </c>
      <c r="M108" s="1426">
        <v>7.8799615136346483E-3</v>
      </c>
      <c r="N108" s="1427">
        <v>7.8799615136346483E-3</v>
      </c>
    </row>
    <row r="109" spans="3:14" s="195" customFormat="1" ht="18" customHeight="1">
      <c r="C109" s="684" t="s">
        <v>183</v>
      </c>
      <c r="D109" s="685"/>
      <c r="E109" s="685" t="s">
        <v>100</v>
      </c>
      <c r="F109" s="686"/>
      <c r="G109" s="589"/>
      <c r="H109" s="1428">
        <v>1</v>
      </c>
      <c r="I109" s="1429">
        <v>1</v>
      </c>
      <c r="J109" s="1429">
        <v>1</v>
      </c>
      <c r="K109" s="1429">
        <v>1</v>
      </c>
      <c r="L109" s="1429">
        <v>1</v>
      </c>
      <c r="M109" s="1429">
        <v>1</v>
      </c>
      <c r="N109" s="1430">
        <v>1</v>
      </c>
    </row>
    <row r="110" spans="3:14" s="195" customFormat="1" ht="18" customHeight="1">
      <c r="C110" s="283" t="s">
        <v>328</v>
      </c>
      <c r="D110" s="283" t="s">
        <v>361</v>
      </c>
      <c r="E110" s="623"/>
      <c r="F110" s="590"/>
      <c r="G110" s="589"/>
      <c r="H110" s="588"/>
      <c r="I110" s="588"/>
      <c r="J110" s="588"/>
      <c r="K110" s="588"/>
      <c r="L110" s="588"/>
      <c r="M110" s="589"/>
      <c r="N110" s="592"/>
    </row>
    <row r="111" spans="3:14" s="195" customFormat="1" ht="18" customHeight="1">
      <c r="C111" s="283" t="s">
        <v>204</v>
      </c>
      <c r="D111" s="283" t="s">
        <v>362</v>
      </c>
      <c r="E111" s="623"/>
      <c r="F111" s="590"/>
      <c r="G111" s="589"/>
      <c r="H111" s="588"/>
      <c r="I111" s="588"/>
      <c r="J111" s="588"/>
      <c r="K111" s="588"/>
      <c r="L111" s="588"/>
      <c r="M111" s="589"/>
      <c r="N111" s="592"/>
    </row>
    <row r="112" spans="3:14" s="195" customFormat="1" ht="18" customHeight="1">
      <c r="C112" s="283" t="s">
        <v>210</v>
      </c>
      <c r="D112" s="283" t="s">
        <v>363</v>
      </c>
      <c r="E112" s="623"/>
      <c r="F112" s="590"/>
      <c r="G112" s="589"/>
      <c r="H112" s="587"/>
      <c r="I112" s="587"/>
      <c r="J112" s="587"/>
      <c r="K112" s="587"/>
      <c r="L112" s="587"/>
      <c r="M112" s="589"/>
      <c r="N112" s="592"/>
    </row>
    <row r="113" spans="3:14" s="195" customFormat="1" ht="18" customHeight="1">
      <c r="C113" s="283" t="s">
        <v>364</v>
      </c>
      <c r="D113" s="283" t="s">
        <v>365</v>
      </c>
      <c r="E113" s="623"/>
      <c r="F113" s="590"/>
      <c r="G113" s="589"/>
      <c r="H113" s="587"/>
      <c r="I113" s="587"/>
      <c r="J113" s="587"/>
      <c r="K113" s="587"/>
      <c r="L113" s="587"/>
      <c r="M113" s="589"/>
      <c r="N113" s="591"/>
    </row>
    <row r="114" spans="3:14" s="195" customFormat="1" ht="18" customHeight="1">
      <c r="C114" s="283" t="s">
        <v>209</v>
      </c>
      <c r="D114" s="283" t="s">
        <v>366</v>
      </c>
      <c r="E114" s="623"/>
      <c r="F114" s="590"/>
      <c r="G114" s="589"/>
      <c r="H114" s="587"/>
      <c r="I114" s="587"/>
      <c r="J114" s="587"/>
      <c r="K114" s="587"/>
      <c r="L114" s="587"/>
      <c r="M114" s="589"/>
      <c r="N114" s="591"/>
    </row>
    <row r="115" spans="3:14" s="195" customFormat="1" ht="18" customHeight="1">
      <c r="C115" s="283" t="s">
        <v>205</v>
      </c>
      <c r="D115" s="283" t="s">
        <v>367</v>
      </c>
      <c r="E115" s="623"/>
      <c r="F115" s="590"/>
      <c r="G115" s="589"/>
      <c r="H115" s="587"/>
      <c r="I115" s="587"/>
      <c r="J115" s="587"/>
      <c r="K115" s="587"/>
      <c r="L115" s="587"/>
      <c r="M115" s="589"/>
      <c r="N115" s="591"/>
    </row>
    <row r="116" spans="3:14" s="195" customFormat="1" ht="18" customHeight="1">
      <c r="C116" s="283" t="s">
        <v>207</v>
      </c>
      <c r="D116" s="283" t="s">
        <v>339</v>
      </c>
      <c r="E116" s="623"/>
      <c r="F116" s="590"/>
      <c r="G116" s="589"/>
      <c r="H116" s="587"/>
      <c r="I116" s="587"/>
      <c r="J116" s="587"/>
      <c r="K116" s="587"/>
      <c r="L116" s="587"/>
      <c r="M116" s="589"/>
      <c r="N116" s="591"/>
    </row>
    <row r="117" spans="3:14" s="195" customFormat="1" ht="18" customHeight="1">
      <c r="C117" s="283" t="s">
        <v>206</v>
      </c>
      <c r="D117" s="283" t="s">
        <v>341</v>
      </c>
      <c r="E117" s="623"/>
      <c r="F117" s="590"/>
      <c r="G117" s="589"/>
      <c r="H117" s="587"/>
      <c r="I117" s="587"/>
      <c r="J117" s="587"/>
      <c r="K117" s="587"/>
      <c r="L117" s="587"/>
      <c r="M117" s="589"/>
      <c r="N117" s="591"/>
    </row>
    <row r="118" spans="3:14" s="195" customFormat="1" ht="18" customHeight="1">
      <c r="C118" s="283" t="s">
        <v>297</v>
      </c>
      <c r="D118" s="283" t="s">
        <v>342</v>
      </c>
      <c r="E118" s="623"/>
      <c r="F118" s="590"/>
      <c r="G118" s="589"/>
      <c r="H118" s="587"/>
      <c r="I118" s="587"/>
      <c r="J118" s="587"/>
      <c r="K118" s="587"/>
      <c r="L118" s="587"/>
      <c r="M118" s="589"/>
      <c r="N118" s="591"/>
    </row>
    <row r="119" spans="3:14">
      <c r="C119" s="124"/>
      <c r="D119" s="124"/>
    </row>
    <row r="120" spans="3:14" s="195" customFormat="1" ht="18" customHeight="1">
      <c r="C120" s="283" t="s">
        <v>368</v>
      </c>
      <c r="D120" s="283"/>
      <c r="E120" s="623"/>
      <c r="F120" s="590"/>
      <c r="G120" s="589"/>
      <c r="H120" s="587"/>
      <c r="I120" s="587"/>
      <c r="J120" s="587"/>
      <c r="K120" s="587"/>
      <c r="L120" s="587"/>
      <c r="M120" s="589"/>
      <c r="N120" s="591"/>
    </row>
    <row r="121" spans="3:14" s="195" customFormat="1" ht="18" customHeight="1">
      <c r="C121" s="669"/>
      <c r="D121" s="669"/>
      <c r="E121" s="623"/>
      <c r="F121" s="590"/>
      <c r="G121" s="589"/>
      <c r="H121" s="587"/>
      <c r="I121" s="587"/>
      <c r="J121" s="587"/>
      <c r="K121" s="587"/>
      <c r="L121" s="587"/>
      <c r="M121" s="589"/>
      <c r="N121" s="591"/>
    </row>
    <row r="122" spans="3:14" s="195" customFormat="1" ht="18" customHeight="1">
      <c r="C122" s="649" t="s">
        <v>369</v>
      </c>
      <c r="D122"/>
      <c r="E122"/>
      <c r="F122"/>
      <c r="G122" s="589"/>
      <c r="H122" s="326" t="s">
        <v>109</v>
      </c>
      <c r="I122"/>
      <c r="J122"/>
      <c r="K122"/>
      <c r="L122"/>
      <c r="M122"/>
      <c r="N122"/>
    </row>
    <row r="123" spans="3:14" s="195" customFormat="1" ht="18" customHeight="1">
      <c r="C123" s="490"/>
      <c r="D123" s="491"/>
      <c r="E123" s="491" t="s">
        <v>165</v>
      </c>
      <c r="F123" s="492" t="s">
        <v>99</v>
      </c>
      <c r="G123" s="589"/>
      <c r="H123" s="225">
        <v>2017</v>
      </c>
      <c r="I123" s="226">
        <v>2018</v>
      </c>
      <c r="J123" s="226">
        <v>2019</v>
      </c>
      <c r="K123" s="226">
        <v>2020</v>
      </c>
      <c r="L123" s="226">
        <v>2021</v>
      </c>
      <c r="M123" s="226">
        <v>2022</v>
      </c>
      <c r="N123" s="227">
        <v>2023</v>
      </c>
    </row>
    <row r="124" spans="3:14" s="400" customFormat="1" ht="20.5" customHeight="1">
      <c r="C124" s="1439" t="s">
        <v>355</v>
      </c>
      <c r="D124" s="90"/>
      <c r="E124" s="90"/>
      <c r="F124" s="1440"/>
      <c r="H124" s="1433"/>
      <c r="I124" s="1434"/>
      <c r="J124" s="1434"/>
      <c r="K124" s="1434"/>
      <c r="L124" s="1434"/>
      <c r="M124" s="1434"/>
      <c r="N124" s="1435"/>
    </row>
    <row r="125" spans="3:14" s="4" customFormat="1">
      <c r="C125" s="470" t="s">
        <v>186</v>
      </c>
      <c r="E125" s="4" t="s">
        <v>202</v>
      </c>
      <c r="F125" s="494"/>
      <c r="G125" s="589"/>
      <c r="H125" s="1425">
        <v>1</v>
      </c>
      <c r="I125" s="1426">
        <v>1</v>
      </c>
      <c r="J125" s="1426">
        <v>1</v>
      </c>
      <c r="K125" s="1426">
        <v>1</v>
      </c>
      <c r="L125" s="1426">
        <v>1</v>
      </c>
      <c r="M125" s="1426">
        <v>1</v>
      </c>
      <c r="N125" s="1427">
        <v>1</v>
      </c>
    </row>
    <row r="126" spans="3:14" s="4" customFormat="1">
      <c r="C126" s="470" t="s">
        <v>217</v>
      </c>
      <c r="E126" s="4" t="s">
        <v>100</v>
      </c>
      <c r="F126" s="494"/>
      <c r="G126" s="589"/>
      <c r="H126" s="1425">
        <v>0</v>
      </c>
      <c r="I126" s="1426">
        <v>0</v>
      </c>
      <c r="J126" s="1426">
        <v>0</v>
      </c>
      <c r="K126" s="1426">
        <v>0</v>
      </c>
      <c r="L126" s="1426">
        <v>0</v>
      </c>
      <c r="M126" s="1426">
        <v>0</v>
      </c>
      <c r="N126" s="1427">
        <v>0</v>
      </c>
    </row>
    <row r="127" spans="3:14" s="4" customFormat="1">
      <c r="C127" s="468" t="s">
        <v>360</v>
      </c>
      <c r="F127" s="494"/>
      <c r="G127" s="589"/>
      <c r="H127" s="1425"/>
      <c r="I127" s="1426"/>
      <c r="J127" s="1426"/>
      <c r="K127" s="1426"/>
      <c r="L127" s="1426"/>
      <c r="M127" s="1426"/>
      <c r="N127" s="1427"/>
    </row>
    <row r="128" spans="3:14" s="4" customFormat="1">
      <c r="C128" s="470" t="s">
        <v>186</v>
      </c>
      <c r="E128" s="4" t="s">
        <v>202</v>
      </c>
      <c r="F128" s="494"/>
      <c r="G128" s="589"/>
      <c r="H128" s="1425">
        <v>0</v>
      </c>
      <c r="I128" s="1426">
        <v>0</v>
      </c>
      <c r="J128" s="1426">
        <v>0</v>
      </c>
      <c r="K128" s="1426">
        <v>0</v>
      </c>
      <c r="L128" s="1426">
        <v>0</v>
      </c>
      <c r="M128" s="1426">
        <v>0</v>
      </c>
      <c r="N128" s="1427">
        <v>0</v>
      </c>
    </row>
    <row r="129" spans="3:22" s="159" customFormat="1">
      <c r="C129" s="470" t="s">
        <v>217</v>
      </c>
      <c r="D129" s="4"/>
      <c r="E129" s="4" t="s">
        <v>100</v>
      </c>
      <c r="F129" s="494"/>
      <c r="G129" s="595"/>
      <c r="H129" s="1425">
        <v>1</v>
      </c>
      <c r="I129" s="1426">
        <v>1</v>
      </c>
      <c r="J129" s="1426">
        <v>1</v>
      </c>
      <c r="K129" s="1426">
        <v>1</v>
      </c>
      <c r="L129" s="1426">
        <v>1</v>
      </c>
      <c r="M129" s="1426">
        <v>1</v>
      </c>
      <c r="N129" s="1427">
        <v>1</v>
      </c>
    </row>
    <row r="130" spans="3:22" s="159" customFormat="1" ht="20.149999999999999" customHeight="1">
      <c r="C130" s="468" t="s">
        <v>357</v>
      </c>
      <c r="D130" s="4"/>
      <c r="E130" s="4"/>
      <c r="F130" s="494"/>
      <c r="G130" s="627"/>
      <c r="H130" s="1425"/>
      <c r="I130" s="1426"/>
      <c r="J130" s="1426"/>
      <c r="K130" s="1426"/>
      <c r="L130" s="1426"/>
      <c r="M130" s="1426"/>
      <c r="N130" s="1427"/>
    </row>
    <row r="131" spans="3:22" s="159" customFormat="1" ht="20.149999999999999" customHeight="1">
      <c r="C131" s="470" t="s">
        <v>186</v>
      </c>
      <c r="D131" s="4"/>
      <c r="E131" s="4" t="s">
        <v>202</v>
      </c>
      <c r="F131" s="494"/>
      <c r="G131" s="629"/>
      <c r="H131" s="1425">
        <v>0.5</v>
      </c>
      <c r="I131" s="1426">
        <v>0.5</v>
      </c>
      <c r="J131" s="1426">
        <v>0.5</v>
      </c>
      <c r="K131" s="1426">
        <v>0.5</v>
      </c>
      <c r="L131" s="1426">
        <v>0.5</v>
      </c>
      <c r="M131" s="1426">
        <v>0.5</v>
      </c>
      <c r="N131" s="1427">
        <v>0.5</v>
      </c>
    </row>
    <row r="132" spans="3:22" s="159" customFormat="1" ht="20.149999999999999" customHeight="1">
      <c r="C132" s="471" t="s">
        <v>217</v>
      </c>
      <c r="D132" s="472"/>
      <c r="E132" s="472" t="s">
        <v>100</v>
      </c>
      <c r="F132" s="609"/>
      <c r="G132" s="629"/>
      <c r="H132" s="1436">
        <v>0.5</v>
      </c>
      <c r="I132" s="1437">
        <v>0.5</v>
      </c>
      <c r="J132" s="1437">
        <v>0.5</v>
      </c>
      <c r="K132" s="1437">
        <v>0.5</v>
      </c>
      <c r="L132" s="1437">
        <v>0.5</v>
      </c>
      <c r="M132" s="1437">
        <v>0.5</v>
      </c>
      <c r="N132" s="1438">
        <v>0.5</v>
      </c>
    </row>
    <row r="133" spans="3:22" s="159" customFormat="1" ht="20.149999999999999" customHeight="1">
      <c r="C133" s="283" t="s">
        <v>370</v>
      </c>
      <c r="D133" s="1061"/>
      <c r="E133" s="1061"/>
      <c r="F133" s="1062"/>
      <c r="G133" s="629"/>
      <c r="H133" s="629"/>
      <c r="I133" s="629"/>
      <c r="J133" s="629"/>
      <c r="K133" s="629"/>
      <c r="L133" s="629"/>
      <c r="M133" s="629"/>
      <c r="N133" s="629"/>
    </row>
    <row r="134" spans="3:22" s="159" customFormat="1" ht="20.149999999999999" customHeight="1">
      <c r="C134" s="283" t="s">
        <v>371</v>
      </c>
      <c r="D134" s="1061"/>
      <c r="E134" s="1061"/>
      <c r="F134" s="1062"/>
      <c r="G134" s="629"/>
      <c r="H134" s="629"/>
      <c r="I134" s="629"/>
      <c r="J134" s="629"/>
      <c r="K134" s="629"/>
      <c r="L134" s="629"/>
      <c r="M134" s="629"/>
      <c r="N134" s="629"/>
    </row>
    <row r="135" spans="3:22" s="159" customFormat="1" ht="20.149999999999999" customHeight="1">
      <c r="C135" s="283" t="s">
        <v>372</v>
      </c>
      <c r="D135" s="1061"/>
      <c r="E135" s="1061"/>
      <c r="F135" s="1062"/>
      <c r="G135" s="629"/>
      <c r="H135" s="629"/>
      <c r="I135" s="629"/>
      <c r="J135" s="629"/>
      <c r="K135" s="629"/>
      <c r="L135" s="629"/>
      <c r="M135" s="629"/>
      <c r="N135" s="629"/>
    </row>
    <row r="136" spans="3:22" s="159" customFormat="1" ht="20.149999999999999" customHeight="1">
      <c r="C136" s="283" t="s">
        <v>373</v>
      </c>
      <c r="D136" s="1063"/>
      <c r="E136" s="1063"/>
      <c r="F136" s="1063"/>
      <c r="G136" s="630"/>
      <c r="H136" s="630"/>
      <c r="I136" s="630"/>
      <c r="J136" s="630"/>
      <c r="K136" s="630"/>
      <c r="L136" s="630"/>
      <c r="M136" s="630"/>
      <c r="N136" s="630"/>
      <c r="O136" s="630"/>
      <c r="P136" s="630"/>
      <c r="Q136" s="595"/>
      <c r="R136" s="595"/>
      <c r="S136" s="595"/>
      <c r="T136" s="595"/>
      <c r="U136" s="595"/>
      <c r="V136" s="595"/>
    </row>
    <row r="137" spans="3:22" s="159" customFormat="1" ht="20.149999999999999" customHeight="1">
      <c r="C137" s="628"/>
      <c r="D137" s="598"/>
      <c r="E137" s="598"/>
      <c r="F137" s="598"/>
      <c r="G137" s="629"/>
      <c r="H137" s="629"/>
      <c r="I137" s="629"/>
      <c r="J137" s="629"/>
      <c r="K137" s="629"/>
      <c r="L137" s="629"/>
      <c r="M137" s="629"/>
      <c r="N137" s="629"/>
      <c r="O137" s="629"/>
      <c r="P137" s="629"/>
      <c r="Q137" s="595"/>
      <c r="R137" s="595"/>
      <c r="S137" s="595"/>
      <c r="T137" s="595"/>
      <c r="U137" s="595"/>
      <c r="V137" s="595"/>
    </row>
    <row r="138" spans="3:22" s="159" customFormat="1" ht="20.149999999999999" customHeight="1">
      <c r="C138" s="649" t="s">
        <v>374</v>
      </c>
      <c r="D138"/>
      <c r="E138"/>
      <c r="F138"/>
      <c r="G138" s="631"/>
      <c r="H138" s="326" t="s">
        <v>109</v>
      </c>
      <c r="I138"/>
      <c r="J138"/>
      <c r="K138"/>
      <c r="L138"/>
      <c r="M138"/>
      <c r="N138"/>
      <c r="O138" s="631"/>
      <c r="P138" s="631"/>
      <c r="Q138" s="595"/>
      <c r="R138" s="595"/>
      <c r="S138" s="595"/>
      <c r="T138" s="595"/>
      <c r="U138" s="595"/>
      <c r="V138" s="595"/>
    </row>
    <row r="139" spans="3:22" s="159" customFormat="1" ht="20.149999999999999" customHeight="1">
      <c r="C139" s="490"/>
      <c r="D139" s="491"/>
      <c r="E139" s="491" t="s">
        <v>165</v>
      </c>
      <c r="F139" s="492" t="s">
        <v>99</v>
      </c>
      <c r="G139" s="631"/>
      <c r="H139" s="225">
        <v>2017</v>
      </c>
      <c r="I139" s="226">
        <v>2018</v>
      </c>
      <c r="J139" s="226">
        <v>2019</v>
      </c>
      <c r="K139" s="226">
        <v>2020</v>
      </c>
      <c r="L139" s="226">
        <v>2021</v>
      </c>
      <c r="M139" s="226">
        <v>2022</v>
      </c>
      <c r="N139" s="227">
        <v>2023</v>
      </c>
      <c r="O139" s="631"/>
      <c r="P139" s="631"/>
      <c r="Q139" s="595"/>
      <c r="R139" s="595"/>
      <c r="S139" s="595"/>
      <c r="T139" s="595"/>
      <c r="U139" s="595"/>
      <c r="V139" s="595"/>
    </row>
    <row r="140" spans="3:22" s="159" customFormat="1" ht="20.149999999999999" customHeight="1">
      <c r="C140" s="672" t="s">
        <v>375</v>
      </c>
      <c r="D140" s="4"/>
      <c r="E140" s="4" t="s">
        <v>168</v>
      </c>
      <c r="F140" s="494"/>
      <c r="G140" s="631"/>
      <c r="H140" s="1417">
        <v>14.601599999999999</v>
      </c>
      <c r="I140" s="1418">
        <v>17.063324999999999</v>
      </c>
      <c r="J140" s="1418">
        <v>24.034050000000001</v>
      </c>
      <c r="K140" s="1418">
        <v>79.264574999999994</v>
      </c>
      <c r="L140" s="1418">
        <v>130.65232499999999</v>
      </c>
      <c r="M140" s="1418">
        <v>163.25752499999999</v>
      </c>
      <c r="N140" s="1419">
        <v>189.91804151993611</v>
      </c>
      <c r="O140" s="631"/>
      <c r="P140" s="631"/>
      <c r="Q140" s="595"/>
      <c r="R140" s="595"/>
      <c r="S140" s="595"/>
      <c r="T140" s="595"/>
      <c r="U140" s="595"/>
      <c r="V140" s="595"/>
    </row>
    <row r="141" spans="3:22" s="159" customFormat="1" ht="20.149999999999999" customHeight="1">
      <c r="C141" s="672" t="s">
        <v>186</v>
      </c>
      <c r="D141" s="4"/>
      <c r="E141" s="4" t="s">
        <v>100</v>
      </c>
      <c r="F141" s="663"/>
      <c r="G141" s="631"/>
      <c r="H141" s="1420">
        <v>44.616133517332059</v>
      </c>
      <c r="I141" s="465">
        <v>31.187677790047033</v>
      </c>
      <c r="J141" s="465">
        <v>26.099821713329892</v>
      </c>
      <c r="K141" s="465">
        <v>3.5662880604283416</v>
      </c>
      <c r="L141" s="465">
        <v>135.59963165560598</v>
      </c>
      <c r="M141" s="465">
        <v>90.212248882974976</v>
      </c>
      <c r="N141" s="1421">
        <v>306.75882574728058</v>
      </c>
      <c r="O141" s="631"/>
      <c r="P141" s="631"/>
      <c r="Q141" s="595"/>
      <c r="R141" s="595"/>
      <c r="S141" s="595"/>
      <c r="T141" s="595"/>
      <c r="U141" s="595"/>
      <c r="V141" s="595"/>
    </row>
    <row r="142" spans="3:22" s="159" customFormat="1" ht="20.149999999999999" customHeight="1">
      <c r="C142" s="672" t="s">
        <v>217</v>
      </c>
      <c r="D142" s="4"/>
      <c r="E142" s="396" t="s">
        <v>100</v>
      </c>
      <c r="F142" s="663"/>
      <c r="G142" s="632"/>
      <c r="H142" s="1420">
        <v>35.421296732667948</v>
      </c>
      <c r="I142" s="465">
        <v>31.36623720995297</v>
      </c>
      <c r="J142" s="465">
        <v>49.196028286670114</v>
      </c>
      <c r="K142" s="465">
        <v>78.876920825683271</v>
      </c>
      <c r="L142" s="465">
        <v>271.12216013850741</v>
      </c>
      <c r="M142" s="465">
        <v>387.45098012868846</v>
      </c>
      <c r="N142" s="1421">
        <v>646.39457292622478</v>
      </c>
      <c r="O142" s="632"/>
      <c r="P142" s="632"/>
      <c r="Q142" s="595"/>
      <c r="R142" s="595"/>
      <c r="S142" s="595"/>
      <c r="T142" s="595"/>
      <c r="U142" s="595"/>
      <c r="V142" s="595"/>
    </row>
    <row r="143" spans="3:22" s="159" customFormat="1">
      <c r="C143" s="666" t="s">
        <v>183</v>
      </c>
      <c r="D143" s="667"/>
      <c r="E143" s="667"/>
      <c r="F143" s="668"/>
      <c r="G143" s="595"/>
      <c r="H143" s="1441">
        <v>94.639030250000005</v>
      </c>
      <c r="I143" s="1442">
        <v>79.61724000000001</v>
      </c>
      <c r="J143" s="1442">
        <v>99.329900000000009</v>
      </c>
      <c r="K143" s="1442">
        <v>161.7077838861116</v>
      </c>
      <c r="L143" s="1442">
        <v>537.37411679411343</v>
      </c>
      <c r="M143" s="1442">
        <v>640.92075401166335</v>
      </c>
      <c r="N143" s="1443">
        <v>1143.0714401934415</v>
      </c>
      <c r="O143" s="595"/>
      <c r="P143" s="595"/>
      <c r="Q143" s="595"/>
      <c r="R143" s="595"/>
      <c r="S143" s="595"/>
      <c r="T143" s="595"/>
      <c r="U143" s="595"/>
      <c r="V143" s="595"/>
    </row>
    <row r="144" spans="3:22" s="159" customFormat="1" ht="14">
      <c r="C144" s="633"/>
      <c r="D144" s="633"/>
      <c r="E144" s="634"/>
      <c r="F144" s="595"/>
      <c r="G144" s="595"/>
      <c r="H144" s="595"/>
      <c r="I144" s="595"/>
      <c r="J144" s="595"/>
      <c r="K144" s="595"/>
      <c r="L144" s="595"/>
      <c r="M144" s="595"/>
      <c r="N144" s="595"/>
      <c r="O144" s="595"/>
      <c r="P144" s="595"/>
      <c r="Q144" s="595"/>
      <c r="R144" s="595"/>
      <c r="S144" s="595"/>
      <c r="T144" s="595"/>
      <c r="U144" s="595"/>
      <c r="V144" s="595"/>
    </row>
    <row r="145" spans="3:22" s="159" customFormat="1" ht="18.5">
      <c r="C145" s="1759" t="s">
        <v>1576</v>
      </c>
      <c r="D145" s="1759"/>
      <c r="E145" s="634"/>
      <c r="F145" s="595"/>
      <c r="G145" s="595"/>
      <c r="H145" s="595"/>
      <c r="I145" s="595"/>
      <c r="J145" s="595"/>
      <c r="K145" s="595"/>
      <c r="L145" s="595"/>
      <c r="M145" s="595"/>
      <c r="N145" s="595"/>
      <c r="O145" s="595"/>
      <c r="P145" s="595"/>
      <c r="Q145" s="595"/>
      <c r="R145" s="595"/>
      <c r="S145" s="595"/>
      <c r="T145" s="595"/>
      <c r="U145" s="595"/>
      <c r="V145" s="595"/>
    </row>
    <row r="146" spans="3:22" s="159" customFormat="1" ht="14">
      <c r="C146" s="633"/>
      <c r="D146" s="633"/>
      <c r="E146" s="634"/>
      <c r="F146" s="595"/>
      <c r="G146" s="595"/>
      <c r="H146" s="595"/>
      <c r="I146" s="595"/>
      <c r="J146" s="595"/>
      <c r="K146" s="595"/>
      <c r="L146" s="595"/>
      <c r="M146" s="595"/>
      <c r="N146" s="595"/>
      <c r="O146" s="595"/>
      <c r="P146" s="595"/>
      <c r="Q146" s="595"/>
      <c r="R146" s="595"/>
      <c r="S146" s="595"/>
      <c r="T146" s="595"/>
      <c r="U146" s="595"/>
      <c r="V146" s="595"/>
    </row>
    <row r="147" spans="3:22" s="159" customFormat="1">
      <c r="C147" s="1566" t="s">
        <v>1605</v>
      </c>
      <c r="D147"/>
      <c r="E147"/>
      <c r="F147"/>
      <c r="G147" s="595"/>
      <c r="H147" s="326" t="s">
        <v>109</v>
      </c>
      <c r="I147"/>
      <c r="J147"/>
      <c r="K147"/>
      <c r="L147"/>
      <c r="M147"/>
      <c r="N147"/>
      <c r="O147" s="595"/>
      <c r="P147" s="595"/>
      <c r="Q147" s="595"/>
      <c r="R147" s="595"/>
      <c r="S147" s="595"/>
      <c r="T147" s="595"/>
      <c r="U147" s="595"/>
      <c r="V147" s="595"/>
    </row>
    <row r="148" spans="3:22" s="159" customFormat="1">
      <c r="C148" s="1574"/>
      <c r="D148" s="1576"/>
      <c r="E148" s="1576" t="s">
        <v>98</v>
      </c>
      <c r="F148" s="1575" t="s">
        <v>99</v>
      </c>
      <c r="G148" s="595"/>
      <c r="H148" s="1584">
        <v>2017</v>
      </c>
      <c r="I148" s="1582">
        <v>2018</v>
      </c>
      <c r="J148" s="1582">
        <v>2019</v>
      </c>
      <c r="K148" s="1582">
        <v>2020</v>
      </c>
      <c r="L148" s="1582">
        <v>2021</v>
      </c>
      <c r="M148" s="1582">
        <v>2022</v>
      </c>
      <c r="N148" s="1583">
        <v>2023</v>
      </c>
      <c r="O148" s="595"/>
      <c r="P148" s="595"/>
      <c r="Q148" s="595"/>
      <c r="R148" s="595"/>
      <c r="S148" s="595"/>
      <c r="T148" s="595"/>
      <c r="U148" s="595"/>
      <c r="V148" s="595"/>
    </row>
    <row r="149" spans="3:22" s="159" customFormat="1">
      <c r="C149" s="1572" t="s">
        <v>1606</v>
      </c>
      <c r="D149" s="1571"/>
      <c r="E149" s="1570" t="s">
        <v>92</v>
      </c>
      <c r="F149" s="1573" t="s">
        <v>116</v>
      </c>
      <c r="G149" s="595"/>
      <c r="H149" s="1569">
        <v>1.25</v>
      </c>
      <c r="I149" s="1580">
        <v>1.25</v>
      </c>
      <c r="J149" s="1580">
        <v>1.25</v>
      </c>
      <c r="K149" s="1580">
        <v>1.25</v>
      </c>
      <c r="L149" s="1580">
        <v>1.25</v>
      </c>
      <c r="M149" s="1580">
        <v>1.25</v>
      </c>
      <c r="N149" s="1579">
        <v>1.25</v>
      </c>
      <c r="O149" s="595"/>
      <c r="P149" s="595"/>
      <c r="Q149" s="595"/>
      <c r="R149" s="595"/>
      <c r="S149" s="595"/>
      <c r="T149" s="595"/>
      <c r="U149" s="595"/>
      <c r="V149" s="595"/>
    </row>
    <row r="150" spans="3:22" s="159" customFormat="1">
      <c r="C150" s="113" t="s">
        <v>1607</v>
      </c>
      <c r="D150" s="65"/>
      <c r="E150" s="10" t="s">
        <v>100</v>
      </c>
      <c r="F150" s="66" t="s">
        <v>100</v>
      </c>
      <c r="G150" s="595"/>
      <c r="H150" s="1578">
        <v>0.38</v>
      </c>
      <c r="I150" s="1581">
        <v>0.38</v>
      </c>
      <c r="J150" s="1581">
        <v>0.38</v>
      </c>
      <c r="K150" s="1581">
        <v>0.38</v>
      </c>
      <c r="L150" s="1581">
        <v>0.38</v>
      </c>
      <c r="M150" s="1581">
        <v>0.38</v>
      </c>
      <c r="N150" s="1577">
        <v>0.38</v>
      </c>
      <c r="O150" s="595"/>
      <c r="P150" s="595"/>
      <c r="Q150" s="595"/>
      <c r="R150" s="595"/>
      <c r="S150" s="595"/>
      <c r="T150" s="595"/>
      <c r="U150" s="595"/>
      <c r="V150" s="595"/>
    </row>
    <row r="151" spans="3:22" s="159" customFormat="1">
      <c r="C151" s="1586" t="s">
        <v>116</v>
      </c>
      <c r="D151" s="1586" t="s">
        <v>1608</v>
      </c>
      <c r="E151" s="634"/>
      <c r="F151" s="595"/>
      <c r="G151" s="595"/>
      <c r="H151" s="595"/>
      <c r="I151" s="595"/>
      <c r="J151" s="595"/>
      <c r="K151" s="595"/>
      <c r="L151" s="595"/>
      <c r="M151" s="595"/>
      <c r="N151" s="595"/>
      <c r="O151" s="595"/>
      <c r="P151" s="595"/>
      <c r="Q151" s="595"/>
      <c r="R151" s="595"/>
      <c r="S151" s="595"/>
      <c r="T151" s="595"/>
      <c r="U151" s="595"/>
      <c r="V151" s="595"/>
    </row>
    <row r="152" spans="3:22" s="159" customFormat="1">
      <c r="C152" s="633"/>
      <c r="D152" s="1586" t="s">
        <v>1609</v>
      </c>
      <c r="E152" s="634"/>
      <c r="F152" s="595"/>
      <c r="G152" s="595"/>
      <c r="H152" s="595"/>
      <c r="I152" s="595"/>
      <c r="J152" s="595"/>
      <c r="K152" s="595"/>
      <c r="L152" s="595"/>
      <c r="M152" s="595"/>
      <c r="N152" s="595"/>
      <c r="O152" s="595"/>
      <c r="P152" s="595"/>
      <c r="Q152" s="595"/>
      <c r="R152" s="595"/>
      <c r="S152" s="595"/>
      <c r="T152" s="595"/>
      <c r="U152" s="595"/>
      <c r="V152" s="595"/>
    </row>
    <row r="153" spans="3:22" s="159" customFormat="1" ht="14">
      <c r="C153" s="633"/>
      <c r="D153" s="633"/>
      <c r="E153" s="634"/>
      <c r="F153" s="595"/>
      <c r="G153" s="595"/>
      <c r="H153" s="595"/>
      <c r="I153" s="595"/>
      <c r="J153" s="595"/>
      <c r="K153" s="595"/>
      <c r="L153" s="595"/>
      <c r="M153" s="595"/>
      <c r="N153" s="595"/>
      <c r="O153" s="595"/>
      <c r="P153" s="595"/>
      <c r="Q153" s="595"/>
      <c r="R153" s="595"/>
      <c r="S153" s="595"/>
      <c r="T153" s="595"/>
      <c r="U153" s="595"/>
      <c r="V153" s="595"/>
    </row>
    <row r="154" spans="3:22" s="159" customFormat="1">
      <c r="C154" s="1566" t="s">
        <v>1596</v>
      </c>
      <c r="D154"/>
      <c r="E154"/>
      <c r="F154"/>
      <c r="G154" s="595"/>
      <c r="H154" s="326" t="s">
        <v>109</v>
      </c>
      <c r="I154"/>
      <c r="J154"/>
      <c r="K154"/>
      <c r="L154"/>
      <c r="M154"/>
      <c r="N154"/>
      <c r="O154" s="595"/>
      <c r="P154" s="595"/>
      <c r="Q154" s="595"/>
      <c r="R154" s="595"/>
      <c r="S154" s="595"/>
      <c r="T154" s="595"/>
      <c r="U154" s="595"/>
      <c r="V154" s="595"/>
    </row>
    <row r="155" spans="3:22" s="159" customFormat="1">
      <c r="C155" s="45"/>
      <c r="D155" s="356"/>
      <c r="E155" s="356" t="s">
        <v>98</v>
      </c>
      <c r="F155" s="156" t="s">
        <v>99</v>
      </c>
      <c r="G155" s="595"/>
      <c r="H155" s="1598">
        <v>2017</v>
      </c>
      <c r="I155" s="1596">
        <v>2018</v>
      </c>
      <c r="J155" s="1596">
        <v>2019</v>
      </c>
      <c r="K155" s="1596">
        <v>2020</v>
      </c>
      <c r="L155" s="1596">
        <v>2021</v>
      </c>
      <c r="M155" s="1596">
        <v>2022</v>
      </c>
      <c r="N155" s="1597">
        <v>2023</v>
      </c>
      <c r="O155" s="595"/>
      <c r="P155" s="595"/>
      <c r="Q155" s="595"/>
      <c r="R155" s="595"/>
      <c r="S155" s="595"/>
      <c r="T155" s="595"/>
      <c r="U155" s="595"/>
      <c r="V155" s="595"/>
    </row>
    <row r="156" spans="3:22" s="159" customFormat="1">
      <c r="C156" s="737" t="s">
        <v>1597</v>
      </c>
      <c r="D156" s="1567"/>
      <c r="E156" s="4"/>
      <c r="F156" s="1568"/>
      <c r="G156" s="595"/>
      <c r="H156" s="1592"/>
      <c r="I156" s="1591"/>
      <c r="J156" s="1591"/>
      <c r="K156" s="1591"/>
      <c r="L156" s="1591"/>
      <c r="M156" s="1591"/>
      <c r="N156" s="1595"/>
      <c r="O156" s="595"/>
      <c r="P156" s="595"/>
      <c r="Q156" s="595"/>
      <c r="R156" s="595"/>
      <c r="S156" s="595"/>
      <c r="T156" s="595"/>
      <c r="U156" s="595"/>
      <c r="V156" s="595"/>
    </row>
    <row r="157" spans="3:22" s="159" customFormat="1">
      <c r="C157" s="47" t="s">
        <v>1598</v>
      </c>
      <c r="D157"/>
      <c r="E157"/>
      <c r="F157" s="88"/>
      <c r="G157" s="595"/>
      <c r="H157" s="833"/>
      <c r="I157" s="172"/>
      <c r="J157" s="172"/>
      <c r="K157" s="172"/>
      <c r="L157" s="172"/>
      <c r="M157" s="172"/>
      <c r="N157" s="834"/>
      <c r="O157" s="595"/>
      <c r="P157" s="595"/>
      <c r="Q157" s="595"/>
      <c r="R157" s="595"/>
      <c r="S157" s="595"/>
      <c r="T157" s="595"/>
      <c r="U157" s="595"/>
      <c r="V157" s="595"/>
    </row>
    <row r="158" spans="3:22" s="159" customFormat="1">
      <c r="C158" s="880" t="s">
        <v>1599</v>
      </c>
      <c r="D158"/>
      <c r="E158" t="s">
        <v>445</v>
      </c>
      <c r="F158" s="88"/>
      <c r="G158" s="595"/>
      <c r="H158" s="1590">
        <v>1</v>
      </c>
      <c r="I158" s="1594">
        <v>1</v>
      </c>
      <c r="J158" s="1594">
        <v>1</v>
      </c>
      <c r="K158" s="1594">
        <v>1</v>
      </c>
      <c r="L158" s="1594">
        <v>1</v>
      </c>
      <c r="M158" s="1594">
        <v>1</v>
      </c>
      <c r="N158" s="1587">
        <v>1</v>
      </c>
      <c r="O158" s="595"/>
      <c r="P158" s="595"/>
      <c r="Q158" s="595"/>
      <c r="R158" s="595"/>
      <c r="S158" s="595"/>
      <c r="T158" s="595"/>
      <c r="U158" s="595"/>
      <c r="V158" s="595"/>
    </row>
    <row r="159" spans="3:22" s="159" customFormat="1">
      <c r="C159" s="880" t="s">
        <v>1600</v>
      </c>
      <c r="D159"/>
      <c r="E159" t="s">
        <v>100</v>
      </c>
      <c r="F159" s="88"/>
      <c r="G159" s="595"/>
      <c r="H159" s="1590">
        <v>0</v>
      </c>
      <c r="I159" s="1594">
        <v>0</v>
      </c>
      <c r="J159" s="1594">
        <v>0</v>
      </c>
      <c r="K159" s="1594">
        <v>0</v>
      </c>
      <c r="L159" s="1594">
        <v>0</v>
      </c>
      <c r="M159" s="1594">
        <v>0</v>
      </c>
      <c r="N159" s="1587">
        <v>0</v>
      </c>
      <c r="O159" s="595"/>
      <c r="P159" s="595"/>
      <c r="Q159" s="595"/>
      <c r="R159" s="595"/>
      <c r="S159" s="595"/>
      <c r="T159" s="595"/>
      <c r="U159" s="595"/>
      <c r="V159" s="595"/>
    </row>
    <row r="160" spans="3:22" s="159" customFormat="1">
      <c r="C160" s="47" t="s">
        <v>1601</v>
      </c>
      <c r="D160"/>
      <c r="E160"/>
      <c r="F160" s="88"/>
      <c r="G160" s="595"/>
      <c r="H160" s="833"/>
      <c r="I160" s="172"/>
      <c r="J160" s="172"/>
      <c r="K160" s="172"/>
      <c r="L160" s="172"/>
      <c r="M160" s="172"/>
      <c r="N160" s="834"/>
      <c r="O160" s="595"/>
      <c r="P160" s="595"/>
      <c r="Q160" s="595"/>
      <c r="R160" s="595"/>
      <c r="S160" s="595"/>
      <c r="T160" s="595"/>
      <c r="U160" s="595"/>
      <c r="V160" s="595"/>
    </row>
    <row r="161" spans="3:22" s="159" customFormat="1">
      <c r="C161" s="880" t="s">
        <v>1599</v>
      </c>
      <c r="D161"/>
      <c r="E161" t="s">
        <v>100</v>
      </c>
      <c r="F161" s="88"/>
      <c r="G161" s="595"/>
      <c r="H161" s="1590">
        <v>1</v>
      </c>
      <c r="I161" s="1594">
        <v>1</v>
      </c>
      <c r="J161" s="1594">
        <v>1</v>
      </c>
      <c r="K161" s="1594">
        <v>1</v>
      </c>
      <c r="L161" s="1594">
        <v>1</v>
      </c>
      <c r="M161" s="1594">
        <v>1</v>
      </c>
      <c r="N161" s="1587">
        <v>1</v>
      </c>
      <c r="O161" s="595"/>
      <c r="P161" s="595"/>
      <c r="Q161" s="595"/>
      <c r="R161" s="595"/>
      <c r="S161" s="595"/>
      <c r="T161" s="595"/>
      <c r="U161" s="595"/>
      <c r="V161" s="595"/>
    </row>
    <row r="162" spans="3:22" s="159" customFormat="1">
      <c r="C162" s="880" t="s">
        <v>1600</v>
      </c>
      <c r="D162"/>
      <c r="E162" t="s">
        <v>100</v>
      </c>
      <c r="F162" s="88"/>
      <c r="G162" s="595"/>
      <c r="H162" s="1590">
        <v>0</v>
      </c>
      <c r="I162" s="1594">
        <v>0</v>
      </c>
      <c r="J162" s="1594">
        <v>0</v>
      </c>
      <c r="K162" s="1594">
        <v>0</v>
      </c>
      <c r="L162" s="1594">
        <v>0</v>
      </c>
      <c r="M162" s="1594">
        <v>0</v>
      </c>
      <c r="N162" s="1587">
        <v>0</v>
      </c>
      <c r="O162" s="595"/>
      <c r="P162" s="595"/>
      <c r="Q162" s="595"/>
      <c r="R162" s="595"/>
      <c r="S162" s="595"/>
      <c r="T162" s="595"/>
      <c r="U162" s="595"/>
      <c r="V162" s="595"/>
    </row>
    <row r="163" spans="3:22" s="159" customFormat="1">
      <c r="C163" s="84" t="s">
        <v>1602</v>
      </c>
      <c r="D163"/>
      <c r="E163"/>
      <c r="F163" s="88"/>
      <c r="G163" s="595"/>
      <c r="H163" s="833"/>
      <c r="I163" s="172"/>
      <c r="J163" s="172"/>
      <c r="K163" s="172"/>
      <c r="L163" s="172"/>
      <c r="M163" s="172"/>
      <c r="N163" s="834"/>
      <c r="O163" s="595"/>
      <c r="P163" s="595"/>
      <c r="Q163" s="595"/>
      <c r="R163" s="595"/>
      <c r="S163" s="595"/>
      <c r="T163" s="595"/>
      <c r="U163" s="595"/>
      <c r="V163" s="595"/>
    </row>
    <row r="164" spans="3:22" s="159" customFormat="1">
      <c r="C164" s="47" t="s">
        <v>1603</v>
      </c>
      <c r="D164"/>
      <c r="E164"/>
      <c r="F164" s="88"/>
      <c r="G164" s="595"/>
      <c r="H164" s="833"/>
      <c r="I164" s="172"/>
      <c r="J164" s="172"/>
      <c r="K164" s="172"/>
      <c r="L164" s="172"/>
      <c r="M164" s="172"/>
      <c r="N164" s="834"/>
      <c r="O164" s="595"/>
      <c r="P164" s="595"/>
      <c r="Q164" s="595"/>
      <c r="R164" s="595"/>
      <c r="S164" s="595"/>
      <c r="T164" s="595"/>
      <c r="U164" s="595"/>
      <c r="V164" s="595"/>
    </row>
    <row r="165" spans="3:22" s="159" customFormat="1">
      <c r="C165" s="880" t="s">
        <v>1599</v>
      </c>
      <c r="D165"/>
      <c r="E165" t="s">
        <v>100</v>
      </c>
      <c r="F165" s="88" t="s">
        <v>116</v>
      </c>
      <c r="G165" s="595"/>
      <c r="H165" s="1590">
        <v>0.5</v>
      </c>
      <c r="I165" s="1594">
        <v>0.5</v>
      </c>
      <c r="J165" s="1594">
        <v>0.5</v>
      </c>
      <c r="K165" s="1594">
        <v>0.5</v>
      </c>
      <c r="L165" s="1594">
        <v>0.5</v>
      </c>
      <c r="M165" s="1594">
        <v>0.5</v>
      </c>
      <c r="N165" s="1587">
        <v>0.5</v>
      </c>
      <c r="O165" s="595"/>
      <c r="P165" s="595"/>
      <c r="Q165" s="595"/>
      <c r="R165" s="595"/>
      <c r="S165" s="595"/>
      <c r="T165" s="595"/>
      <c r="U165" s="595"/>
      <c r="V165" s="595"/>
    </row>
    <row r="166" spans="3:22" s="159" customFormat="1">
      <c r="C166" s="880" t="s">
        <v>1600</v>
      </c>
      <c r="D166"/>
      <c r="E166" t="s">
        <v>100</v>
      </c>
      <c r="F166" s="88" t="s">
        <v>100</v>
      </c>
      <c r="G166" s="595"/>
      <c r="H166" s="1590">
        <v>0.5</v>
      </c>
      <c r="I166" s="1594">
        <v>0.5</v>
      </c>
      <c r="J166" s="1594">
        <v>0.5</v>
      </c>
      <c r="K166" s="1594">
        <v>0.5</v>
      </c>
      <c r="L166" s="1594">
        <v>0.5</v>
      </c>
      <c r="M166" s="1594">
        <v>0.5</v>
      </c>
      <c r="N166" s="1587">
        <v>0.5</v>
      </c>
      <c r="O166" s="595"/>
      <c r="P166" s="595"/>
      <c r="Q166" s="595"/>
      <c r="R166" s="595"/>
      <c r="S166" s="595"/>
      <c r="T166" s="595"/>
      <c r="U166" s="595"/>
      <c r="V166" s="595"/>
    </row>
    <row r="167" spans="3:22" s="159" customFormat="1">
      <c r="C167" s="47" t="s">
        <v>1604</v>
      </c>
      <c r="D167"/>
      <c r="E167"/>
      <c r="F167" s="88"/>
      <c r="G167" s="595"/>
      <c r="H167" s="833"/>
      <c r="I167" s="172"/>
      <c r="J167" s="172"/>
      <c r="K167" s="172"/>
      <c r="L167" s="172"/>
      <c r="M167" s="172"/>
      <c r="N167" s="834"/>
      <c r="O167" s="595"/>
      <c r="P167" s="595"/>
      <c r="Q167" s="595"/>
      <c r="R167" s="595"/>
      <c r="S167" s="595"/>
      <c r="T167" s="595"/>
      <c r="U167" s="595"/>
      <c r="V167" s="595"/>
    </row>
    <row r="168" spans="3:22" s="159" customFormat="1">
      <c r="C168" s="880" t="s">
        <v>1599</v>
      </c>
      <c r="D168"/>
      <c r="E168" t="s">
        <v>100</v>
      </c>
      <c r="F168" s="88" t="s">
        <v>100</v>
      </c>
      <c r="G168" s="595"/>
      <c r="H168" s="1590">
        <v>0.33333333333333331</v>
      </c>
      <c r="I168" s="1594">
        <v>0.33333333333333331</v>
      </c>
      <c r="J168" s="1594">
        <v>0.33333333333333331</v>
      </c>
      <c r="K168" s="1594">
        <v>0.33333333333333331</v>
      </c>
      <c r="L168" s="1594">
        <v>0.33333333333333331</v>
      </c>
      <c r="M168" s="1594">
        <v>0.33333333333333331</v>
      </c>
      <c r="N168" s="1587">
        <v>0.33333333333333331</v>
      </c>
      <c r="O168" s="595"/>
      <c r="P168" s="595"/>
      <c r="Q168" s="595"/>
      <c r="R168" s="595"/>
      <c r="S168" s="595"/>
      <c r="T168" s="595"/>
      <c r="U168" s="595"/>
      <c r="V168" s="595"/>
    </row>
    <row r="169" spans="3:22" s="159" customFormat="1">
      <c r="C169" s="881" t="s">
        <v>1600</v>
      </c>
      <c r="D169" s="65"/>
      <c r="E169" s="65" t="s">
        <v>100</v>
      </c>
      <c r="F169" s="66" t="s">
        <v>100</v>
      </c>
      <c r="G169" s="595"/>
      <c r="H169" s="1593">
        <v>0.66666666666666663</v>
      </c>
      <c r="I169" s="1589">
        <v>0.66666666666666663</v>
      </c>
      <c r="J169" s="1589">
        <v>0.66666666666666663</v>
      </c>
      <c r="K169" s="1589">
        <v>0.66666666666666663</v>
      </c>
      <c r="L169" s="1589">
        <v>0.66666666666666663</v>
      </c>
      <c r="M169" s="1589">
        <v>0.66666666666666663</v>
      </c>
      <c r="N169" s="1585">
        <v>0.66666666666666663</v>
      </c>
      <c r="O169" s="595"/>
      <c r="P169" s="595"/>
      <c r="Q169" s="595"/>
      <c r="R169" s="595"/>
      <c r="S169" s="595"/>
      <c r="T169" s="595"/>
      <c r="U169" s="595"/>
      <c r="V169" s="595"/>
    </row>
    <row r="170" spans="3:22" s="159" customFormat="1">
      <c r="C170" s="596" t="s">
        <v>116</v>
      </c>
      <c r="D170" s="955" t="s">
        <v>1610</v>
      </c>
      <c r="E170" s="634"/>
      <c r="F170" s="595"/>
      <c r="G170" s="595"/>
      <c r="H170" s="595"/>
      <c r="I170" s="595"/>
      <c r="J170" s="595"/>
      <c r="K170" s="595"/>
      <c r="L170" s="595"/>
      <c r="M170" s="595"/>
      <c r="N170" s="595"/>
      <c r="O170" s="595"/>
      <c r="P170" s="595"/>
      <c r="Q170" s="595"/>
      <c r="R170" s="595"/>
      <c r="S170" s="595"/>
      <c r="T170" s="595"/>
      <c r="U170" s="595"/>
      <c r="V170" s="595"/>
    </row>
    <row r="171" spans="3:22" s="159" customFormat="1">
      <c r="C171" s="633"/>
      <c r="D171" s="955" t="s">
        <v>1611</v>
      </c>
      <c r="E171" s="634"/>
      <c r="F171" s="595"/>
      <c r="G171" s="595"/>
      <c r="H171" s="595"/>
      <c r="I171" s="595"/>
      <c r="J171" s="595"/>
      <c r="K171" s="595"/>
      <c r="L171" s="595"/>
      <c r="M171" s="595"/>
      <c r="N171" s="595"/>
      <c r="O171" s="595"/>
      <c r="P171" s="595"/>
      <c r="Q171" s="595"/>
      <c r="R171" s="595"/>
      <c r="S171" s="595"/>
      <c r="T171" s="595"/>
      <c r="U171" s="595"/>
      <c r="V171" s="595"/>
    </row>
    <row r="172" spans="3:22" s="159" customFormat="1" ht="14">
      <c r="C172" s="633"/>
      <c r="D172" s="633"/>
      <c r="E172" s="634"/>
      <c r="F172" s="595"/>
      <c r="G172" s="595"/>
      <c r="H172" s="595"/>
      <c r="I172" s="595"/>
      <c r="J172" s="595"/>
      <c r="K172" s="595"/>
      <c r="L172" s="595"/>
      <c r="M172" s="595"/>
      <c r="N172" s="595"/>
      <c r="O172" s="595"/>
      <c r="P172" s="595"/>
      <c r="Q172" s="595"/>
      <c r="R172" s="595"/>
      <c r="S172" s="595"/>
      <c r="T172" s="595"/>
      <c r="U172" s="595"/>
      <c r="V172" s="595"/>
    </row>
    <row r="173" spans="3:22" s="159" customFormat="1">
      <c r="C173" s="1566" t="s">
        <v>1612</v>
      </c>
      <c r="D173"/>
      <c r="E173"/>
      <c r="F173"/>
      <c r="G173" s="595"/>
      <c r="H173" s="326" t="s">
        <v>109</v>
      </c>
      <c r="I173"/>
      <c r="J173"/>
      <c r="K173"/>
      <c r="L173"/>
      <c r="M173"/>
      <c r="N173"/>
      <c r="O173" s="595"/>
      <c r="P173" s="595"/>
      <c r="Q173" s="595"/>
      <c r="R173" s="595"/>
      <c r="S173" s="595"/>
      <c r="T173" s="595"/>
      <c r="U173" s="595"/>
      <c r="V173" s="595"/>
    </row>
    <row r="174" spans="3:22" s="159" customFormat="1">
      <c r="C174" s="1603"/>
      <c r="D174" s="1605"/>
      <c r="E174" s="1605" t="s">
        <v>98</v>
      </c>
      <c r="F174" s="1604" t="s">
        <v>99</v>
      </c>
      <c r="G174" s="595"/>
      <c r="H174" s="1610">
        <v>2017</v>
      </c>
      <c r="I174" s="1608">
        <v>2018</v>
      </c>
      <c r="J174" s="1608">
        <v>2019</v>
      </c>
      <c r="K174" s="1608">
        <v>2020</v>
      </c>
      <c r="L174" s="1608">
        <v>2021</v>
      </c>
      <c r="M174" s="1608">
        <v>2022</v>
      </c>
      <c r="N174" s="1609">
        <v>2023</v>
      </c>
      <c r="O174" s="595"/>
      <c r="P174" s="595"/>
      <c r="Q174" s="595"/>
      <c r="R174" s="595"/>
      <c r="S174" s="595"/>
      <c r="T174" s="595"/>
      <c r="U174" s="595"/>
      <c r="V174" s="595"/>
    </row>
    <row r="175" spans="3:22" s="159" customFormat="1">
      <c r="C175" s="1600" t="s">
        <v>1613</v>
      </c>
      <c r="D175" s="1601"/>
      <c r="E175" s="1601" t="s">
        <v>92</v>
      </c>
      <c r="F175" s="1602"/>
      <c r="G175" s="595"/>
      <c r="H175" s="1607">
        <v>21.25</v>
      </c>
      <c r="I175" s="1606">
        <v>41.25</v>
      </c>
      <c r="J175" s="1606">
        <v>25.375</v>
      </c>
      <c r="K175" s="1606">
        <v>55.396634615384613</v>
      </c>
      <c r="L175" s="1606">
        <v>112.25</v>
      </c>
      <c r="M175" s="1606">
        <v>91.875</v>
      </c>
      <c r="N175" s="1599">
        <v>140.75434318097362</v>
      </c>
      <c r="O175" s="595"/>
      <c r="P175" s="595"/>
      <c r="Q175" s="595"/>
      <c r="R175" s="595"/>
      <c r="S175" s="595"/>
      <c r="T175" s="595"/>
      <c r="U175" s="595"/>
      <c r="V175" s="595"/>
    </row>
    <row r="176" spans="3:22" s="159" customFormat="1">
      <c r="C176" s="62" t="s">
        <v>271</v>
      </c>
      <c r="D176" s="10"/>
      <c r="E176" s="10" t="s">
        <v>100</v>
      </c>
      <c r="F176" s="11"/>
      <c r="G176" s="595"/>
      <c r="H176" s="1268">
        <v>0</v>
      </c>
      <c r="I176" s="1269">
        <v>0</v>
      </c>
      <c r="J176" s="1269">
        <v>0</v>
      </c>
      <c r="K176" s="1269">
        <v>14.146634615384617</v>
      </c>
      <c r="L176" s="1269">
        <v>46.875</v>
      </c>
      <c r="M176" s="1269">
        <v>46.875</v>
      </c>
      <c r="N176" s="1274">
        <v>73.716415830546254</v>
      </c>
      <c r="O176" s="595"/>
      <c r="P176" s="595"/>
      <c r="Q176" s="595"/>
      <c r="R176" s="595"/>
      <c r="S176" s="595"/>
      <c r="T176" s="595"/>
      <c r="U176" s="595"/>
      <c r="V176" s="595"/>
    </row>
    <row r="177" spans="3:22" s="159" customFormat="1" ht="14">
      <c r="C177" s="633"/>
      <c r="D177" s="633"/>
      <c r="E177" s="634"/>
      <c r="F177" s="595"/>
      <c r="G177" s="595"/>
      <c r="H177" s="595"/>
      <c r="I177" s="595"/>
      <c r="J177" s="595"/>
      <c r="K177" s="595"/>
      <c r="L177" s="595"/>
      <c r="M177" s="595"/>
      <c r="N177" s="595"/>
      <c r="O177" s="595"/>
      <c r="P177" s="595"/>
      <c r="Q177" s="595"/>
      <c r="R177" s="595"/>
      <c r="S177" s="595"/>
      <c r="T177" s="595"/>
      <c r="U177" s="595"/>
      <c r="V177" s="595"/>
    </row>
    <row r="178" spans="3:22" s="159" customFormat="1" ht="18.5">
      <c r="C178" s="1759" t="s">
        <v>1594</v>
      </c>
      <c r="D178" s="1759"/>
      <c r="E178" s="634"/>
      <c r="F178" s="595"/>
      <c r="G178" s="595"/>
      <c r="H178" s="595"/>
      <c r="I178" s="595"/>
      <c r="J178" s="595"/>
      <c r="K178" s="595"/>
      <c r="L178" s="595"/>
      <c r="M178" s="595"/>
      <c r="N178" s="595"/>
      <c r="O178" s="595"/>
      <c r="P178" s="595"/>
      <c r="Q178" s="595"/>
      <c r="R178" s="595"/>
      <c r="S178" s="595"/>
      <c r="T178" s="595"/>
      <c r="U178" s="595"/>
      <c r="V178" s="595"/>
    </row>
    <row r="179" spans="3:22" s="159" customFormat="1" ht="14">
      <c r="C179" s="633"/>
      <c r="D179" s="633"/>
      <c r="E179" s="634"/>
      <c r="F179" s="595"/>
      <c r="G179" s="595"/>
      <c r="H179" s="595"/>
      <c r="I179" s="595"/>
      <c r="J179" s="595"/>
      <c r="K179" s="595"/>
      <c r="L179" s="595"/>
      <c r="M179" s="595"/>
      <c r="N179" s="595"/>
      <c r="O179" s="595"/>
      <c r="P179" s="595"/>
      <c r="Q179" s="595"/>
      <c r="R179" s="595"/>
      <c r="S179" s="595"/>
      <c r="T179" s="595"/>
      <c r="U179" s="595"/>
      <c r="V179" s="595"/>
    </row>
    <row r="180" spans="3:22" s="159" customFormat="1">
      <c r="C180" s="37" t="s">
        <v>1615</v>
      </c>
      <c r="D180"/>
      <c r="E180"/>
      <c r="F180"/>
      <c r="G180" s="595"/>
      <c r="H180" s="326" t="s">
        <v>109</v>
      </c>
      <c r="I180"/>
      <c r="J180"/>
      <c r="K180"/>
      <c r="L180"/>
      <c r="M180"/>
      <c r="N180"/>
      <c r="O180" s="595"/>
      <c r="P180" s="595"/>
      <c r="Q180" s="595"/>
      <c r="R180" s="595"/>
      <c r="S180" s="595"/>
      <c r="T180" s="595"/>
      <c r="U180" s="595"/>
      <c r="V180" s="595"/>
    </row>
    <row r="181" spans="3:22" s="159" customFormat="1">
      <c r="C181" s="1612"/>
      <c r="D181" s="1613"/>
      <c r="E181" s="1613" t="s">
        <v>98</v>
      </c>
      <c r="F181" s="1611" t="s">
        <v>99</v>
      </c>
      <c r="G181" s="595"/>
      <c r="H181" s="1610">
        <v>2017</v>
      </c>
      <c r="I181" s="1608">
        <v>2018</v>
      </c>
      <c r="J181" s="1608">
        <v>2019</v>
      </c>
      <c r="K181" s="1608">
        <v>2020</v>
      </c>
      <c r="L181" s="1608">
        <v>2021</v>
      </c>
      <c r="M181" s="1608">
        <v>2022</v>
      </c>
      <c r="N181" s="1609">
        <v>2023</v>
      </c>
      <c r="O181" s="595"/>
      <c r="P181" s="595"/>
      <c r="Q181" s="595"/>
      <c r="R181" s="595"/>
      <c r="S181" s="595"/>
      <c r="T181" s="595"/>
      <c r="U181" s="595"/>
      <c r="V181" s="595"/>
    </row>
    <row r="182" spans="3:22" s="159" customFormat="1">
      <c r="C182" s="123" t="s">
        <v>1616</v>
      </c>
      <c r="D182" s="4"/>
      <c r="E182" s="396" t="s">
        <v>1617</v>
      </c>
      <c r="F182" s="866" t="s">
        <v>116</v>
      </c>
      <c r="G182" s="595"/>
      <c r="H182" s="1616">
        <v>0.67500000000000004</v>
      </c>
      <c r="I182" s="1615">
        <v>0.67500000000000004</v>
      </c>
      <c r="J182" s="1615">
        <v>0.67500000000000004</v>
      </c>
      <c r="K182" s="1615">
        <v>0.67500000000000004</v>
      </c>
      <c r="L182" s="1615">
        <v>0.67500000000000004</v>
      </c>
      <c r="M182" s="1615">
        <v>0.67500000000000004</v>
      </c>
      <c r="N182" s="1588">
        <v>0.67500000000000004</v>
      </c>
      <c r="O182" s="595"/>
      <c r="P182" s="595"/>
      <c r="Q182" s="595"/>
      <c r="R182" s="595"/>
      <c r="S182" s="595"/>
      <c r="T182" s="595"/>
      <c r="U182" s="595"/>
      <c r="V182" s="595"/>
    </row>
    <row r="183" spans="3:22" s="159" customFormat="1">
      <c r="C183" s="123" t="s">
        <v>1618</v>
      </c>
      <c r="D183" s="4"/>
      <c r="E183" s="396" t="s">
        <v>100</v>
      </c>
      <c r="F183" s="866" t="s">
        <v>100</v>
      </c>
      <c r="G183" s="595"/>
      <c r="H183" s="1619">
        <v>1.8</v>
      </c>
      <c r="I183" s="1617">
        <v>1.8</v>
      </c>
      <c r="J183" s="1617">
        <v>1.8</v>
      </c>
      <c r="K183" s="1617">
        <v>1.8</v>
      </c>
      <c r="L183" s="1617">
        <v>1.8</v>
      </c>
      <c r="M183" s="1617">
        <v>1.8</v>
      </c>
      <c r="N183" s="973">
        <v>1.8</v>
      </c>
      <c r="O183" s="595"/>
      <c r="P183" s="595"/>
      <c r="Q183" s="595"/>
      <c r="R183" s="595"/>
      <c r="S183" s="595"/>
      <c r="T183" s="595"/>
      <c r="U183" s="595"/>
      <c r="V183" s="595"/>
    </row>
    <row r="184" spans="3:22" s="159" customFormat="1">
      <c r="C184" s="113" t="s">
        <v>1619</v>
      </c>
      <c r="D184" s="10"/>
      <c r="E184" s="398" t="s">
        <v>100</v>
      </c>
      <c r="F184" s="869" t="s">
        <v>100</v>
      </c>
      <c r="G184" s="595"/>
      <c r="H184" s="1618">
        <v>4.5</v>
      </c>
      <c r="I184" s="1614">
        <v>4.5</v>
      </c>
      <c r="J184" s="1614">
        <v>4.5</v>
      </c>
      <c r="K184" s="1614">
        <v>4.5</v>
      </c>
      <c r="L184" s="1614">
        <v>4.5</v>
      </c>
      <c r="M184" s="1614">
        <v>3.9600000000000004</v>
      </c>
      <c r="N184" s="1620">
        <v>3.9600000000000004</v>
      </c>
      <c r="O184" s="595"/>
      <c r="P184" s="595"/>
      <c r="Q184" s="595"/>
      <c r="R184" s="595"/>
      <c r="S184" s="595"/>
      <c r="T184" s="595"/>
      <c r="U184" s="595"/>
      <c r="V184" s="595"/>
    </row>
    <row r="185" spans="3:22" s="159" customFormat="1" ht="14">
      <c r="C185" s="633"/>
      <c r="D185" s="633"/>
      <c r="E185" s="634"/>
      <c r="F185" s="595"/>
      <c r="G185" s="595"/>
      <c r="H185" s="595"/>
      <c r="I185" s="595"/>
      <c r="J185" s="595"/>
      <c r="K185" s="595"/>
      <c r="L185" s="595"/>
      <c r="M185" s="595"/>
      <c r="N185" s="595"/>
      <c r="O185" s="595"/>
      <c r="P185" s="595"/>
      <c r="Q185" s="595"/>
      <c r="R185" s="595"/>
      <c r="S185" s="595"/>
      <c r="T185" s="595"/>
      <c r="U185" s="595"/>
      <c r="V185" s="595"/>
    </row>
    <row r="186" spans="3:22" s="159" customFormat="1">
      <c r="C186" s="283" t="s">
        <v>116</v>
      </c>
      <c r="D186" s="124" t="s">
        <v>1620</v>
      </c>
      <c r="E186" s="634"/>
      <c r="F186" s="595"/>
      <c r="G186" s="595"/>
      <c r="H186" s="595"/>
      <c r="I186" s="595"/>
      <c r="J186" s="595"/>
      <c r="K186" s="595"/>
      <c r="L186" s="595"/>
      <c r="M186" s="595"/>
      <c r="N186" s="595"/>
      <c r="O186" s="595"/>
      <c r="P186" s="595"/>
      <c r="Q186" s="595"/>
      <c r="R186" s="595"/>
      <c r="S186" s="595"/>
      <c r="T186" s="595"/>
      <c r="U186" s="595"/>
      <c r="V186" s="595"/>
    </row>
    <row r="187" spans="3:22" s="159" customFormat="1">
      <c r="C187" s="283"/>
      <c r="D187" s="124" t="s">
        <v>1621</v>
      </c>
      <c r="E187" s="634"/>
      <c r="F187" s="595"/>
      <c r="G187" s="595"/>
      <c r="H187" s="595"/>
      <c r="I187" s="595"/>
      <c r="J187" s="595"/>
      <c r="K187" s="595"/>
      <c r="L187" s="595"/>
      <c r="M187" s="595"/>
      <c r="N187" s="595"/>
      <c r="O187" s="595"/>
      <c r="P187" s="595"/>
      <c r="Q187" s="595"/>
      <c r="R187" s="595"/>
      <c r="S187" s="595"/>
      <c r="T187" s="595"/>
      <c r="U187" s="595"/>
      <c r="V187" s="595"/>
    </row>
    <row r="188" spans="3:22" s="159" customFormat="1">
      <c r="C188" s="283"/>
      <c r="D188" s="124" t="s">
        <v>1622</v>
      </c>
      <c r="E188" s="634"/>
      <c r="F188" s="595"/>
      <c r="G188" s="595"/>
      <c r="H188" s="595"/>
      <c r="I188" s="595"/>
      <c r="J188" s="595"/>
      <c r="K188" s="595"/>
      <c r="L188" s="595"/>
      <c r="M188" s="595"/>
      <c r="N188" s="595"/>
      <c r="O188" s="595"/>
      <c r="P188" s="595"/>
      <c r="Q188" s="595"/>
      <c r="R188" s="595"/>
      <c r="S188" s="595"/>
      <c r="T188" s="595"/>
      <c r="U188" s="595"/>
      <c r="V188" s="595"/>
    </row>
    <row r="189" spans="3:22" s="159" customFormat="1">
      <c r="C189" s="283"/>
      <c r="D189" s="124" t="s">
        <v>1623</v>
      </c>
      <c r="E189" s="634"/>
      <c r="F189" s="595"/>
      <c r="G189" s="595"/>
      <c r="H189" s="595"/>
      <c r="I189" s="595"/>
      <c r="J189" s="595"/>
      <c r="K189" s="595"/>
      <c r="L189" s="595"/>
      <c r="M189" s="595"/>
      <c r="N189" s="595"/>
      <c r="O189" s="595"/>
      <c r="P189" s="595"/>
      <c r="Q189" s="595"/>
      <c r="R189" s="595"/>
      <c r="S189" s="595"/>
      <c r="T189" s="595"/>
      <c r="U189" s="595"/>
      <c r="V189" s="595"/>
    </row>
    <row r="190" spans="3:22" s="159" customFormat="1" ht="14">
      <c r="C190" s="633"/>
      <c r="D190" s="633"/>
      <c r="E190" s="634"/>
      <c r="F190" s="595"/>
      <c r="G190" s="595"/>
      <c r="H190" s="595"/>
      <c r="I190" s="595"/>
      <c r="J190" s="595"/>
      <c r="K190" s="595"/>
      <c r="L190" s="595"/>
      <c r="M190" s="595"/>
      <c r="N190" s="595"/>
      <c r="O190" s="595"/>
      <c r="P190" s="595"/>
      <c r="Q190" s="595"/>
      <c r="R190" s="595"/>
      <c r="S190" s="595"/>
      <c r="T190" s="595"/>
      <c r="U190" s="595"/>
      <c r="V190" s="595"/>
    </row>
    <row r="191" spans="3:22" s="159" customFormat="1">
      <c r="C191" s="37" t="s">
        <v>1624</v>
      </c>
      <c r="D191"/>
      <c r="E191"/>
      <c r="F191"/>
      <c r="G191" s="595"/>
      <c r="H191" s="326" t="s">
        <v>109</v>
      </c>
      <c r="I191"/>
      <c r="J191"/>
      <c r="K191"/>
      <c r="L191"/>
      <c r="M191"/>
      <c r="N191"/>
      <c r="O191" s="595"/>
      <c r="P191" s="595"/>
      <c r="Q191" s="595"/>
      <c r="R191" s="595"/>
      <c r="S191" s="595"/>
      <c r="T191" s="595"/>
      <c r="U191" s="595"/>
      <c r="V191" s="595"/>
    </row>
    <row r="192" spans="3:22" s="159" customFormat="1">
      <c r="C192" s="1622"/>
      <c r="D192" s="1625"/>
      <c r="E192" s="1625" t="s">
        <v>98</v>
      </c>
      <c r="F192" s="1621" t="s">
        <v>99</v>
      </c>
      <c r="G192" s="595"/>
      <c r="H192" s="1610">
        <v>2017</v>
      </c>
      <c r="I192" s="1608">
        <v>2018</v>
      </c>
      <c r="J192" s="1608">
        <v>2019</v>
      </c>
      <c r="K192" s="1608">
        <v>2020</v>
      </c>
      <c r="L192" s="1608">
        <v>2021</v>
      </c>
      <c r="M192" s="1608">
        <v>2022</v>
      </c>
      <c r="N192" s="1609">
        <v>2023</v>
      </c>
      <c r="O192" s="595"/>
      <c r="P192" s="595"/>
      <c r="Q192" s="595"/>
      <c r="R192" s="595"/>
      <c r="S192" s="595"/>
      <c r="T192" s="595"/>
      <c r="U192" s="595"/>
      <c r="V192" s="595"/>
    </row>
    <row r="193" spans="3:22" s="159" customFormat="1">
      <c r="C193" s="1622" t="s">
        <v>1625</v>
      </c>
      <c r="D193" s="1624"/>
      <c r="E193" s="1626" t="s">
        <v>445</v>
      </c>
      <c r="F193" s="1623" t="s">
        <v>116</v>
      </c>
      <c r="G193" s="595"/>
      <c r="H193" s="1628">
        <v>0.8</v>
      </c>
      <c r="I193" s="1629">
        <v>0.8</v>
      </c>
      <c r="J193" s="1629">
        <v>0.8</v>
      </c>
      <c r="K193" s="1629">
        <v>0.8</v>
      </c>
      <c r="L193" s="1629">
        <v>0.8</v>
      </c>
      <c r="M193" s="1629">
        <v>0.8</v>
      </c>
      <c r="N193" s="1627">
        <v>0.8</v>
      </c>
      <c r="O193" s="595"/>
      <c r="P193" s="595"/>
      <c r="Q193" s="595"/>
      <c r="R193" s="595"/>
      <c r="S193" s="595"/>
      <c r="T193" s="595"/>
      <c r="U193" s="595"/>
      <c r="V193" s="595"/>
    </row>
    <row r="194" spans="3:22" s="159" customFormat="1">
      <c r="C194" s="283" t="s">
        <v>116</v>
      </c>
      <c r="D194" s="124" t="s">
        <v>1620</v>
      </c>
      <c r="E194" s="634"/>
      <c r="F194" s="595"/>
      <c r="G194" s="595"/>
      <c r="H194" s="595"/>
      <c r="I194" s="595"/>
      <c r="J194" s="595"/>
      <c r="K194" s="595"/>
      <c r="L194" s="595"/>
      <c r="M194" s="595"/>
      <c r="N194" s="595"/>
      <c r="O194" s="595"/>
      <c r="P194" s="595"/>
      <c r="Q194" s="595"/>
      <c r="R194" s="595"/>
      <c r="S194" s="595"/>
      <c r="T194" s="595"/>
      <c r="U194" s="595"/>
      <c r="V194" s="595"/>
    </row>
    <row r="195" spans="3:22" s="159" customFormat="1">
      <c r="C195" s="283"/>
      <c r="D195" s="124" t="s">
        <v>1626</v>
      </c>
      <c r="E195" s="634"/>
      <c r="F195" s="595"/>
      <c r="G195" s="595"/>
      <c r="H195" s="595"/>
      <c r="I195" s="595"/>
      <c r="J195" s="595"/>
      <c r="K195" s="595"/>
      <c r="L195" s="595"/>
      <c r="M195" s="595"/>
      <c r="N195" s="595"/>
      <c r="O195" s="595"/>
      <c r="P195" s="595"/>
      <c r="Q195" s="595"/>
      <c r="R195" s="595"/>
      <c r="S195" s="595"/>
      <c r="T195" s="595"/>
      <c r="U195" s="595"/>
      <c r="V195" s="595"/>
    </row>
    <row r="196" spans="3:22" s="159" customFormat="1" ht="14">
      <c r="C196" s="633"/>
      <c r="D196" s="633"/>
      <c r="E196" s="634"/>
      <c r="F196" s="595"/>
      <c r="G196" s="595"/>
      <c r="H196" s="595"/>
      <c r="I196" s="595"/>
      <c r="J196" s="595"/>
      <c r="K196" s="595"/>
      <c r="L196" s="595"/>
      <c r="M196" s="595"/>
      <c r="N196" s="595"/>
      <c r="O196" s="595"/>
      <c r="P196" s="595"/>
      <c r="Q196" s="595"/>
      <c r="R196" s="595"/>
      <c r="S196" s="595"/>
      <c r="T196" s="595"/>
      <c r="U196" s="595"/>
      <c r="V196" s="595"/>
    </row>
    <row r="197" spans="3:22" s="159" customFormat="1">
      <c r="C197" s="37" t="s">
        <v>1627</v>
      </c>
      <c r="D197"/>
      <c r="E197"/>
      <c r="F197"/>
      <c r="G197" s="595"/>
      <c r="H197" s="326" t="s">
        <v>109</v>
      </c>
      <c r="I197"/>
      <c r="J197"/>
      <c r="K197"/>
      <c r="L197"/>
      <c r="M197"/>
      <c r="N197"/>
      <c r="O197" s="595"/>
      <c r="P197" s="595"/>
      <c r="Q197" s="595"/>
      <c r="R197" s="595"/>
      <c r="S197" s="595"/>
      <c r="T197" s="595"/>
      <c r="U197" s="595"/>
      <c r="V197" s="595"/>
    </row>
    <row r="198" spans="3:22" s="159" customFormat="1">
      <c r="C198" s="1640"/>
      <c r="D198" s="1644"/>
      <c r="E198" s="1644" t="s">
        <v>98</v>
      </c>
      <c r="F198" s="1638" t="s">
        <v>99</v>
      </c>
      <c r="G198" s="595"/>
      <c r="H198" s="1656">
        <v>2017</v>
      </c>
      <c r="I198" s="1654">
        <v>2018</v>
      </c>
      <c r="J198" s="1654">
        <v>2019</v>
      </c>
      <c r="K198" s="1654">
        <v>2020</v>
      </c>
      <c r="L198" s="1654">
        <v>2021</v>
      </c>
      <c r="M198" s="1654">
        <v>2022</v>
      </c>
      <c r="N198" s="1655">
        <v>2023</v>
      </c>
      <c r="O198" s="595"/>
      <c r="P198" s="595"/>
      <c r="Q198" s="595"/>
      <c r="R198" s="595"/>
      <c r="S198" s="595"/>
      <c r="T198" s="595"/>
      <c r="U198" s="595"/>
      <c r="V198" s="595"/>
    </row>
    <row r="199" spans="3:22" s="159" customFormat="1">
      <c r="C199" s="61" t="s">
        <v>166</v>
      </c>
      <c r="D199" s="4"/>
      <c r="E199" s="396" t="s">
        <v>168</v>
      </c>
      <c r="F199" s="866" t="s">
        <v>116</v>
      </c>
      <c r="G199" s="595"/>
      <c r="H199" s="1648">
        <v>1.7250000000000001</v>
      </c>
      <c r="I199" s="1630">
        <v>0.67500000000000004</v>
      </c>
      <c r="J199" s="1630">
        <v>13.275</v>
      </c>
      <c r="K199" s="1630">
        <v>2.5499999999999998</v>
      </c>
      <c r="L199" s="1630">
        <v>4.6749999999999998</v>
      </c>
      <c r="M199" s="1630">
        <v>0.375</v>
      </c>
      <c r="N199" s="1653">
        <v>0</v>
      </c>
      <c r="O199" s="595"/>
      <c r="P199" s="595"/>
      <c r="Q199" s="595"/>
      <c r="R199" s="595"/>
      <c r="S199" s="595"/>
      <c r="T199" s="595"/>
      <c r="U199" s="595"/>
      <c r="V199" s="595"/>
    </row>
    <row r="200" spans="3:22" s="159" customFormat="1">
      <c r="C200" s="1633" t="s">
        <v>1616</v>
      </c>
      <c r="D200" s="4"/>
      <c r="E200" s="396" t="s">
        <v>100</v>
      </c>
      <c r="F200" s="866" t="s">
        <v>100</v>
      </c>
      <c r="G200" s="595"/>
      <c r="H200" s="1650">
        <v>1.7250000000000001</v>
      </c>
      <c r="I200" s="1649">
        <v>0.67500000000000004</v>
      </c>
      <c r="J200" s="1649">
        <v>2.4750000000000001</v>
      </c>
      <c r="K200" s="1649">
        <v>2.5499999999999998</v>
      </c>
      <c r="L200" s="1649">
        <v>2.1749999999999998</v>
      </c>
      <c r="M200" s="1649">
        <v>0.375</v>
      </c>
      <c r="N200" s="1647">
        <v>0</v>
      </c>
      <c r="O200" s="595"/>
      <c r="P200" s="595"/>
      <c r="Q200" s="595"/>
      <c r="R200" s="595"/>
      <c r="S200" s="595"/>
      <c r="T200" s="595"/>
      <c r="U200" s="595"/>
      <c r="V200" s="595"/>
    </row>
    <row r="201" spans="3:22" s="159" customFormat="1">
      <c r="C201" s="1633" t="s">
        <v>1618</v>
      </c>
      <c r="D201" s="4"/>
      <c r="E201" s="396" t="s">
        <v>100</v>
      </c>
      <c r="F201" s="866" t="s">
        <v>100</v>
      </c>
      <c r="G201" s="595"/>
      <c r="H201" s="1650">
        <v>0</v>
      </c>
      <c r="I201" s="1649">
        <v>0</v>
      </c>
      <c r="J201" s="1649">
        <v>1.8</v>
      </c>
      <c r="K201" s="1649">
        <v>0</v>
      </c>
      <c r="L201" s="1649">
        <v>0</v>
      </c>
      <c r="M201" s="1649">
        <v>0</v>
      </c>
      <c r="N201" s="1647">
        <v>0</v>
      </c>
      <c r="O201" s="595"/>
      <c r="P201" s="595"/>
      <c r="Q201" s="595"/>
      <c r="R201" s="595"/>
      <c r="S201" s="595"/>
      <c r="T201" s="595"/>
      <c r="U201" s="595"/>
      <c r="V201" s="595"/>
    </row>
    <row r="202" spans="3:22" s="159" customFormat="1">
      <c r="C202" s="1633" t="s">
        <v>1619</v>
      </c>
      <c r="D202" s="4"/>
      <c r="E202" s="396" t="s">
        <v>100</v>
      </c>
      <c r="F202" s="866" t="s">
        <v>100</v>
      </c>
      <c r="G202" s="595"/>
      <c r="H202" s="1650">
        <v>0</v>
      </c>
      <c r="I202" s="1649">
        <v>0</v>
      </c>
      <c r="J202" s="1649">
        <v>9</v>
      </c>
      <c r="K202" s="1649">
        <v>0</v>
      </c>
      <c r="L202" s="1649">
        <v>2.5</v>
      </c>
      <c r="M202" s="1649">
        <v>0</v>
      </c>
      <c r="N202" s="1647">
        <v>0</v>
      </c>
      <c r="O202" s="595"/>
      <c r="P202" s="595"/>
      <c r="Q202" s="595"/>
      <c r="R202" s="595"/>
      <c r="S202" s="595"/>
      <c r="T202" s="595"/>
      <c r="U202" s="595"/>
      <c r="V202" s="595"/>
    </row>
    <row r="203" spans="3:22" s="159" customFormat="1">
      <c r="C203" s="1634" t="s">
        <v>1628</v>
      </c>
      <c r="D203" s="1635"/>
      <c r="E203" s="1636" t="s">
        <v>100</v>
      </c>
      <c r="F203" s="1637" t="s">
        <v>100</v>
      </c>
      <c r="G203" s="595"/>
      <c r="H203" s="1648">
        <v>0.375</v>
      </c>
      <c r="I203" s="1630">
        <v>0.375</v>
      </c>
      <c r="J203" s="1630">
        <v>0.67500000000000004</v>
      </c>
      <c r="K203" s="1630">
        <v>0</v>
      </c>
      <c r="L203" s="1630">
        <v>0</v>
      </c>
      <c r="M203" s="1630">
        <v>0</v>
      </c>
      <c r="N203" s="1653">
        <v>0</v>
      </c>
      <c r="O203" s="595"/>
      <c r="P203" s="595"/>
      <c r="Q203" s="595"/>
      <c r="R203" s="595"/>
      <c r="S203" s="595"/>
      <c r="T203" s="595"/>
      <c r="U203" s="595"/>
      <c r="V203" s="595"/>
    </row>
    <row r="204" spans="3:22" s="159" customFormat="1">
      <c r="C204" s="1633" t="s">
        <v>1616</v>
      </c>
      <c r="D204" s="4"/>
      <c r="E204" s="396" t="s">
        <v>100</v>
      </c>
      <c r="F204" s="866" t="s">
        <v>100</v>
      </c>
      <c r="G204" s="595"/>
      <c r="H204" s="1650">
        <v>0.375</v>
      </c>
      <c r="I204" s="1649">
        <v>0.375</v>
      </c>
      <c r="J204" s="1649">
        <v>0.67500000000000004</v>
      </c>
      <c r="K204" s="1649">
        <v>0</v>
      </c>
      <c r="L204" s="1649">
        <v>0</v>
      </c>
      <c r="M204" s="1649">
        <v>0</v>
      </c>
      <c r="N204" s="1647">
        <v>0</v>
      </c>
      <c r="O204" s="595"/>
      <c r="P204" s="595"/>
      <c r="Q204" s="595"/>
      <c r="R204" s="595"/>
      <c r="S204" s="595"/>
      <c r="T204" s="595"/>
      <c r="U204" s="595"/>
      <c r="V204" s="595"/>
    </row>
    <row r="205" spans="3:22" s="159" customFormat="1">
      <c r="C205" s="1633" t="s">
        <v>1618</v>
      </c>
      <c r="D205" s="4"/>
      <c r="E205" s="396" t="s">
        <v>100</v>
      </c>
      <c r="F205" s="866" t="s">
        <v>100</v>
      </c>
      <c r="G205" s="595"/>
      <c r="H205" s="1650">
        <v>0</v>
      </c>
      <c r="I205" s="1649">
        <v>0</v>
      </c>
      <c r="J205" s="1649">
        <v>0</v>
      </c>
      <c r="K205" s="1649">
        <v>0</v>
      </c>
      <c r="L205" s="1649">
        <v>0</v>
      </c>
      <c r="M205" s="1649">
        <v>0</v>
      </c>
      <c r="N205" s="1647">
        <v>0</v>
      </c>
      <c r="O205" s="595"/>
      <c r="P205" s="595"/>
      <c r="Q205" s="595"/>
      <c r="R205" s="595"/>
      <c r="S205" s="595"/>
      <c r="T205" s="595"/>
      <c r="U205" s="595"/>
      <c r="V205" s="595"/>
    </row>
    <row r="206" spans="3:22" s="159" customFormat="1">
      <c r="C206" s="1641" t="s">
        <v>1619</v>
      </c>
      <c r="D206" s="10"/>
      <c r="E206" s="398" t="s">
        <v>100</v>
      </c>
      <c r="F206" s="869" t="s">
        <v>100</v>
      </c>
      <c r="G206" s="595"/>
      <c r="H206" s="1650">
        <v>0</v>
      </c>
      <c r="I206" s="1649">
        <v>0</v>
      </c>
      <c r="J206" s="1649">
        <v>0</v>
      </c>
      <c r="K206" s="1649">
        <v>0</v>
      </c>
      <c r="L206" s="1649">
        <v>0</v>
      </c>
      <c r="M206" s="1649">
        <v>0</v>
      </c>
      <c r="N206" s="1647">
        <v>0</v>
      </c>
      <c r="O206" s="595"/>
      <c r="P206" s="595"/>
      <c r="Q206" s="595"/>
      <c r="R206" s="595"/>
      <c r="S206" s="595"/>
      <c r="T206" s="595"/>
      <c r="U206" s="595"/>
      <c r="V206" s="595"/>
    </row>
    <row r="207" spans="3:22" s="159" customFormat="1">
      <c r="C207" s="61" t="s">
        <v>217</v>
      </c>
      <c r="D207" s="4"/>
      <c r="E207" s="396" t="s">
        <v>100</v>
      </c>
      <c r="F207" s="866" t="s">
        <v>100</v>
      </c>
      <c r="G207" s="595"/>
      <c r="H207" s="1648">
        <v>3.9249999999999998</v>
      </c>
      <c r="I207" s="1630">
        <v>5.9249999999999998</v>
      </c>
      <c r="J207" s="1630">
        <v>7.375</v>
      </c>
      <c r="K207" s="1630">
        <v>2.85</v>
      </c>
      <c r="L207" s="1630">
        <v>6.05</v>
      </c>
      <c r="M207" s="1630">
        <v>8.3600000000000012</v>
      </c>
      <c r="N207" s="1653">
        <v>8.3600000000000012</v>
      </c>
      <c r="O207" s="595"/>
      <c r="P207" s="595"/>
      <c r="Q207" s="595"/>
      <c r="R207" s="595"/>
      <c r="S207" s="595"/>
      <c r="T207" s="595"/>
      <c r="U207" s="595"/>
      <c r="V207" s="595"/>
    </row>
    <row r="208" spans="3:22" s="159" customFormat="1">
      <c r="C208" s="1633" t="s">
        <v>1616</v>
      </c>
      <c r="D208" s="4"/>
      <c r="E208" s="396" t="s">
        <v>100</v>
      </c>
      <c r="F208" s="866" t="s">
        <v>100</v>
      </c>
      <c r="G208" s="595"/>
      <c r="H208" s="1650">
        <v>1.425</v>
      </c>
      <c r="I208" s="1649">
        <v>1.425</v>
      </c>
      <c r="J208" s="1649">
        <v>0.375</v>
      </c>
      <c r="K208" s="1649">
        <v>2.85</v>
      </c>
      <c r="L208" s="1649">
        <v>1.05</v>
      </c>
      <c r="M208" s="1649">
        <v>0</v>
      </c>
      <c r="N208" s="1647">
        <v>0</v>
      </c>
      <c r="O208" s="595"/>
      <c r="P208" s="595"/>
      <c r="Q208" s="595"/>
      <c r="R208" s="595"/>
      <c r="S208" s="595"/>
      <c r="T208" s="595"/>
      <c r="U208" s="595"/>
      <c r="V208" s="595"/>
    </row>
    <row r="209" spans="3:22" s="159" customFormat="1">
      <c r="C209" s="1633" t="s">
        <v>1618</v>
      </c>
      <c r="D209" s="4"/>
      <c r="E209" s="396" t="s">
        <v>100</v>
      </c>
      <c r="F209" s="866" t="s">
        <v>100</v>
      </c>
      <c r="G209" s="595"/>
      <c r="H209" s="1650">
        <v>0</v>
      </c>
      <c r="I209" s="1649">
        <v>0</v>
      </c>
      <c r="J209" s="1649">
        <v>0</v>
      </c>
      <c r="K209" s="1649">
        <v>0</v>
      </c>
      <c r="L209" s="1649">
        <v>0</v>
      </c>
      <c r="M209" s="1649">
        <v>0</v>
      </c>
      <c r="N209" s="1647">
        <v>0</v>
      </c>
      <c r="O209" s="595"/>
      <c r="P209" s="595"/>
      <c r="Q209" s="595"/>
      <c r="R209" s="595"/>
      <c r="S209" s="595"/>
      <c r="T209" s="595"/>
      <c r="U209" s="595"/>
      <c r="V209" s="595"/>
    </row>
    <row r="210" spans="3:22" s="159" customFormat="1">
      <c r="C210" s="1633" t="s">
        <v>1619</v>
      </c>
      <c r="D210" s="4"/>
      <c r="E210" s="396" t="s">
        <v>100</v>
      </c>
      <c r="F210" s="866" t="s">
        <v>100</v>
      </c>
      <c r="G210" s="595"/>
      <c r="H210" s="1650">
        <v>2.5</v>
      </c>
      <c r="I210" s="1649">
        <v>4.5</v>
      </c>
      <c r="J210" s="1649">
        <v>7</v>
      </c>
      <c r="K210" s="1649">
        <v>0</v>
      </c>
      <c r="L210" s="1649">
        <v>5</v>
      </c>
      <c r="M210" s="1649">
        <v>8.3600000000000012</v>
      </c>
      <c r="N210" s="1647">
        <v>8.3600000000000012</v>
      </c>
      <c r="O210" s="595"/>
      <c r="P210" s="595"/>
      <c r="Q210" s="595"/>
      <c r="R210" s="595"/>
      <c r="S210" s="595"/>
      <c r="T210" s="595"/>
      <c r="U210" s="595"/>
      <c r="V210" s="595"/>
    </row>
    <row r="211" spans="3:22" s="159" customFormat="1">
      <c r="C211" s="1639" t="s">
        <v>183</v>
      </c>
      <c r="D211" s="1643"/>
      <c r="E211" s="1645" t="s">
        <v>100</v>
      </c>
      <c r="F211" s="1642" t="s">
        <v>125</v>
      </c>
      <c r="G211" s="595"/>
      <c r="H211" s="1631">
        <v>6.0250000000000004</v>
      </c>
      <c r="I211" s="1652">
        <v>6.9749999999999996</v>
      </c>
      <c r="J211" s="1652">
        <v>21.325000000000003</v>
      </c>
      <c r="K211" s="1652">
        <v>5.4</v>
      </c>
      <c r="L211" s="1652">
        <v>10.725</v>
      </c>
      <c r="M211" s="1652">
        <v>8.7350000000000012</v>
      </c>
      <c r="N211" s="1646">
        <v>8.3600000000000012</v>
      </c>
      <c r="O211" s="595"/>
      <c r="P211" s="595"/>
      <c r="Q211" s="595"/>
      <c r="R211" s="595"/>
      <c r="S211" s="595"/>
      <c r="T211" s="595"/>
      <c r="U211" s="595"/>
      <c r="V211" s="595"/>
    </row>
    <row r="212" spans="3:22" s="159" customFormat="1" ht="14">
      <c r="C212" s="633"/>
      <c r="D212" s="633"/>
      <c r="E212" s="634"/>
      <c r="F212" s="595"/>
      <c r="G212" s="595"/>
      <c r="H212" s="595"/>
      <c r="I212" s="595"/>
      <c r="J212" s="595"/>
      <c r="K212" s="595"/>
      <c r="L212" s="595"/>
      <c r="M212" s="595"/>
      <c r="N212" s="595"/>
      <c r="O212" s="595"/>
      <c r="P212" s="595"/>
      <c r="Q212" s="595"/>
      <c r="R212" s="595"/>
      <c r="S212" s="595"/>
      <c r="T212" s="595"/>
      <c r="U212" s="595"/>
      <c r="V212" s="595"/>
    </row>
    <row r="213" spans="3:22" s="159" customFormat="1" ht="18.5">
      <c r="C213" s="258" t="s">
        <v>376</v>
      </c>
      <c r="D213" s="635"/>
      <c r="E213" s="634"/>
      <c r="F213" s="595"/>
      <c r="G213" s="595"/>
      <c r="H213" s="595"/>
      <c r="I213" s="595"/>
      <c r="J213" s="595"/>
      <c r="K213" s="595"/>
      <c r="L213" s="595"/>
      <c r="M213" s="595"/>
      <c r="N213" s="595"/>
      <c r="O213" s="595"/>
      <c r="P213" s="595"/>
      <c r="Q213" s="595"/>
      <c r="R213" s="595"/>
      <c r="S213" s="595"/>
      <c r="T213" s="595"/>
      <c r="U213" s="595"/>
      <c r="V213" s="595"/>
    </row>
    <row r="214" spans="3:22" s="159" customFormat="1" ht="14">
      <c r="C214" s="635"/>
      <c r="D214" s="635"/>
      <c r="E214" s="634"/>
      <c r="F214" s="595"/>
      <c r="G214" s="595"/>
      <c r="H214" s="595"/>
      <c r="I214" s="595"/>
      <c r="J214" s="595"/>
      <c r="K214" s="595"/>
      <c r="L214" s="595"/>
      <c r="M214" s="595"/>
      <c r="N214" s="595"/>
      <c r="O214" s="595"/>
      <c r="P214" s="595"/>
      <c r="Q214" s="595"/>
      <c r="R214" s="595"/>
      <c r="S214" s="595"/>
      <c r="T214" s="595"/>
      <c r="U214" s="595"/>
      <c r="V214" s="595"/>
    </row>
    <row r="215" spans="3:22" s="159" customFormat="1" ht="18.5">
      <c r="C215" s="1770" t="s">
        <v>1579</v>
      </c>
      <c r="D215" s="1771"/>
      <c r="E215" s="634"/>
      <c r="F215" s="595"/>
      <c r="G215" s="595"/>
      <c r="H215" s="595"/>
      <c r="I215" s="595"/>
      <c r="J215" s="595"/>
      <c r="K215" s="595"/>
      <c r="L215" s="595"/>
      <c r="M215" s="595"/>
      <c r="N215" s="595"/>
      <c r="O215" s="595"/>
      <c r="P215" s="595"/>
      <c r="Q215" s="595"/>
      <c r="R215" s="595"/>
      <c r="S215" s="595"/>
      <c r="T215" s="595"/>
      <c r="U215" s="595"/>
      <c r="V215" s="595"/>
    </row>
    <row r="216" spans="3:22" s="159" customFormat="1" ht="14">
      <c r="C216" s="635"/>
      <c r="D216" s="635"/>
      <c r="E216" s="634"/>
      <c r="F216" s="595"/>
      <c r="G216" s="595"/>
      <c r="H216" s="595"/>
      <c r="I216" s="595"/>
      <c r="J216" s="595"/>
      <c r="K216" s="595"/>
      <c r="L216" s="595"/>
      <c r="M216" s="595"/>
      <c r="N216" s="595"/>
      <c r="O216" s="595"/>
      <c r="P216" s="595"/>
      <c r="Q216" s="595"/>
      <c r="R216" s="595"/>
      <c r="S216" s="595"/>
      <c r="T216" s="595"/>
      <c r="U216" s="595"/>
      <c r="V216" s="595"/>
    </row>
    <row r="217" spans="3:22" s="159" customFormat="1">
      <c r="C217" s="649" t="s">
        <v>377</v>
      </c>
      <c r="D217"/>
      <c r="E217"/>
      <c r="F217"/>
      <c r="G217" s="595"/>
      <c r="H217" s="595"/>
      <c r="I217" s="595"/>
      <c r="J217" s="595"/>
      <c r="K217" s="595"/>
      <c r="L217" s="595"/>
      <c r="M217" s="595"/>
      <c r="N217" s="595"/>
      <c r="O217" s="595"/>
      <c r="P217" s="829" t="s">
        <v>1629</v>
      </c>
      <c r="Q217"/>
      <c r="R217"/>
      <c r="S217"/>
      <c r="T217"/>
      <c r="U217"/>
      <c r="V217"/>
    </row>
    <row r="218" spans="3:22" s="159" customFormat="1">
      <c r="C218" s="690"/>
      <c r="D218" s="355"/>
      <c r="E218" s="288" t="s">
        <v>98</v>
      </c>
      <c r="F218" s="289" t="s">
        <v>99</v>
      </c>
      <c r="G218" s="595"/>
      <c r="H218" s="595"/>
      <c r="I218" s="595"/>
      <c r="J218" s="595"/>
      <c r="K218" s="595"/>
      <c r="L218" s="595"/>
      <c r="M218" s="595"/>
      <c r="N218" s="595"/>
      <c r="O218" s="595"/>
      <c r="P218" s="225">
        <v>2024</v>
      </c>
      <c r="Q218" s="226">
        <v>2025</v>
      </c>
      <c r="R218" s="226">
        <v>2026</v>
      </c>
      <c r="S218" s="226">
        <v>2027</v>
      </c>
      <c r="T218" s="226">
        <v>2028</v>
      </c>
      <c r="U218" s="226">
        <v>2029</v>
      </c>
      <c r="V218" s="227">
        <v>2030</v>
      </c>
    </row>
    <row r="219" spans="3:22" s="159" customFormat="1">
      <c r="C219" s="466" t="s">
        <v>378</v>
      </c>
      <c r="D219" s="467"/>
      <c r="E219" s="226"/>
      <c r="F219" s="227"/>
      <c r="G219" s="635"/>
      <c r="H219" s="635"/>
      <c r="I219" s="635"/>
      <c r="J219" s="635"/>
      <c r="K219" s="635"/>
      <c r="L219" s="595"/>
      <c r="M219" s="595"/>
      <c r="N219" s="595"/>
      <c r="O219" s="595"/>
      <c r="P219" s="691"/>
      <c r="Q219" s="692"/>
      <c r="R219" s="692"/>
      <c r="S219" s="692"/>
      <c r="T219" s="692"/>
      <c r="U219" s="692"/>
      <c r="V219" s="693"/>
    </row>
    <row r="220" spans="3:22" s="159" customFormat="1">
      <c r="C220" s="470" t="s">
        <v>379</v>
      </c>
      <c r="D220" s="4"/>
      <c r="E220" s="1" t="s">
        <v>380</v>
      </c>
      <c r="F220" s="688" t="s">
        <v>116</v>
      </c>
      <c r="G220" s="595"/>
      <c r="H220" s="595"/>
      <c r="I220" s="595"/>
      <c r="J220" s="595"/>
      <c r="K220" s="595"/>
      <c r="L220" s="595"/>
      <c r="M220" s="595"/>
      <c r="N220" s="595"/>
      <c r="O220" s="595"/>
      <c r="P220" s="694">
        <v>43.72</v>
      </c>
      <c r="Q220" s="53">
        <v>44.48</v>
      </c>
      <c r="R220" s="53">
        <v>42.706123893805305</v>
      </c>
      <c r="S220" s="53">
        <v>40.932247787610621</v>
      </c>
      <c r="T220" s="53">
        <v>39.158371681415929</v>
      </c>
      <c r="U220" s="53">
        <v>37.384495575221244</v>
      </c>
      <c r="V220" s="695">
        <v>35.610619469026553</v>
      </c>
    </row>
    <row r="221" spans="3:22" s="159" customFormat="1">
      <c r="C221" s="470" t="s">
        <v>381</v>
      </c>
      <c r="D221" s="4"/>
      <c r="E221" s="48" t="s">
        <v>100</v>
      </c>
      <c r="F221" s="469" t="s">
        <v>100</v>
      </c>
      <c r="G221" s="595"/>
      <c r="H221" s="595"/>
      <c r="I221" s="595"/>
      <c r="J221" s="595"/>
      <c r="K221" s="595"/>
      <c r="L221" s="595"/>
      <c r="M221" s="595"/>
      <c r="N221" s="595"/>
      <c r="O221" s="595"/>
      <c r="P221" s="694">
        <v>20.16</v>
      </c>
      <c r="Q221" s="53">
        <v>20.84</v>
      </c>
      <c r="R221" s="53">
        <v>21.252530973451329</v>
      </c>
      <c r="S221" s="53">
        <v>21.665061946902654</v>
      </c>
      <c r="T221" s="53">
        <v>22.077592920353982</v>
      </c>
      <c r="U221" s="53">
        <v>22.490123893805308</v>
      </c>
      <c r="V221" s="695">
        <v>22.902654867256636</v>
      </c>
    </row>
    <row r="222" spans="3:22" s="159" customFormat="1">
      <c r="C222" s="470" t="s">
        <v>382</v>
      </c>
      <c r="D222" s="4"/>
      <c r="E222" s="48" t="s">
        <v>100</v>
      </c>
      <c r="F222" s="469" t="s">
        <v>100</v>
      </c>
      <c r="G222" s="635"/>
      <c r="H222" s="635"/>
      <c r="I222" s="635"/>
      <c r="J222" s="635"/>
      <c r="K222" s="635"/>
      <c r="L222" s="595"/>
      <c r="M222" s="595"/>
      <c r="N222" s="595"/>
      <c r="O222" s="595"/>
      <c r="P222" s="694">
        <v>2.2666666666666666</v>
      </c>
      <c r="Q222" s="53">
        <v>2.6</v>
      </c>
      <c r="R222" s="53">
        <v>2.9543362831858406</v>
      </c>
      <c r="S222" s="53">
        <v>3.3086725663716816</v>
      </c>
      <c r="T222" s="53">
        <v>3.6630088495575226</v>
      </c>
      <c r="U222" s="53">
        <v>4.0173451327433627</v>
      </c>
      <c r="V222" s="695">
        <v>4.3716814159292037</v>
      </c>
    </row>
    <row r="223" spans="3:22" s="159" customFormat="1">
      <c r="C223" s="470" t="s">
        <v>383</v>
      </c>
      <c r="D223" s="4"/>
      <c r="E223" s="48" t="s">
        <v>100</v>
      </c>
      <c r="F223" s="469" t="s">
        <v>100</v>
      </c>
      <c r="G223" s="635"/>
      <c r="H223" s="635"/>
      <c r="I223" s="635"/>
      <c r="J223" s="635"/>
      <c r="K223" s="635"/>
      <c r="L223" s="595"/>
      <c r="M223" s="595"/>
      <c r="N223" s="595"/>
      <c r="O223" s="595"/>
      <c r="P223" s="694">
        <v>8.5533333333333328</v>
      </c>
      <c r="Q223" s="53">
        <v>9.08</v>
      </c>
      <c r="R223" s="53">
        <v>9.3701946902654871</v>
      </c>
      <c r="S223" s="53">
        <v>9.6603893805309742</v>
      </c>
      <c r="T223" s="53">
        <v>9.9505840707964595</v>
      </c>
      <c r="U223" s="53">
        <v>10.240778761061947</v>
      </c>
      <c r="V223" s="695">
        <v>10.530973451327434</v>
      </c>
    </row>
    <row r="224" spans="3:22" s="159" customFormat="1">
      <c r="C224" s="470" t="s">
        <v>384</v>
      </c>
      <c r="D224" s="4"/>
      <c r="E224" s="48" t="s">
        <v>100</v>
      </c>
      <c r="F224" s="469" t="s">
        <v>100</v>
      </c>
      <c r="G224" s="635"/>
      <c r="H224" s="635"/>
      <c r="I224" s="635"/>
      <c r="J224" s="635"/>
      <c r="K224" s="635"/>
      <c r="L224" s="595"/>
      <c r="M224" s="595"/>
      <c r="N224" s="595"/>
      <c r="O224" s="595"/>
      <c r="P224" s="694">
        <v>10.513333333333334</v>
      </c>
      <c r="Q224" s="53">
        <v>10.92</v>
      </c>
      <c r="R224" s="53">
        <v>12.070513274336284</v>
      </c>
      <c r="S224" s="53">
        <v>13.221026548672565</v>
      </c>
      <c r="T224" s="53">
        <v>14.371539823008849</v>
      </c>
      <c r="U224" s="53">
        <v>15.522053097345132</v>
      </c>
      <c r="V224" s="695">
        <v>16.672566371681416</v>
      </c>
    </row>
    <row r="225" spans="3:22" s="159" customFormat="1">
      <c r="C225" s="468" t="s">
        <v>385</v>
      </c>
      <c r="D225" s="4"/>
      <c r="E225" s="1"/>
      <c r="F225" s="688"/>
      <c r="G225" s="595"/>
      <c r="H225" s="595"/>
      <c r="I225" s="595"/>
      <c r="J225" s="595"/>
      <c r="K225" s="595"/>
      <c r="L225" s="595"/>
      <c r="M225" s="595"/>
      <c r="N225" s="595"/>
      <c r="O225" s="595"/>
      <c r="P225" s="694"/>
      <c r="Q225" s="53"/>
      <c r="R225" s="53"/>
      <c r="S225" s="53"/>
      <c r="T225" s="53"/>
      <c r="U225" s="53"/>
      <c r="V225" s="695"/>
    </row>
    <row r="226" spans="3:22" s="159" customFormat="1" ht="20.149999999999999" customHeight="1">
      <c r="C226" s="470" t="s">
        <v>386</v>
      </c>
      <c r="D226" s="4"/>
      <c r="E226" s="1" t="s">
        <v>380</v>
      </c>
      <c r="F226" s="688"/>
      <c r="G226" s="627"/>
      <c r="H226" s="627"/>
      <c r="I226" s="627"/>
      <c r="J226" s="627"/>
      <c r="K226" s="627"/>
      <c r="L226" s="627"/>
      <c r="M226" s="627"/>
      <c r="N226" s="627"/>
      <c r="O226" s="627"/>
      <c r="P226" s="694">
        <v>5.6333333333333332E-2</v>
      </c>
      <c r="Q226" s="53">
        <v>6.2E-2</v>
      </c>
      <c r="R226" s="53">
        <v>5.7069026548672568E-2</v>
      </c>
      <c r="S226" s="53">
        <v>5.2138053097345136E-2</v>
      </c>
      <c r="T226" s="53">
        <v>4.7207079646017697E-2</v>
      </c>
      <c r="U226" s="53">
        <v>4.2276106194690265E-2</v>
      </c>
      <c r="V226" s="695">
        <v>3.7345132743362833E-2</v>
      </c>
    </row>
    <row r="227" spans="3:22" s="159" customFormat="1" ht="20.149999999999999" customHeight="1">
      <c r="C227" s="470" t="s">
        <v>387</v>
      </c>
      <c r="D227" s="4"/>
      <c r="E227" s="48" t="s">
        <v>100</v>
      </c>
      <c r="F227" s="688" t="s">
        <v>100</v>
      </c>
      <c r="G227" s="629"/>
      <c r="H227" s="629"/>
      <c r="I227" s="629"/>
      <c r="J227" s="629"/>
      <c r="K227" s="629"/>
      <c r="L227" s="629"/>
      <c r="M227" s="629"/>
      <c r="N227" s="629"/>
      <c r="O227" s="629"/>
      <c r="P227" s="694">
        <v>8.1733333333333338E-2</v>
      </c>
      <c r="Q227" s="53">
        <v>8.5600000000000009E-2</v>
      </c>
      <c r="R227" s="53">
        <v>7.7294159292035411E-2</v>
      </c>
      <c r="S227" s="53">
        <v>6.8988318584070812E-2</v>
      </c>
      <c r="T227" s="53">
        <v>6.06824778761062E-2</v>
      </c>
      <c r="U227" s="53">
        <v>5.2376637168141602E-2</v>
      </c>
      <c r="V227" s="695">
        <v>4.4070796460176996E-2</v>
      </c>
    </row>
    <row r="228" spans="3:22" s="159" customFormat="1" ht="20.149999999999999" customHeight="1">
      <c r="C228" s="470" t="s">
        <v>388</v>
      </c>
      <c r="D228" s="4"/>
      <c r="E228" s="48" t="s">
        <v>100</v>
      </c>
      <c r="F228" s="688" t="s">
        <v>100</v>
      </c>
      <c r="G228" s="629"/>
      <c r="H228" s="629"/>
      <c r="I228" s="629"/>
      <c r="J228" s="629"/>
      <c r="K228" s="629"/>
      <c r="L228" s="629"/>
      <c r="M228" s="629"/>
      <c r="N228" s="629"/>
      <c r="O228" s="629"/>
      <c r="P228" s="694">
        <v>0.14405333333333334</v>
      </c>
      <c r="Q228" s="53">
        <v>0.12608</v>
      </c>
      <c r="R228" s="53">
        <v>0.11386223008849558</v>
      </c>
      <c r="S228" s="53">
        <v>0.10164446017699115</v>
      </c>
      <c r="T228" s="53">
        <v>8.9426690265486733E-2</v>
      </c>
      <c r="U228" s="53">
        <v>7.7208920353982302E-2</v>
      </c>
      <c r="V228" s="695">
        <v>6.4991150442477885E-2</v>
      </c>
    </row>
    <row r="229" spans="3:22" s="159" customFormat="1" ht="20.149999999999999" customHeight="1">
      <c r="C229" s="471" t="s">
        <v>389</v>
      </c>
      <c r="D229" s="472"/>
      <c r="E229" s="473" t="s">
        <v>100</v>
      </c>
      <c r="F229" s="689" t="s">
        <v>100</v>
      </c>
      <c r="G229" s="629"/>
      <c r="H229" s="629"/>
      <c r="I229" s="629"/>
      <c r="J229" s="629"/>
      <c r="K229" s="629"/>
      <c r="L229" s="629"/>
      <c r="M229" s="629"/>
      <c r="N229" s="629"/>
      <c r="O229" s="629"/>
      <c r="P229" s="696">
        <v>1.1946666666666666E-2</v>
      </c>
      <c r="Q229" s="697">
        <v>1.7919999999999998E-2</v>
      </c>
      <c r="R229" s="697">
        <v>1.6205026548672567E-2</v>
      </c>
      <c r="S229" s="697">
        <v>1.4490053097345131E-2</v>
      </c>
      <c r="T229" s="697">
        <v>1.2775079646017699E-2</v>
      </c>
      <c r="U229" s="697">
        <v>1.1060106194690266E-2</v>
      </c>
      <c r="V229" s="698">
        <v>9.3451327433628321E-3</v>
      </c>
    </row>
    <row r="230" spans="3:22" s="159" customFormat="1" ht="20.149999999999999" customHeight="1">
      <c r="C230" s="283" t="s">
        <v>116</v>
      </c>
      <c r="D230" s="124" t="s">
        <v>390</v>
      </c>
      <c r="E230" s="628"/>
      <c r="F230" s="636"/>
      <c r="G230" s="630"/>
      <c r="H230" s="630"/>
      <c r="I230" s="630"/>
      <c r="J230" s="630"/>
      <c r="K230" s="630"/>
      <c r="L230" s="630"/>
      <c r="M230" s="630"/>
      <c r="N230" s="630"/>
      <c r="O230" s="630"/>
      <c r="P230" s="630"/>
      <c r="Q230" s="595"/>
      <c r="R230" s="595"/>
      <c r="S230" s="595"/>
      <c r="T230" s="595"/>
      <c r="U230" s="595"/>
      <c r="V230" s="595"/>
    </row>
    <row r="231" spans="3:22" s="159" customFormat="1">
      <c r="C231" s="283"/>
      <c r="D231" s="124" t="s">
        <v>391</v>
      </c>
      <c r="E231" s="595"/>
      <c r="F231" s="595"/>
      <c r="G231" s="595"/>
      <c r="H231" s="595"/>
      <c r="I231" s="595"/>
      <c r="J231" s="595"/>
      <c r="K231" s="595"/>
      <c r="L231" s="595"/>
      <c r="M231" s="595"/>
      <c r="N231" s="595"/>
      <c r="O231" s="595"/>
      <c r="P231" s="595"/>
      <c r="Q231" s="595"/>
      <c r="R231" s="595"/>
      <c r="S231" s="595"/>
      <c r="T231" s="595"/>
      <c r="U231" s="595"/>
      <c r="V231" s="595"/>
    </row>
    <row r="232" spans="3:22" s="159" customFormat="1" ht="14">
      <c r="C232" s="596"/>
      <c r="D232" s="596"/>
      <c r="E232" s="595"/>
      <c r="F232" s="595"/>
      <c r="G232" s="595"/>
      <c r="H232" s="595"/>
      <c r="I232" s="595"/>
      <c r="J232" s="595"/>
      <c r="K232" s="595"/>
      <c r="L232" s="595"/>
      <c r="M232" s="595"/>
      <c r="N232" s="595"/>
      <c r="O232" s="595"/>
      <c r="P232" s="595"/>
      <c r="Q232" s="595"/>
      <c r="R232" s="595"/>
      <c r="S232" s="595"/>
      <c r="T232" s="595"/>
      <c r="U232" s="595"/>
      <c r="V232" s="595"/>
    </row>
    <row r="233" spans="3:22" s="159" customFormat="1" ht="14">
      <c r="C233" s="596"/>
      <c r="D233" s="596"/>
      <c r="E233" s="595"/>
      <c r="F233" s="595"/>
      <c r="G233" s="595"/>
      <c r="H233" s="595"/>
      <c r="I233" s="595"/>
      <c r="J233" s="595"/>
      <c r="K233" s="595"/>
      <c r="L233" s="595"/>
      <c r="M233" s="595"/>
      <c r="N233" s="595"/>
      <c r="O233" s="595"/>
      <c r="P233" s="595"/>
      <c r="Q233" s="595"/>
      <c r="R233" s="595"/>
      <c r="S233" s="595"/>
      <c r="T233" s="595"/>
      <c r="U233" s="595"/>
      <c r="V233" s="595"/>
    </row>
    <row r="234" spans="3:22" s="159" customFormat="1">
      <c r="C234" s="236" t="s">
        <v>392</v>
      </c>
      <c r="D234" s="124"/>
      <c r="E234" s="124"/>
      <c r="F234" s="124"/>
      <c r="G234" s="593"/>
      <c r="H234" s="595"/>
      <c r="I234" s="595"/>
      <c r="J234" s="595"/>
      <c r="K234" s="595"/>
      <c r="L234" s="595"/>
      <c r="M234" s="595"/>
      <c r="N234" s="595"/>
      <c r="O234" s="595"/>
      <c r="P234" s="595"/>
      <c r="Q234" s="595"/>
      <c r="R234" s="595"/>
      <c r="S234" s="595"/>
      <c r="T234" s="595"/>
      <c r="U234" s="595"/>
      <c r="V234" s="595"/>
    </row>
    <row r="235" spans="3:22" s="159" customFormat="1" ht="20.149999999999999" customHeight="1">
      <c r="C235" s="1064" t="s">
        <v>393</v>
      </c>
      <c r="D235" s="1064">
        <v>2022</v>
      </c>
      <c r="E235" s="1064">
        <v>2025</v>
      </c>
      <c r="F235" s="1064">
        <v>2030</v>
      </c>
      <c r="G235" s="1065"/>
      <c r="H235" s="627"/>
      <c r="I235" s="627"/>
      <c r="J235" s="627"/>
      <c r="K235" s="627"/>
      <c r="L235" s="627"/>
      <c r="M235" s="627"/>
      <c r="N235" s="627"/>
      <c r="O235" s="627"/>
      <c r="P235" s="627"/>
      <c r="Q235" s="627"/>
      <c r="R235" s="595"/>
      <c r="S235" s="595"/>
      <c r="T235" s="595"/>
      <c r="U235" s="595"/>
      <c r="V235" s="595"/>
    </row>
    <row r="236" spans="3:22" s="159" customFormat="1" ht="20.149999999999999" customHeight="1">
      <c r="C236" s="124" t="s">
        <v>394</v>
      </c>
      <c r="D236" s="124">
        <v>600</v>
      </c>
      <c r="E236" s="124">
        <v>1500</v>
      </c>
      <c r="F236" s="124">
        <v>3500</v>
      </c>
      <c r="G236" s="599"/>
      <c r="H236" s="629"/>
      <c r="I236" s="629"/>
      <c r="J236" s="629"/>
      <c r="K236" s="629"/>
      <c r="L236" s="629"/>
      <c r="M236" s="629"/>
      <c r="N236" s="629"/>
      <c r="O236" s="629"/>
      <c r="P236" s="629"/>
      <c r="Q236" s="629"/>
      <c r="R236" s="595"/>
      <c r="S236" s="595"/>
      <c r="T236" s="595"/>
      <c r="U236" s="595"/>
      <c r="V236" s="595"/>
    </row>
    <row r="237" spans="3:22" s="159" customFormat="1" ht="20.149999999999999" customHeight="1">
      <c r="C237" s="124" t="s">
        <v>395</v>
      </c>
      <c r="D237" s="124">
        <v>400</v>
      </c>
      <c r="E237" s="124">
        <v>1000</v>
      </c>
      <c r="F237" s="124">
        <v>2150</v>
      </c>
      <c r="G237" s="599"/>
      <c r="H237" s="629"/>
      <c r="I237" s="629"/>
      <c r="J237" s="629"/>
      <c r="K237" s="629"/>
      <c r="L237" s="629"/>
      <c r="M237" s="629"/>
      <c r="N237" s="629"/>
      <c r="O237" s="629"/>
      <c r="P237" s="629"/>
      <c r="Q237" s="629"/>
      <c r="R237" s="595"/>
      <c r="S237" s="595"/>
      <c r="T237" s="595"/>
      <c r="U237" s="595"/>
      <c r="V237" s="595"/>
    </row>
    <row r="238" spans="3:22" s="159" customFormat="1" ht="20.149999999999999" customHeight="1">
      <c r="C238" s="124" t="s">
        <v>396</v>
      </c>
      <c r="D238" s="124">
        <f>SUM(D236:D237)</f>
        <v>1000</v>
      </c>
      <c r="E238" s="124">
        <f>SUM(E236:E237)</f>
        <v>2500</v>
      </c>
      <c r="F238" s="124">
        <f>SUM(F236:F237)</f>
        <v>5650</v>
      </c>
      <c r="G238" s="1066"/>
      <c r="H238" s="630"/>
      <c r="I238" s="630"/>
      <c r="J238" s="630"/>
      <c r="K238" s="630"/>
      <c r="L238" s="630"/>
      <c r="M238" s="630"/>
      <c r="N238" s="630"/>
      <c r="O238" s="630"/>
      <c r="P238" s="630"/>
      <c r="Q238" s="630"/>
      <c r="R238" s="595"/>
      <c r="S238" s="595"/>
      <c r="T238" s="595"/>
      <c r="U238" s="595"/>
      <c r="V238" s="595"/>
    </row>
    <row r="239" spans="3:22" s="159" customFormat="1">
      <c r="C239" s="587" t="s">
        <v>397</v>
      </c>
      <c r="D239" s="596"/>
      <c r="E239" s="595"/>
      <c r="F239" s="595"/>
      <c r="G239" s="595"/>
      <c r="H239" s="595"/>
      <c r="I239" s="595"/>
      <c r="J239" s="595"/>
      <c r="K239" s="595"/>
      <c r="L239" s="595"/>
      <c r="M239" s="595"/>
      <c r="N239" s="595"/>
      <c r="O239" s="595"/>
      <c r="P239" s="595"/>
      <c r="Q239" s="595"/>
      <c r="R239" s="595"/>
      <c r="S239" s="595"/>
      <c r="T239" s="595"/>
      <c r="U239" s="595"/>
      <c r="V239" s="595"/>
    </row>
    <row r="240" spans="3:22" s="159" customFormat="1" ht="14">
      <c r="C240" s="637"/>
      <c r="D240" s="637"/>
      <c r="E240" s="638"/>
      <c r="F240" s="595"/>
      <c r="G240" s="595"/>
      <c r="H240" s="595"/>
      <c r="I240" s="595"/>
      <c r="J240" s="595"/>
      <c r="K240" s="595"/>
      <c r="L240" s="595"/>
      <c r="M240" s="595"/>
      <c r="N240" s="595"/>
      <c r="O240" s="595"/>
      <c r="P240" s="595"/>
      <c r="Q240" s="595"/>
      <c r="R240" s="595"/>
      <c r="S240" s="595"/>
      <c r="T240" s="595"/>
      <c r="U240" s="595"/>
      <c r="V240" s="595"/>
    </row>
    <row r="241" spans="3:22" s="159" customFormat="1" ht="14">
      <c r="C241" s="637"/>
      <c r="D241" s="637"/>
      <c r="E241" s="638"/>
      <c r="F241" s="595"/>
      <c r="G241" s="595"/>
      <c r="H241" s="595"/>
      <c r="I241" s="595"/>
      <c r="J241" s="595"/>
      <c r="K241" s="595"/>
      <c r="L241" s="595"/>
      <c r="M241" s="595"/>
      <c r="N241" s="595"/>
      <c r="O241" s="595"/>
      <c r="P241" s="595"/>
      <c r="Q241" s="595"/>
      <c r="R241" s="595"/>
      <c r="S241" s="595"/>
      <c r="T241" s="595"/>
      <c r="U241" s="595"/>
      <c r="V241" s="595"/>
    </row>
    <row r="242" spans="3:22" s="159" customFormat="1">
      <c r="C242" s="649" t="s">
        <v>398</v>
      </c>
      <c r="D242"/>
      <c r="E242"/>
      <c r="F242"/>
      <c r="G242" s="595"/>
      <c r="H242" s="595"/>
      <c r="I242" s="595"/>
      <c r="J242" s="595"/>
      <c r="K242" s="595"/>
      <c r="L242" s="595"/>
      <c r="M242" s="595"/>
      <c r="N242" s="595"/>
      <c r="O242" s="595"/>
      <c r="P242" s="829" t="s">
        <v>1629</v>
      </c>
      <c r="Q242"/>
      <c r="R242"/>
      <c r="S242"/>
      <c r="T242"/>
      <c r="U242"/>
      <c r="V242"/>
    </row>
    <row r="243" spans="3:22" s="159" customFormat="1">
      <c r="C243" s="690"/>
      <c r="D243" s="355"/>
      <c r="E243" s="288" t="s">
        <v>98</v>
      </c>
      <c r="F243" s="289" t="s">
        <v>99</v>
      </c>
      <c r="G243" s="595"/>
      <c r="H243" s="595"/>
      <c r="I243" s="595"/>
      <c r="J243" s="595"/>
      <c r="K243" s="595"/>
      <c r="L243" s="595"/>
      <c r="M243" s="595"/>
      <c r="N243" s="595"/>
      <c r="O243" s="595"/>
      <c r="P243" s="225">
        <v>2024</v>
      </c>
      <c r="Q243" s="226">
        <v>2025</v>
      </c>
      <c r="R243" s="226">
        <v>2026</v>
      </c>
      <c r="S243" s="226">
        <v>2027</v>
      </c>
      <c r="T243" s="226">
        <v>2028</v>
      </c>
      <c r="U243" s="226">
        <v>2029</v>
      </c>
      <c r="V243" s="227">
        <v>2030</v>
      </c>
    </row>
    <row r="244" spans="3:22" s="159" customFormat="1">
      <c r="C244" s="704" t="s">
        <v>399</v>
      </c>
      <c r="D244" s="467"/>
      <c r="E244" s="226"/>
      <c r="F244" s="227" t="s">
        <v>116</v>
      </c>
      <c r="G244" s="595"/>
      <c r="H244" s="595"/>
      <c r="I244" s="595"/>
      <c r="J244" s="595"/>
      <c r="K244" s="595"/>
      <c r="L244" s="595"/>
      <c r="M244" s="595"/>
      <c r="N244" s="595"/>
      <c r="O244" s="595"/>
      <c r="P244" s="225"/>
      <c r="Q244" s="699">
        <v>15</v>
      </c>
      <c r="R244" s="226"/>
      <c r="S244" s="226"/>
      <c r="T244" s="226"/>
      <c r="U244" s="226"/>
      <c r="V244" s="227"/>
    </row>
    <row r="245" spans="3:22" s="159" customFormat="1">
      <c r="C245" s="608" t="s">
        <v>400</v>
      </c>
      <c r="D245" s="472"/>
      <c r="E245" s="705" t="s">
        <v>202</v>
      </c>
      <c r="F245" s="689" t="s">
        <v>142</v>
      </c>
      <c r="G245" s="595"/>
      <c r="H245" s="595"/>
      <c r="I245" s="595"/>
      <c r="J245" s="595"/>
      <c r="K245" s="595"/>
      <c r="L245" s="595"/>
      <c r="M245" s="595"/>
      <c r="N245" s="595"/>
      <c r="O245" s="595"/>
      <c r="P245" s="700">
        <f t="shared" ref="P245" si="10">$S245+($AC245-$S245)*(P$1-$S$1)/($AC$1-$S$1)</f>
        <v>6.6633744855967084E-2</v>
      </c>
      <c r="Q245" s="701">
        <f>1/Q244</f>
        <v>6.6666666666666666E-2</v>
      </c>
      <c r="R245" s="702">
        <f>Q245+(AP245-Q245)*(R$1-Q$1)/(AP$1-Q$1)</f>
        <v>6.6699588477366248E-2</v>
      </c>
      <c r="S245" s="702">
        <f>Q245+(AP245-Q245)*(S$1-Q$1)/(AP$1-Q$1)</f>
        <v>6.6732510288065844E-2</v>
      </c>
      <c r="T245" s="702">
        <f>Q245+(AP245-Q245)*(T$1-Q$1)/(AP$1-Q$1)</f>
        <v>6.6765432098765426E-2</v>
      </c>
      <c r="U245" s="702">
        <f>Q245+(AP245-Q245)*(U$1-Q$1)/(AP$1-Q$1)</f>
        <v>6.6798353909465022E-2</v>
      </c>
      <c r="V245" s="703">
        <f>Q245+(AP245-Q245)*(V$1-Q$1)/(AP$1-Q$1)</f>
        <v>6.6831275720164604E-2</v>
      </c>
    </row>
    <row r="246" spans="3:22" s="159" customFormat="1" ht="20.149999999999999" customHeight="1">
      <c r="C246" s="283" t="s">
        <v>116</v>
      </c>
      <c r="D246" s="283" t="s">
        <v>401</v>
      </c>
      <c r="E246" s="283"/>
      <c r="F246" s="283"/>
      <c r="G246" s="600"/>
      <c r="H246" s="600"/>
      <c r="I246" s="600"/>
      <c r="J246" s="600"/>
      <c r="K246" s="600"/>
      <c r="L246" s="631"/>
      <c r="M246" s="631"/>
      <c r="N246" s="631"/>
      <c r="O246" s="631"/>
      <c r="P246" s="631"/>
      <c r="Q246" s="631"/>
      <c r="R246" s="595"/>
      <c r="S246" s="595"/>
      <c r="T246" s="595"/>
      <c r="U246" s="595"/>
      <c r="V246" s="595"/>
    </row>
    <row r="247" spans="3:22" s="159" customFormat="1" ht="20.149999999999999" customHeight="1">
      <c r="C247" s="124" t="s">
        <v>142</v>
      </c>
      <c r="D247" s="124" t="s">
        <v>402</v>
      </c>
      <c r="E247" s="124"/>
      <c r="F247" s="283"/>
      <c r="G247" s="600"/>
      <c r="H247" s="600"/>
      <c r="I247" s="600"/>
      <c r="J247" s="600"/>
      <c r="K247" s="600"/>
      <c r="L247" s="631"/>
      <c r="M247" s="631"/>
      <c r="N247" s="631"/>
      <c r="O247" s="631"/>
      <c r="P247" s="631"/>
      <c r="Q247" s="631"/>
      <c r="R247" s="595"/>
      <c r="S247" s="595"/>
      <c r="T247" s="595"/>
      <c r="U247" s="595"/>
      <c r="V247" s="595"/>
    </row>
    <row r="248" spans="3:22" s="159" customFormat="1" ht="20.149999999999999" customHeight="1">
      <c r="C248" s="124"/>
      <c r="D248" s="124" t="s">
        <v>403</v>
      </c>
      <c r="E248" s="124"/>
      <c r="F248" s="283"/>
      <c r="G248" s="600"/>
      <c r="H248" s="600"/>
      <c r="I248" s="600"/>
      <c r="J248" s="600"/>
      <c r="K248" s="600"/>
      <c r="L248" s="631"/>
      <c r="M248" s="631"/>
      <c r="N248" s="631"/>
      <c r="O248" s="631"/>
      <c r="P248" s="631"/>
      <c r="Q248" s="631"/>
      <c r="R248" s="595"/>
      <c r="S248" s="595"/>
      <c r="T248" s="595"/>
      <c r="U248" s="595"/>
      <c r="V248" s="595"/>
    </row>
    <row r="249" spans="3:22" s="159" customFormat="1" ht="20.149999999999999" customHeight="1">
      <c r="C249" s="624"/>
      <c r="D249" s="596"/>
      <c r="E249" s="596"/>
      <c r="F249" s="596"/>
      <c r="G249" s="600"/>
      <c r="H249" s="600"/>
      <c r="I249" s="600"/>
      <c r="J249" s="600"/>
      <c r="K249" s="600"/>
      <c r="L249" s="631"/>
      <c r="M249" s="631"/>
      <c r="N249" s="631"/>
      <c r="O249" s="631"/>
      <c r="P249" s="631"/>
      <c r="Q249" s="631"/>
      <c r="R249" s="595"/>
      <c r="S249" s="595"/>
      <c r="T249" s="595"/>
      <c r="U249" s="595"/>
      <c r="V249" s="595"/>
    </row>
    <row r="250" spans="3:22" s="159" customFormat="1" ht="20.149999999999999" customHeight="1">
      <c r="C250" s="649" t="s">
        <v>404</v>
      </c>
      <c r="D250"/>
      <c r="E250"/>
      <c r="F250"/>
      <c r="G250" s="631"/>
      <c r="H250" s="631"/>
      <c r="I250" s="631"/>
      <c r="J250" s="631"/>
      <c r="K250" s="631"/>
      <c r="L250" s="631"/>
      <c r="M250" s="631"/>
      <c r="N250" s="631"/>
      <c r="O250" s="631"/>
      <c r="P250" s="829" t="s">
        <v>1629</v>
      </c>
      <c r="Q250"/>
      <c r="R250"/>
      <c r="S250"/>
      <c r="T250"/>
      <c r="U250"/>
      <c r="V250"/>
    </row>
    <row r="251" spans="3:22" s="159" customFormat="1" ht="20.149999999999999" customHeight="1">
      <c r="C251" s="490"/>
      <c r="D251" s="491"/>
      <c r="E251" s="459" t="s">
        <v>98</v>
      </c>
      <c r="F251" s="460" t="s">
        <v>99</v>
      </c>
      <c r="G251" s="631"/>
      <c r="H251" s="631"/>
      <c r="I251" s="631"/>
      <c r="J251" s="631"/>
      <c r="K251" s="631"/>
      <c r="L251" s="631"/>
      <c r="M251" s="631"/>
      <c r="N251" s="631"/>
      <c r="O251" s="631"/>
      <c r="P251" s="225">
        <v>2024</v>
      </c>
      <c r="Q251" s="226">
        <v>2025</v>
      </c>
      <c r="R251" s="226">
        <v>2026</v>
      </c>
      <c r="S251" s="226">
        <v>2027</v>
      </c>
      <c r="T251" s="226">
        <v>2028</v>
      </c>
      <c r="U251" s="226">
        <v>2029</v>
      </c>
      <c r="V251" s="227">
        <v>2030</v>
      </c>
    </row>
    <row r="252" spans="3:22" s="159" customFormat="1" ht="20.149999999999999" customHeight="1">
      <c r="C252" s="468" t="s">
        <v>378</v>
      </c>
      <c r="D252" s="4"/>
      <c r="E252" s="1"/>
      <c r="F252" s="688"/>
      <c r="G252" s="631"/>
      <c r="H252" s="631"/>
      <c r="I252" s="631"/>
      <c r="J252" s="631"/>
      <c r="K252" s="631"/>
      <c r="L252" s="631"/>
      <c r="M252" s="631"/>
      <c r="N252" s="631"/>
      <c r="O252" s="631"/>
      <c r="P252" s="691"/>
      <c r="Q252" s="692"/>
      <c r="R252" s="692"/>
      <c r="S252" s="692"/>
      <c r="T252" s="692"/>
      <c r="U252" s="692"/>
      <c r="V252" s="693"/>
    </row>
    <row r="253" spans="3:22" s="159" customFormat="1" ht="20.149999999999999" customHeight="1">
      <c r="C253" s="470" t="s">
        <v>379</v>
      </c>
      <c r="D253" s="4"/>
      <c r="E253" s="1" t="s">
        <v>405</v>
      </c>
      <c r="F253" s="688"/>
      <c r="G253" s="631"/>
      <c r="H253" s="631"/>
      <c r="I253" s="631"/>
      <c r="J253" s="631"/>
      <c r="K253" s="631"/>
      <c r="L253" s="631"/>
      <c r="M253" s="631"/>
      <c r="N253" s="631"/>
      <c r="O253" s="631"/>
      <c r="P253" s="676">
        <v>192.56060413440002</v>
      </c>
      <c r="Q253" s="51">
        <v>211.38282840320005</v>
      </c>
      <c r="R253" s="51">
        <v>403.55625996460174</v>
      </c>
      <c r="S253" s="51">
        <v>394.92805315738065</v>
      </c>
      <c r="T253" s="51">
        <v>384.19902359107959</v>
      </c>
      <c r="U253" s="51">
        <v>371.36917126569938</v>
      </c>
      <c r="V253" s="677">
        <v>356.43849618123886</v>
      </c>
    </row>
    <row r="254" spans="3:22" s="159" customFormat="1">
      <c r="C254" s="470" t="s">
        <v>381</v>
      </c>
      <c r="D254" s="4"/>
      <c r="E254" s="48" t="s">
        <v>100</v>
      </c>
      <c r="F254" s="688"/>
      <c r="G254" s="595"/>
      <c r="H254" s="595"/>
      <c r="I254" s="595"/>
      <c r="J254" s="595"/>
      <c r="K254" s="595"/>
      <c r="L254" s="595"/>
      <c r="M254" s="595"/>
      <c r="N254" s="595"/>
      <c r="O254" s="595"/>
      <c r="P254" s="676">
        <v>92.971324253866641</v>
      </c>
      <c r="Q254" s="51">
        <v>104.17283304960006</v>
      </c>
      <c r="R254" s="51">
        <v>225.40958499115044</v>
      </c>
      <c r="S254" s="51">
        <v>245.88208004134503</v>
      </c>
      <c r="T254" s="51">
        <v>266.84314047377006</v>
      </c>
      <c r="U254" s="51">
        <v>288.29276628842479</v>
      </c>
      <c r="V254" s="677">
        <v>310.23095748530955</v>
      </c>
    </row>
    <row r="255" spans="3:22" s="159" customFormat="1">
      <c r="C255" s="470" t="s">
        <v>382</v>
      </c>
      <c r="D255" s="4"/>
      <c r="E255" s="48" t="s">
        <v>100</v>
      </c>
      <c r="F255" s="688"/>
      <c r="G255" s="595"/>
      <c r="H255" s="595"/>
      <c r="I255" s="595"/>
      <c r="J255" s="595"/>
      <c r="K255" s="595"/>
      <c r="L255" s="595"/>
      <c r="M255" s="595"/>
      <c r="N255" s="595"/>
      <c r="O255" s="595"/>
      <c r="P255" s="676">
        <v>13.71018292622221</v>
      </c>
      <c r="Q255" s="51">
        <v>16.93567086933335</v>
      </c>
      <c r="R255" s="51">
        <v>36.970546761061954</v>
      </c>
      <c r="S255" s="51">
        <v>45.494960988318581</v>
      </c>
      <c r="T255" s="51">
        <v>54.439019927787626</v>
      </c>
      <c r="U255" s="51">
        <v>63.802723579468989</v>
      </c>
      <c r="V255" s="677">
        <v>73.586071943362896</v>
      </c>
    </row>
    <row r="256" spans="3:22" s="159" customFormat="1">
      <c r="C256" s="470" t="s">
        <v>383</v>
      </c>
      <c r="D256" s="4"/>
      <c r="E256" s="48" t="s">
        <v>100</v>
      </c>
      <c r="F256" s="688"/>
      <c r="G256" s="595"/>
      <c r="H256" s="595"/>
      <c r="I256" s="595"/>
      <c r="J256" s="595"/>
      <c r="K256" s="595"/>
      <c r="L256" s="595"/>
      <c r="M256" s="595"/>
      <c r="N256" s="595"/>
      <c r="O256" s="595"/>
      <c r="P256" s="676">
        <v>42.464913688177717</v>
      </c>
      <c r="Q256" s="51">
        <v>49.040211709866725</v>
      </c>
      <c r="R256" s="51">
        <v>101.43806223008855</v>
      </c>
      <c r="S256" s="51">
        <v>112.53526439702648</v>
      </c>
      <c r="T256" s="51">
        <v>123.97614761798229</v>
      </c>
      <c r="U256" s="51">
        <v>135.76071189295578</v>
      </c>
      <c r="V256" s="677">
        <v>147.88895722194684</v>
      </c>
    </row>
    <row r="257" spans="3:22" s="159" customFormat="1">
      <c r="C257" s="470" t="s">
        <v>384</v>
      </c>
      <c r="D257" s="4"/>
      <c r="E257" s="48" t="s">
        <v>100</v>
      </c>
      <c r="F257" s="688"/>
      <c r="G257" s="595"/>
      <c r="H257" s="595"/>
      <c r="I257" s="595"/>
      <c r="J257" s="595"/>
      <c r="K257" s="595"/>
      <c r="L257" s="595"/>
      <c r="M257" s="595"/>
      <c r="N257" s="595"/>
      <c r="O257" s="595"/>
      <c r="P257" s="676">
        <v>49.144018806044414</v>
      </c>
      <c r="Q257" s="51">
        <v>55.383921367466712</v>
      </c>
      <c r="R257" s="51">
        <v>145.41028842477871</v>
      </c>
      <c r="S257" s="51">
        <v>174.55597759943367</v>
      </c>
      <c r="T257" s="51">
        <v>205.06423345104417</v>
      </c>
      <c r="U257" s="51">
        <v>236.93505597961075</v>
      </c>
      <c r="V257" s="677">
        <v>270.16844518513244</v>
      </c>
    </row>
    <row r="258" spans="3:22" s="159" customFormat="1">
      <c r="C258" s="468" t="s">
        <v>385</v>
      </c>
      <c r="D258" s="4"/>
      <c r="E258" s="1"/>
      <c r="F258" s="688"/>
      <c r="G258" s="595"/>
      <c r="H258" s="595"/>
      <c r="I258" s="595"/>
      <c r="J258" s="595"/>
      <c r="K258" s="595"/>
      <c r="L258" s="595"/>
      <c r="M258" s="595"/>
      <c r="N258" s="595"/>
      <c r="O258" s="595"/>
      <c r="P258" s="694"/>
      <c r="Q258" s="53"/>
      <c r="R258" s="53"/>
      <c r="S258" s="53"/>
      <c r="T258" s="53"/>
      <c r="U258" s="53"/>
      <c r="V258" s="695"/>
    </row>
    <row r="259" spans="3:22" s="159" customFormat="1">
      <c r="C259" s="470" t="s">
        <v>386</v>
      </c>
      <c r="D259" s="4"/>
      <c r="E259" s="1" t="s">
        <v>405</v>
      </c>
      <c r="F259" s="688"/>
      <c r="G259" s="595"/>
      <c r="H259" s="595"/>
      <c r="I259" s="595"/>
      <c r="J259" s="595"/>
      <c r="K259" s="595"/>
      <c r="L259" s="595"/>
      <c r="M259" s="595"/>
      <c r="N259" s="595"/>
      <c r="O259" s="595"/>
      <c r="P259" s="694">
        <v>0.30754822620444433</v>
      </c>
      <c r="Q259" s="53">
        <v>0.36767650954666686</v>
      </c>
      <c r="R259" s="53">
        <v>0.49068804884955775</v>
      </c>
      <c r="S259" s="53">
        <v>0.430200537854867</v>
      </c>
      <c r="T259" s="53">
        <v>0.36387321583008858</v>
      </c>
      <c r="U259" s="53">
        <v>0.29170608277522092</v>
      </c>
      <c r="V259" s="695">
        <v>0.21369913869026558</v>
      </c>
    </row>
    <row r="260" spans="3:22" s="159" customFormat="1">
      <c r="C260" s="470" t="s">
        <v>387</v>
      </c>
      <c r="D260" s="4"/>
      <c r="E260" s="48" t="s">
        <v>100</v>
      </c>
      <c r="F260" s="688"/>
      <c r="G260" s="595"/>
      <c r="H260" s="595"/>
      <c r="I260" s="595"/>
      <c r="J260" s="595"/>
      <c r="K260" s="595"/>
      <c r="L260" s="595"/>
      <c r="M260" s="595"/>
      <c r="N260" s="595"/>
      <c r="O260" s="595"/>
      <c r="P260" s="694">
        <v>0.39099882174577782</v>
      </c>
      <c r="Q260" s="53">
        <v>0.44490628817066735</v>
      </c>
      <c r="R260" s="53">
        <v>0.63370389309734509</v>
      </c>
      <c r="S260" s="53">
        <v>0.52066462488920395</v>
      </c>
      <c r="T260" s="53">
        <v>0.39778864986053053</v>
      </c>
      <c r="U260" s="53">
        <v>0.26507596801132749</v>
      </c>
      <c r="V260" s="695">
        <v>0.12252657934159306</v>
      </c>
    </row>
    <row r="261" spans="3:22" s="159" customFormat="1">
      <c r="C261" s="470" t="s">
        <v>388</v>
      </c>
      <c r="D261" s="4"/>
      <c r="E261" s="48" t="s">
        <v>100</v>
      </c>
      <c r="F261" s="688"/>
      <c r="G261" s="595"/>
      <c r="H261" s="595"/>
      <c r="I261" s="595"/>
      <c r="J261" s="595"/>
      <c r="K261" s="595"/>
      <c r="L261" s="595"/>
      <c r="M261" s="595"/>
      <c r="N261" s="595"/>
      <c r="O261" s="595"/>
      <c r="P261" s="694">
        <v>0.37482773491484433</v>
      </c>
      <c r="Q261" s="53">
        <v>0.28011769058986724</v>
      </c>
      <c r="R261" s="53">
        <v>0.93384461536283236</v>
      </c>
      <c r="S261" s="53">
        <v>0.76766241833684878</v>
      </c>
      <c r="T261" s="53">
        <v>0.58701056979143473</v>
      </c>
      <c r="U261" s="53">
        <v>0.39188906972658311</v>
      </c>
      <c r="V261" s="695">
        <v>0.18229791814230101</v>
      </c>
    </row>
    <row r="262" spans="3:22" s="159" customFormat="1">
      <c r="C262" s="470" t="s">
        <v>389</v>
      </c>
      <c r="D262" s="4"/>
      <c r="E262" s="48" t="s">
        <v>100</v>
      </c>
      <c r="F262" s="688"/>
      <c r="G262" s="595"/>
      <c r="H262" s="595"/>
      <c r="I262" s="595"/>
      <c r="J262" s="595"/>
      <c r="K262" s="595"/>
      <c r="L262" s="595"/>
      <c r="M262" s="595"/>
      <c r="N262" s="595"/>
      <c r="O262" s="595"/>
      <c r="P262" s="694">
        <v>0.12572296460515547</v>
      </c>
      <c r="Q262" s="53">
        <v>0.1749946127701334</v>
      </c>
      <c r="R262" s="53">
        <v>0.13335913684955752</v>
      </c>
      <c r="S262" s="53">
        <v>0.11016437772686727</v>
      </c>
      <c r="T262" s="53">
        <v>8.4938554966088597E-2</v>
      </c>
      <c r="U262" s="53">
        <v>5.7681668567221123E-2</v>
      </c>
      <c r="V262" s="695">
        <v>2.8393718530265399E-2</v>
      </c>
    </row>
    <row r="263" spans="3:22" s="159" customFormat="1" ht="20.149999999999999" customHeight="1">
      <c r="C263" s="706" t="s">
        <v>406</v>
      </c>
      <c r="D263" s="355"/>
      <c r="E263" s="288" t="s">
        <v>407</v>
      </c>
      <c r="F263" s="707"/>
      <c r="G263" s="627"/>
      <c r="H263" s="627"/>
      <c r="I263" s="627"/>
      <c r="J263" s="627"/>
      <c r="K263" s="627"/>
      <c r="L263" s="627"/>
      <c r="M263" s="627"/>
      <c r="N263" s="627"/>
      <c r="O263" s="627"/>
      <c r="P263" s="711">
        <v>341.70702500266663</v>
      </c>
      <c r="Q263" s="324">
        <v>381.53154403200017</v>
      </c>
      <c r="R263" s="324">
        <v>767.37445394690269</v>
      </c>
      <c r="S263" s="324">
        <v>798.84035858407071</v>
      </c>
      <c r="T263" s="324">
        <v>829.45733161061958</v>
      </c>
      <c r="U263" s="324">
        <v>859.22537302654894</v>
      </c>
      <c r="V263" s="712">
        <v>888.14448283185811</v>
      </c>
    </row>
    <row r="264" spans="3:22" s="159" customFormat="1" ht="20.149999999999999" customHeight="1">
      <c r="C264" s="468" t="s">
        <v>408</v>
      </c>
      <c r="D264" s="4"/>
      <c r="E264" s="1"/>
      <c r="F264" s="688"/>
      <c r="G264" s="629"/>
      <c r="H264" s="629"/>
      <c r="I264" s="629"/>
      <c r="J264" s="629"/>
      <c r="K264" s="629"/>
      <c r="L264" s="629"/>
      <c r="M264" s="629"/>
      <c r="N264" s="629"/>
      <c r="O264" s="629"/>
      <c r="P264" s="676">
        <v>49.144018806044414</v>
      </c>
      <c r="Q264" s="51">
        <v>55.383921367466712</v>
      </c>
      <c r="R264" s="51">
        <v>145.41028842477871</v>
      </c>
      <c r="S264" s="51">
        <v>174.55597759943367</v>
      </c>
      <c r="T264" s="51">
        <v>205.06423345104417</v>
      </c>
      <c r="U264" s="51">
        <v>236.93505597961075</v>
      </c>
      <c r="V264" s="677">
        <v>270.16844518513244</v>
      </c>
    </row>
    <row r="265" spans="3:22" s="159" customFormat="1" ht="20.149999999999999" customHeight="1">
      <c r="C265" s="468" t="s">
        <v>385</v>
      </c>
      <c r="D265" s="4"/>
      <c r="E265" s="48" t="s">
        <v>100</v>
      </c>
      <c r="F265" s="688"/>
      <c r="G265" s="629"/>
      <c r="H265" s="629"/>
      <c r="I265" s="629"/>
      <c r="J265" s="629"/>
      <c r="K265" s="629"/>
      <c r="L265" s="629"/>
      <c r="M265" s="629"/>
      <c r="N265" s="629"/>
      <c r="O265" s="629"/>
      <c r="P265" s="713">
        <v>1.1990977474702218</v>
      </c>
      <c r="Q265" s="714">
        <v>1.267695101077335</v>
      </c>
      <c r="R265" s="714">
        <v>2.1915956941592927</v>
      </c>
      <c r="S265" s="714">
        <v>1.828691958807787</v>
      </c>
      <c r="T265" s="714">
        <v>1.4336109904481424</v>
      </c>
      <c r="U265" s="714">
        <v>1.0063527890803527</v>
      </c>
      <c r="V265" s="715">
        <v>0.54691735470442504</v>
      </c>
    </row>
    <row r="266" spans="3:22" s="159" customFormat="1" ht="20.149999999999999" customHeight="1">
      <c r="C266" s="468" t="s">
        <v>409</v>
      </c>
      <c r="D266" s="4"/>
      <c r="E266" s="48" t="s">
        <v>100</v>
      </c>
      <c r="F266" s="688"/>
      <c r="G266" s="630"/>
      <c r="H266" s="630"/>
      <c r="I266" s="630"/>
      <c r="J266" s="630"/>
      <c r="K266" s="630"/>
      <c r="L266" s="630"/>
      <c r="M266" s="630"/>
      <c r="N266" s="630"/>
      <c r="O266" s="630"/>
      <c r="P266" s="676">
        <v>392.05014155618125</v>
      </c>
      <c r="Q266" s="51">
        <v>438.1831605005442</v>
      </c>
      <c r="R266" s="51">
        <v>914.97633806584076</v>
      </c>
      <c r="S266" s="51">
        <v>975.22502814231223</v>
      </c>
      <c r="T266" s="51">
        <v>1035.9551760521119</v>
      </c>
      <c r="U266" s="51">
        <v>1097.16678179524</v>
      </c>
      <c r="V266" s="677">
        <v>1158.859845371695</v>
      </c>
    </row>
    <row r="267" spans="3:22" s="4" customFormat="1" ht="20.149999999999999" customHeight="1">
      <c r="C267" s="471" t="s">
        <v>410</v>
      </c>
      <c r="D267" s="472"/>
      <c r="E267" s="473" t="s">
        <v>100</v>
      </c>
      <c r="F267" s="689" t="s">
        <v>116</v>
      </c>
      <c r="G267" s="589"/>
      <c r="H267" s="587"/>
      <c r="I267" s="587"/>
      <c r="J267" s="587"/>
      <c r="K267" s="587"/>
      <c r="L267" s="587"/>
      <c r="M267" s="592"/>
      <c r="N267" s="592"/>
      <c r="O267" s="592"/>
      <c r="P267" s="461">
        <v>50.343116553514633</v>
      </c>
      <c r="Q267" s="462">
        <v>56.651616468544056</v>
      </c>
      <c r="R267" s="462">
        <v>147.60188411893799</v>
      </c>
      <c r="S267" s="462">
        <v>176.38466955824146</v>
      </c>
      <c r="T267" s="462">
        <v>206.49784444149233</v>
      </c>
      <c r="U267" s="462">
        <v>237.9414087686911</v>
      </c>
      <c r="V267" s="463">
        <v>270.71536253983686</v>
      </c>
    </row>
    <row r="268" spans="3:22" s="4" customFormat="1" ht="20.149999999999999" customHeight="1">
      <c r="C268" s="626"/>
      <c r="D268" s="595"/>
      <c r="E268" s="595"/>
      <c r="F268" s="595"/>
      <c r="G268" s="603"/>
      <c r="H268" s="620"/>
      <c r="I268" s="620"/>
      <c r="J268" s="620"/>
      <c r="K268" s="620"/>
      <c r="L268" s="620"/>
      <c r="M268" s="620"/>
      <c r="N268" s="603"/>
      <c r="O268" s="604"/>
      <c r="P268" s="604"/>
      <c r="Q268" s="604"/>
      <c r="R268" s="604"/>
      <c r="S268" s="604"/>
      <c r="T268" s="602"/>
      <c r="U268" s="602"/>
      <c r="V268" s="602"/>
    </row>
    <row r="269" spans="3:22" s="4" customFormat="1">
      <c r="C269" s="649" t="s">
        <v>411</v>
      </c>
      <c r="D269"/>
      <c r="E269"/>
      <c r="F269"/>
      <c r="G269" s="627"/>
      <c r="H269" s="627"/>
      <c r="I269" s="627"/>
      <c r="J269" s="627"/>
      <c r="K269" s="627"/>
      <c r="L269" s="627"/>
      <c r="M269" s="627"/>
      <c r="N269" s="603"/>
      <c r="O269" s="604"/>
      <c r="P269" s="829" t="s">
        <v>1629</v>
      </c>
      <c r="Q269"/>
      <c r="R269"/>
      <c r="S269"/>
      <c r="T269"/>
      <c r="U269"/>
      <c r="V269"/>
    </row>
    <row r="270" spans="3:22" s="4" customFormat="1">
      <c r="C270" s="45"/>
      <c r="D270" s="356"/>
      <c r="E270" s="330" t="s">
        <v>98</v>
      </c>
      <c r="F270" s="28" t="s">
        <v>99</v>
      </c>
      <c r="G270" s="629"/>
      <c r="H270" s="629"/>
      <c r="I270" s="629"/>
      <c r="J270" s="629"/>
      <c r="K270" s="629"/>
      <c r="L270" s="629"/>
      <c r="M270" s="629"/>
      <c r="N270" s="603"/>
      <c r="O270" s="604"/>
      <c r="P270" s="225">
        <v>2024</v>
      </c>
      <c r="Q270" s="226">
        <v>2025</v>
      </c>
      <c r="R270" s="226">
        <v>2026</v>
      </c>
      <c r="S270" s="226">
        <v>2027</v>
      </c>
      <c r="T270" s="226">
        <v>2028</v>
      </c>
      <c r="U270" s="226">
        <v>2029</v>
      </c>
      <c r="V270" s="227">
        <v>2030</v>
      </c>
    </row>
    <row r="271" spans="3:22" s="4" customFormat="1">
      <c r="C271" s="123" t="s">
        <v>378</v>
      </c>
      <c r="E271" s="1"/>
      <c r="F271" s="49"/>
      <c r="G271" s="629"/>
      <c r="H271" s="629"/>
      <c r="I271" s="629"/>
      <c r="J271" s="629"/>
      <c r="K271" s="629"/>
      <c r="L271" s="629"/>
      <c r="M271" s="629"/>
      <c r="N271" s="603"/>
      <c r="O271" s="604"/>
      <c r="P271" s="691"/>
      <c r="Q271" s="692"/>
      <c r="R271" s="692"/>
      <c r="S271" s="692"/>
      <c r="T271" s="692"/>
      <c r="U271" s="692"/>
      <c r="V271" s="693"/>
    </row>
    <row r="272" spans="3:22" s="4" customFormat="1">
      <c r="C272" s="47" t="s">
        <v>379</v>
      </c>
      <c r="E272" s="1" t="s">
        <v>405</v>
      </c>
      <c r="F272" s="49"/>
      <c r="G272" s="629"/>
      <c r="H272" s="629"/>
      <c r="I272" s="629"/>
      <c r="J272" s="629"/>
      <c r="K272" s="629"/>
      <c r="L272" s="629"/>
      <c r="M272" s="629"/>
      <c r="N272" s="603"/>
      <c r="O272" s="604"/>
      <c r="P272" s="676">
        <v>30.687672934399991</v>
      </c>
      <c r="Q272" s="51">
        <v>44.236007923199992</v>
      </c>
      <c r="R272" s="51">
        <v>60.294241279999987</v>
      </c>
      <c r="S272" s="51">
        <v>83.178375858973439</v>
      </c>
      <c r="T272" s="51">
        <v>103.96168767886726</v>
      </c>
      <c r="U272" s="51">
        <v>122.64417673968141</v>
      </c>
      <c r="V272" s="677">
        <v>139.22584304141594</v>
      </c>
    </row>
    <row r="273" spans="3:22" s="4" customFormat="1">
      <c r="C273" s="47" t="s">
        <v>381</v>
      </c>
      <c r="E273" s="48" t="s">
        <v>100</v>
      </c>
      <c r="F273" s="49"/>
      <c r="G273" s="629"/>
      <c r="H273" s="629"/>
      <c r="I273" s="629"/>
      <c r="J273" s="629"/>
      <c r="K273" s="629"/>
      <c r="L273" s="629"/>
      <c r="M273" s="629"/>
      <c r="N273" s="603"/>
      <c r="O273" s="604"/>
      <c r="P273" s="676">
        <v>13.915173853866666</v>
      </c>
      <c r="Q273" s="51">
        <v>20.397939609599998</v>
      </c>
      <c r="R273" s="51">
        <v>28.249370240000001</v>
      </c>
      <c r="S273" s="51">
        <v>41.393384556743364</v>
      </c>
      <c r="T273" s="51">
        <v>55.025964255716801</v>
      </c>
      <c r="U273" s="51">
        <v>69.147109336920352</v>
      </c>
      <c r="V273" s="677">
        <v>83.756819800353981</v>
      </c>
    </row>
    <row r="274" spans="3:22" s="4" customFormat="1">
      <c r="C274" s="47" t="s">
        <v>382</v>
      </c>
      <c r="E274" s="48" t="s">
        <v>100</v>
      </c>
      <c r="F274" s="49"/>
      <c r="G274" s="603"/>
      <c r="H274" s="620"/>
      <c r="I274" s="620"/>
      <c r="J274" s="620"/>
      <c r="K274" s="620"/>
      <c r="L274" s="620"/>
      <c r="M274" s="620"/>
      <c r="N274" s="603"/>
      <c r="O274" s="604"/>
      <c r="P274" s="676">
        <v>1.3810405262222221</v>
      </c>
      <c r="Q274" s="51">
        <v>2.2934191359999994</v>
      </c>
      <c r="R274" s="51">
        <v>3.5243935999999998</v>
      </c>
      <c r="S274" s="51">
        <v>5.7541371440707971</v>
      </c>
      <c r="T274" s="51">
        <v>8.403525400353983</v>
      </c>
      <c r="U274" s="51">
        <v>11.472558368849558</v>
      </c>
      <c r="V274" s="677">
        <v>14.961236049557522</v>
      </c>
    </row>
    <row r="275" spans="3:22" s="4" customFormat="1">
      <c r="C275" s="47" t="s">
        <v>383</v>
      </c>
      <c r="E275" s="48" t="s">
        <v>100</v>
      </c>
      <c r="F275" s="49"/>
      <c r="G275" s="603"/>
      <c r="H275" s="620"/>
      <c r="I275" s="620"/>
      <c r="J275" s="620"/>
      <c r="K275" s="620"/>
      <c r="L275" s="620"/>
      <c r="M275" s="620"/>
      <c r="N275" s="603"/>
      <c r="O275" s="604"/>
      <c r="P275" s="676">
        <v>5.7336992881777782</v>
      </c>
      <c r="Q275" s="51">
        <v>8.6542845631999974</v>
      </c>
      <c r="R275" s="51">
        <v>12.30826688</v>
      </c>
      <c r="S275" s="51">
        <v>18.25025323667257</v>
      </c>
      <c r="T275" s="51">
        <v>24.535920647362833</v>
      </c>
      <c r="U275" s="51">
        <v>31.165269112070796</v>
      </c>
      <c r="V275" s="677">
        <v>38.138298630796463</v>
      </c>
    </row>
    <row r="276" spans="3:22" s="159" customFormat="1">
      <c r="C276" s="47" t="s">
        <v>384</v>
      </c>
      <c r="D276" s="4"/>
      <c r="E276" s="48" t="s">
        <v>100</v>
      </c>
      <c r="F276" s="49"/>
      <c r="G276" s="595"/>
      <c r="H276" s="595"/>
      <c r="I276" s="595"/>
      <c r="J276" s="595"/>
      <c r="K276" s="595"/>
      <c r="L276" s="595"/>
      <c r="M276" s="595"/>
      <c r="N276" s="595"/>
      <c r="O276" s="595"/>
      <c r="P276" s="676">
        <v>7.2195084060444445</v>
      </c>
      <c r="Q276" s="51">
        <v>10.637417580799999</v>
      </c>
      <c r="R276" s="51">
        <v>14.802453120000001</v>
      </c>
      <c r="S276" s="51">
        <v>23.509642140318583</v>
      </c>
      <c r="T276" s="51">
        <v>33.579397837592921</v>
      </c>
      <c r="U276" s="51">
        <v>45.011720211823004</v>
      </c>
      <c r="V276" s="677">
        <v>57.806609263008852</v>
      </c>
    </row>
    <row r="277" spans="3:22" s="159" customFormat="1" ht="20.149999999999999" customHeight="1">
      <c r="C277" s="123" t="s">
        <v>385</v>
      </c>
      <c r="D277" s="4"/>
      <c r="E277" s="1"/>
      <c r="F277" s="49"/>
      <c r="G277" s="627"/>
      <c r="H277" s="627"/>
      <c r="I277" s="627"/>
      <c r="J277" s="627"/>
      <c r="K277" s="627"/>
      <c r="L277" s="627"/>
      <c r="M277" s="627"/>
      <c r="N277" s="627"/>
      <c r="O277" s="627"/>
      <c r="P277" s="694"/>
      <c r="Q277" s="53"/>
      <c r="R277" s="53"/>
      <c r="S277" s="53"/>
      <c r="T277" s="53"/>
      <c r="U277" s="53"/>
      <c r="V277" s="695"/>
    </row>
    <row r="278" spans="3:22" s="159" customFormat="1" ht="20.149999999999999" customHeight="1">
      <c r="C278" s="47" t="s">
        <v>386</v>
      </c>
      <c r="D278" s="4"/>
      <c r="E278" s="1" t="s">
        <v>405</v>
      </c>
      <c r="F278" s="49"/>
      <c r="G278" s="627"/>
      <c r="H278" s="627"/>
      <c r="I278" s="627"/>
      <c r="J278" s="627"/>
      <c r="K278" s="627"/>
      <c r="L278" s="627"/>
      <c r="M278" s="627"/>
      <c r="N278" s="627"/>
      <c r="O278" s="627"/>
      <c r="P278" s="694">
        <v>3.6192786204444438E-2</v>
      </c>
      <c r="Q278" s="53">
        <v>5.6998210879999983E-2</v>
      </c>
      <c r="R278" s="53">
        <v>8.4043231999999995E-2</v>
      </c>
      <c r="S278" s="53">
        <v>0.11115288645663718</v>
      </c>
      <c r="T278" s="53">
        <v>0.13242272988318585</v>
      </c>
      <c r="U278" s="53">
        <v>0.14785276227964603</v>
      </c>
      <c r="V278" s="695">
        <v>0.15744298364601769</v>
      </c>
    </row>
    <row r="279" spans="3:22" s="159" customFormat="1" ht="20.149999999999999" customHeight="1">
      <c r="C279" s="47" t="s">
        <v>387</v>
      </c>
      <c r="D279" s="4"/>
      <c r="E279" s="48" t="s">
        <v>100</v>
      </c>
      <c r="F279" s="49"/>
      <c r="G279" s="631"/>
      <c r="H279" s="631"/>
      <c r="I279" s="631"/>
      <c r="J279" s="631"/>
      <c r="K279" s="631"/>
      <c r="L279" s="631"/>
      <c r="M279" s="631"/>
      <c r="N279" s="631"/>
      <c r="O279" s="631"/>
      <c r="P279" s="694">
        <v>5.5622597745777776E-2</v>
      </c>
      <c r="Q279" s="53">
        <v>8.2697995903999996E-2</v>
      </c>
      <c r="R279" s="53">
        <v>0.11603388160000003</v>
      </c>
      <c r="S279" s="53">
        <v>0.15054521569982304</v>
      </c>
      <c r="T279" s="53">
        <v>0.17521984297911511</v>
      </c>
      <c r="U279" s="53">
        <v>0.19005776343787611</v>
      </c>
      <c r="V279" s="695">
        <v>0.12252657934159306</v>
      </c>
    </row>
    <row r="280" spans="3:22" s="159" customFormat="1" ht="20.149999999999999" customHeight="1">
      <c r="C280" s="47" t="s">
        <v>388</v>
      </c>
      <c r="D280" s="4"/>
      <c r="E280" s="48" t="s">
        <v>100</v>
      </c>
      <c r="F280" s="49"/>
      <c r="G280" s="631"/>
      <c r="H280" s="631"/>
      <c r="I280" s="631"/>
      <c r="J280" s="631"/>
      <c r="K280" s="631"/>
      <c r="L280" s="631"/>
      <c r="M280" s="631"/>
      <c r="N280" s="631"/>
      <c r="O280" s="631"/>
      <c r="P280" s="694">
        <v>0.11574072051484442</v>
      </c>
      <c r="Q280" s="53">
        <v>0.14575353144319997</v>
      </c>
      <c r="R280" s="53">
        <v>0.17090597888</v>
      </c>
      <c r="S280" s="53">
        <v>0.22176855464552214</v>
      </c>
      <c r="T280" s="53">
        <v>0.25816147889161062</v>
      </c>
      <c r="U280" s="53">
        <v>0.28008475161826557</v>
      </c>
      <c r="V280" s="695">
        <v>0.18229791814230101</v>
      </c>
    </row>
    <row r="281" spans="3:22" s="159" customFormat="1" ht="20.149999999999999" customHeight="1">
      <c r="C281" s="47" t="s">
        <v>389</v>
      </c>
      <c r="D281" s="4"/>
      <c r="E281" s="48" t="s">
        <v>100</v>
      </c>
      <c r="F281" s="49"/>
      <c r="G281" s="629"/>
      <c r="H281" s="629"/>
      <c r="I281" s="629"/>
      <c r="J281" s="629"/>
      <c r="K281" s="629"/>
      <c r="L281" s="629"/>
      <c r="M281" s="629"/>
      <c r="N281" s="629"/>
      <c r="O281" s="629"/>
      <c r="P281" s="694">
        <v>4.2669390051555548E-3</v>
      </c>
      <c r="Q281" s="53">
        <v>1.2087667916799995E-2</v>
      </c>
      <c r="R281" s="53">
        <v>2.4291205119999999E-2</v>
      </c>
      <c r="S281" s="53">
        <v>3.1562400568637169E-2</v>
      </c>
      <c r="T281" s="53">
        <v>3.6802532379185841E-2</v>
      </c>
      <c r="U281" s="53">
        <v>4.0011600551646022E-2</v>
      </c>
      <c r="V281" s="695">
        <v>2.8393718530265399E-2</v>
      </c>
    </row>
    <row r="282" spans="3:22" s="159" customFormat="1" ht="20.149999999999999" customHeight="1">
      <c r="C282" s="466" t="s">
        <v>406</v>
      </c>
      <c r="D282" s="467"/>
      <c r="E282" s="226" t="s">
        <v>407</v>
      </c>
      <c r="F282" s="227"/>
      <c r="G282" s="629"/>
      <c r="H282" s="629"/>
      <c r="I282" s="629"/>
      <c r="J282" s="629"/>
      <c r="K282" s="629"/>
      <c r="L282" s="629"/>
      <c r="M282" s="629"/>
      <c r="N282" s="629"/>
      <c r="O282" s="629"/>
      <c r="P282" s="711">
        <v>51.717586602666657</v>
      </c>
      <c r="Q282" s="324">
        <v>75.581651231999984</v>
      </c>
      <c r="R282" s="324">
        <v>104.37627199999999</v>
      </c>
      <c r="S282" s="324">
        <v>148.57615079646015</v>
      </c>
      <c r="T282" s="324">
        <v>191.92709798230086</v>
      </c>
      <c r="U282" s="324">
        <v>234.4291135575221</v>
      </c>
      <c r="V282" s="712">
        <v>276.08219752212392</v>
      </c>
    </row>
    <row r="283" spans="3:22" s="159" customFormat="1" ht="20.149999999999999" customHeight="1">
      <c r="C283" s="468" t="s">
        <v>408</v>
      </c>
      <c r="D283" s="4"/>
      <c r="E283" s="1"/>
      <c r="F283" s="688"/>
      <c r="G283" s="629"/>
      <c r="H283" s="629"/>
      <c r="I283" s="629"/>
      <c r="J283" s="629"/>
      <c r="K283" s="629"/>
      <c r="L283" s="629"/>
      <c r="M283" s="629"/>
      <c r="N283" s="629"/>
      <c r="O283" s="629"/>
      <c r="P283" s="676">
        <v>7.2195084060444445</v>
      </c>
      <c r="Q283" s="51">
        <v>10.637417580799999</v>
      </c>
      <c r="R283" s="51">
        <v>14.802453120000001</v>
      </c>
      <c r="S283" s="51">
        <v>23.509642140318583</v>
      </c>
      <c r="T283" s="51">
        <v>33.579397837592921</v>
      </c>
      <c r="U283" s="51">
        <v>45.011720211823004</v>
      </c>
      <c r="V283" s="677">
        <v>57.806609263008852</v>
      </c>
    </row>
    <row r="284" spans="3:22" s="159" customFormat="1" ht="20.149999999999999" customHeight="1">
      <c r="C284" s="468" t="s">
        <v>385</v>
      </c>
      <c r="D284" s="4"/>
      <c r="E284" s="48" t="s">
        <v>100</v>
      </c>
      <c r="F284" s="688"/>
      <c r="G284" s="631"/>
      <c r="H284" s="631"/>
      <c r="I284" s="631"/>
      <c r="J284" s="631"/>
      <c r="K284" s="631"/>
      <c r="L284" s="631"/>
      <c r="M284" s="631"/>
      <c r="N284" s="631"/>
      <c r="O284" s="631"/>
      <c r="P284" s="713">
        <v>0.21182304347022218</v>
      </c>
      <c r="Q284" s="714">
        <v>0.29753740614399993</v>
      </c>
      <c r="R284" s="714">
        <v>0.39527429760000005</v>
      </c>
      <c r="S284" s="714">
        <v>0.51502905737061955</v>
      </c>
      <c r="T284" s="714">
        <v>0.60260658413309742</v>
      </c>
      <c r="U284" s="714">
        <v>0.65800687788743373</v>
      </c>
      <c r="V284" s="715">
        <v>0.49066119966017718</v>
      </c>
    </row>
    <row r="285" spans="3:22" s="4" customFormat="1">
      <c r="C285" s="468" t="s">
        <v>409</v>
      </c>
      <c r="E285" s="48" t="s">
        <v>100</v>
      </c>
      <c r="F285" s="688"/>
      <c r="G285" s="603"/>
      <c r="H285" s="620"/>
      <c r="I285" s="620"/>
      <c r="J285" s="620"/>
      <c r="K285" s="620"/>
      <c r="L285" s="620"/>
      <c r="M285" s="620"/>
      <c r="N285" s="603"/>
      <c r="O285" s="604"/>
      <c r="P285" s="676">
        <v>59.14891805218133</v>
      </c>
      <c r="Q285" s="51">
        <v>86.516606218943991</v>
      </c>
      <c r="R285" s="51">
        <v>119.57399941759998</v>
      </c>
      <c r="S285" s="51">
        <v>172.60082199414936</v>
      </c>
      <c r="T285" s="51">
        <v>226.10910240402688</v>
      </c>
      <c r="U285" s="51">
        <v>280.09884064723252</v>
      </c>
      <c r="V285" s="677">
        <v>334.37946798479294</v>
      </c>
    </row>
    <row r="286" spans="3:22" s="4" customFormat="1">
      <c r="C286" s="471" t="s">
        <v>410</v>
      </c>
      <c r="D286" s="472"/>
      <c r="E286" s="473" t="s">
        <v>100</v>
      </c>
      <c r="F286" s="689" t="s">
        <v>116</v>
      </c>
      <c r="G286" s="603"/>
      <c r="H286" s="620"/>
      <c r="I286" s="620"/>
      <c r="J286" s="620"/>
      <c r="K286" s="620"/>
      <c r="L286" s="620"/>
      <c r="M286" s="620"/>
      <c r="N286" s="603"/>
      <c r="O286" s="604"/>
      <c r="P286" s="461">
        <v>7.4313314495146674</v>
      </c>
      <c r="Q286" s="462">
        <v>10.934954986944</v>
      </c>
      <c r="R286" s="462">
        <v>15.197727417600003</v>
      </c>
      <c r="S286" s="462">
        <v>24.024671197689202</v>
      </c>
      <c r="T286" s="462">
        <v>34.18200442172602</v>
      </c>
      <c r="U286" s="462">
        <v>45.669727089710442</v>
      </c>
      <c r="V286" s="463">
        <v>58.29727046266904</v>
      </c>
    </row>
    <row r="287" spans="3:22" s="4" customFormat="1">
      <c r="C287" s="207"/>
      <c r="E287" s="48"/>
      <c r="F287" s="1"/>
      <c r="G287" s="603"/>
      <c r="H287" s="620"/>
      <c r="I287" s="620"/>
      <c r="J287" s="620"/>
      <c r="K287" s="620"/>
      <c r="L287" s="620"/>
      <c r="M287" s="620"/>
      <c r="N287" s="603"/>
      <c r="O287" s="604"/>
      <c r="P287" s="604"/>
      <c r="Q287" s="604"/>
      <c r="R287" s="604"/>
      <c r="S287" s="604"/>
      <c r="T287" s="602"/>
      <c r="U287" s="602"/>
      <c r="V287" s="602"/>
    </row>
    <row r="288" spans="3:22" s="4" customFormat="1">
      <c r="C288" s="649" t="s">
        <v>412</v>
      </c>
      <c r="D288"/>
      <c r="E288"/>
      <c r="F288"/>
      <c r="G288" s="603"/>
      <c r="H288" s="620"/>
      <c r="I288" s="620"/>
      <c r="J288" s="620"/>
      <c r="K288" s="620"/>
      <c r="L288" s="620"/>
      <c r="M288" s="620"/>
      <c r="N288" s="603"/>
      <c r="O288" s="604"/>
      <c r="P288" s="829" t="s">
        <v>1629</v>
      </c>
      <c r="Q288"/>
      <c r="R288"/>
      <c r="S288"/>
      <c r="T288"/>
      <c r="U288"/>
      <c r="V288"/>
    </row>
    <row r="289" spans="3:22" s="4" customFormat="1">
      <c r="C289" s="490"/>
      <c r="D289" s="491"/>
      <c r="E289" s="459" t="s">
        <v>98</v>
      </c>
      <c r="F289" s="460" t="s">
        <v>99</v>
      </c>
      <c r="G289" s="603"/>
      <c r="H289" s="620"/>
      <c r="I289" s="620"/>
      <c r="J289" s="620"/>
      <c r="K289" s="620"/>
      <c r="L289" s="620"/>
      <c r="M289" s="620"/>
      <c r="N289" s="603"/>
      <c r="O289" s="604"/>
      <c r="P289" s="225">
        <v>2024</v>
      </c>
      <c r="Q289" s="226">
        <v>2025</v>
      </c>
      <c r="R289" s="226">
        <v>2026</v>
      </c>
      <c r="S289" s="226">
        <v>2027</v>
      </c>
      <c r="T289" s="226">
        <v>2028</v>
      </c>
      <c r="U289" s="226">
        <v>2029</v>
      </c>
      <c r="V289" s="227">
        <v>2030</v>
      </c>
    </row>
    <row r="290" spans="3:22" s="4" customFormat="1">
      <c r="C290" s="706" t="s">
        <v>406</v>
      </c>
      <c r="D290" s="355"/>
      <c r="E290" s="288" t="s">
        <v>407</v>
      </c>
      <c r="F290" s="707"/>
      <c r="G290" s="603"/>
      <c r="H290" s="620"/>
      <c r="I290" s="620"/>
      <c r="J290" s="620"/>
      <c r="K290" s="620"/>
      <c r="L290" s="620"/>
      <c r="M290" s="620"/>
      <c r="N290" s="603"/>
      <c r="O290" s="604"/>
      <c r="P290" s="673">
        <v>289.98943839999998</v>
      </c>
      <c r="Q290" s="674">
        <v>305.94989280000016</v>
      </c>
      <c r="R290" s="674">
        <v>662.99818194690272</v>
      </c>
      <c r="S290" s="674">
        <v>650.26420778761053</v>
      </c>
      <c r="T290" s="674">
        <v>637.53023362831868</v>
      </c>
      <c r="U290" s="674">
        <v>624.79625946902684</v>
      </c>
      <c r="V290" s="675">
        <v>612.06228530973419</v>
      </c>
    </row>
    <row r="291" spans="3:22" s="4" customFormat="1">
      <c r="C291" s="468" t="s">
        <v>408</v>
      </c>
      <c r="E291" s="1"/>
      <c r="F291" s="688"/>
      <c r="G291" s="603"/>
      <c r="H291" s="620"/>
      <c r="I291" s="620"/>
      <c r="J291" s="620"/>
      <c r="K291" s="620"/>
      <c r="L291" s="620"/>
      <c r="M291" s="620"/>
      <c r="N291" s="603"/>
      <c r="O291" s="604"/>
      <c r="P291" s="676">
        <v>41.924510399999967</v>
      </c>
      <c r="Q291" s="51">
        <v>44.746503786666715</v>
      </c>
      <c r="R291" s="51">
        <v>130.60783530477872</v>
      </c>
      <c r="S291" s="51">
        <v>151.04633545911508</v>
      </c>
      <c r="T291" s="51">
        <v>171.48483561345125</v>
      </c>
      <c r="U291" s="51">
        <v>191.92333576778776</v>
      </c>
      <c r="V291" s="677">
        <v>212.36183592212359</v>
      </c>
    </row>
    <row r="292" spans="3:22" s="4" customFormat="1">
      <c r="C292" s="468" t="s">
        <v>385</v>
      </c>
      <c r="E292" s="48" t="s">
        <v>100</v>
      </c>
      <c r="F292" s="688"/>
      <c r="G292" s="603"/>
      <c r="H292" s="620"/>
      <c r="I292" s="620"/>
      <c r="J292" s="620"/>
      <c r="K292" s="620"/>
      <c r="L292" s="620"/>
      <c r="M292" s="620"/>
      <c r="N292" s="603"/>
      <c r="O292" s="604"/>
      <c r="P292" s="713">
        <v>0.98727470399999961</v>
      </c>
      <c r="Q292" s="714">
        <v>0.97015769493333504</v>
      </c>
      <c r="R292" s="714">
        <v>1.7963213965592926</v>
      </c>
      <c r="S292" s="714">
        <v>1.3136629014371675</v>
      </c>
      <c r="T292" s="714">
        <v>0.83100440631504502</v>
      </c>
      <c r="U292" s="714">
        <v>0.34834591119291902</v>
      </c>
      <c r="V292" s="715">
        <v>5.6256155044247858E-2</v>
      </c>
    </row>
    <row r="293" spans="3:22" s="4" customFormat="1">
      <c r="C293" s="468" t="s">
        <v>409</v>
      </c>
      <c r="E293" s="48" t="s">
        <v>100</v>
      </c>
      <c r="F293" s="688"/>
      <c r="G293" s="603"/>
      <c r="H293" s="620"/>
      <c r="I293" s="620"/>
      <c r="J293" s="620"/>
      <c r="K293" s="620"/>
      <c r="L293" s="620"/>
      <c r="M293" s="620"/>
      <c r="N293" s="603"/>
      <c r="O293" s="604"/>
      <c r="P293" s="676">
        <v>332.90122350399992</v>
      </c>
      <c r="Q293" s="51">
        <v>351.66655428160021</v>
      </c>
      <c r="R293" s="51">
        <v>795.40233864824074</v>
      </c>
      <c r="S293" s="51">
        <v>802.6242061481629</v>
      </c>
      <c r="T293" s="51">
        <v>809.84607364808505</v>
      </c>
      <c r="U293" s="51">
        <v>817.06794114800755</v>
      </c>
      <c r="V293" s="677">
        <v>824.48037738690209</v>
      </c>
    </row>
    <row r="294" spans="3:22" s="4" customFormat="1">
      <c r="C294" s="471" t="s">
        <v>410</v>
      </c>
      <c r="D294" s="472"/>
      <c r="E294" s="473" t="s">
        <v>100</v>
      </c>
      <c r="F294" s="689" t="s">
        <v>116</v>
      </c>
      <c r="G294" s="603"/>
      <c r="H294" s="620"/>
      <c r="I294" s="620"/>
      <c r="J294" s="620"/>
      <c r="K294" s="620"/>
      <c r="L294" s="620"/>
      <c r="M294" s="620"/>
      <c r="N294" s="603"/>
      <c r="O294" s="604"/>
      <c r="P294" s="461">
        <v>42.911785103999968</v>
      </c>
      <c r="Q294" s="462">
        <v>45.716661481600056</v>
      </c>
      <c r="R294" s="462">
        <v>132.404156701338</v>
      </c>
      <c r="S294" s="462">
        <v>152.35999836055225</v>
      </c>
      <c r="T294" s="462">
        <v>172.31584001976631</v>
      </c>
      <c r="U294" s="462">
        <v>192.27168167898066</v>
      </c>
      <c r="V294" s="463">
        <v>212.41809207716781</v>
      </c>
    </row>
    <row r="295" spans="3:22" s="4" customFormat="1">
      <c r="C295" s="207"/>
      <c r="E295" s="48"/>
      <c r="F295" s="1"/>
      <c r="G295" s="603"/>
      <c r="H295" s="620"/>
      <c r="I295" s="620"/>
      <c r="J295" s="620"/>
      <c r="K295" s="620"/>
      <c r="L295" s="620"/>
      <c r="M295" s="620"/>
      <c r="N295" s="603"/>
      <c r="O295" s="604"/>
      <c r="P295" s="604"/>
      <c r="Q295" s="604"/>
      <c r="R295" s="604"/>
      <c r="S295" s="604"/>
      <c r="T295" s="602"/>
      <c r="U295" s="602"/>
      <c r="V295" s="602"/>
    </row>
    <row r="296" spans="3:22" s="4" customFormat="1">
      <c r="C296" s="649" t="s">
        <v>413</v>
      </c>
      <c r="D296"/>
      <c r="E296"/>
      <c r="F296"/>
      <c r="G296" s="603"/>
      <c r="H296" s="620"/>
      <c r="I296" s="620"/>
      <c r="J296" s="620"/>
      <c r="K296" s="620"/>
      <c r="L296" s="620"/>
      <c r="M296" s="620"/>
      <c r="N296" s="603"/>
      <c r="O296" s="604"/>
      <c r="P296" s="829" t="s">
        <v>1629</v>
      </c>
      <c r="Q296"/>
      <c r="R296"/>
      <c r="S296"/>
      <c r="T296"/>
      <c r="U296"/>
      <c r="V296"/>
    </row>
    <row r="297" spans="3:22" s="4" customFormat="1" ht="20.149999999999999" customHeight="1">
      <c r="C297" s="690"/>
      <c r="D297" s="355"/>
      <c r="E297" s="288" t="s">
        <v>98</v>
      </c>
      <c r="F297" s="289" t="s">
        <v>99</v>
      </c>
      <c r="G297" s="650"/>
      <c r="H297" s="639"/>
      <c r="I297" s="639"/>
      <c r="J297" s="639"/>
      <c r="K297" s="639"/>
      <c r="L297" s="639"/>
      <c r="M297" s="639"/>
      <c r="N297" s="603"/>
      <c r="O297" s="604"/>
      <c r="P297" s="225">
        <v>2024</v>
      </c>
      <c r="Q297" s="226">
        <v>2025</v>
      </c>
      <c r="R297" s="226">
        <v>2026</v>
      </c>
      <c r="S297" s="226">
        <v>2027</v>
      </c>
      <c r="T297" s="226">
        <v>2028</v>
      </c>
      <c r="U297" s="226">
        <v>2029</v>
      </c>
      <c r="V297" s="227">
        <v>2030</v>
      </c>
    </row>
    <row r="298" spans="3:22" s="4" customFormat="1" ht="20.149999999999999" customHeight="1">
      <c r="C298" s="704" t="s">
        <v>414</v>
      </c>
      <c r="D298" s="467"/>
      <c r="E298" s="226"/>
      <c r="F298" s="227"/>
      <c r="G298" s="650"/>
      <c r="H298" s="639"/>
      <c r="I298" s="639"/>
      <c r="J298" s="639"/>
      <c r="K298" s="639"/>
      <c r="L298" s="639"/>
      <c r="M298" s="639"/>
      <c r="N298" s="603"/>
      <c r="O298" s="604"/>
      <c r="P298" s="225"/>
      <c r="Q298" s="226"/>
      <c r="R298" s="226"/>
      <c r="S298" s="226"/>
      <c r="T298" s="226"/>
      <c r="U298" s="226"/>
      <c r="V298" s="227"/>
    </row>
    <row r="299" spans="3:22" s="4" customFormat="1" ht="20.149999999999999" customHeight="1">
      <c r="C299" s="470" t="s">
        <v>415</v>
      </c>
      <c r="E299" s="1" t="s">
        <v>416</v>
      </c>
      <c r="F299" s="688" t="s">
        <v>116</v>
      </c>
      <c r="G299" s="650"/>
      <c r="H299" s="639"/>
      <c r="I299" s="639"/>
      <c r="J299" s="1769"/>
      <c r="K299" s="639"/>
      <c r="L299" s="639"/>
      <c r="M299" s="639"/>
      <c r="N299" s="603"/>
      <c r="O299" s="604"/>
      <c r="P299" s="716">
        <v>597.70114942528733</v>
      </c>
      <c r="Q299" s="413">
        <v>597.70114942528733</v>
      </c>
      <c r="R299" s="413">
        <v>597.70114942528733</v>
      </c>
      <c r="S299" s="413">
        <v>597.70114942528733</v>
      </c>
      <c r="T299" s="413">
        <v>597.70114942528733</v>
      </c>
      <c r="U299" s="413">
        <v>597.70114942528733</v>
      </c>
      <c r="V299" s="717">
        <v>597.70114942528733</v>
      </c>
    </row>
    <row r="300" spans="3:22" s="4" customFormat="1" ht="20.149999999999999" customHeight="1">
      <c r="C300" s="470" t="s">
        <v>417</v>
      </c>
      <c r="E300" s="48" t="s">
        <v>100</v>
      </c>
      <c r="F300" s="688" t="s">
        <v>142</v>
      </c>
      <c r="G300" s="650"/>
      <c r="H300" s="639"/>
      <c r="I300" s="639"/>
      <c r="J300" s="1769"/>
      <c r="K300" s="639"/>
      <c r="L300" s="639"/>
      <c r="M300" s="639"/>
      <c r="N300" s="603"/>
      <c r="O300" s="604"/>
      <c r="P300" s="716">
        <v>1149.4252873563219</v>
      </c>
      <c r="Q300" s="413">
        <v>1149.4252873563219</v>
      </c>
      <c r="R300" s="413">
        <v>1149.4252873563219</v>
      </c>
      <c r="S300" s="413">
        <v>1149.4252873563219</v>
      </c>
      <c r="T300" s="413">
        <v>1149.4252873563219</v>
      </c>
      <c r="U300" s="413">
        <v>1149.4252873563219</v>
      </c>
      <c r="V300" s="717">
        <v>1149.4252873563219</v>
      </c>
    </row>
    <row r="301" spans="3:22" s="4" customFormat="1" ht="20.149999999999999" customHeight="1">
      <c r="C301" s="672" t="s">
        <v>418</v>
      </c>
      <c r="E301" s="48"/>
      <c r="F301" s="688"/>
      <c r="G301" s="650"/>
      <c r="H301" s="639"/>
      <c r="I301" s="639"/>
      <c r="J301" s="639"/>
      <c r="K301" s="639"/>
      <c r="L301" s="639"/>
      <c r="M301" s="639"/>
      <c r="N301" s="603"/>
      <c r="O301" s="604"/>
      <c r="P301" s="716"/>
      <c r="Q301" s="413"/>
      <c r="R301" s="413"/>
      <c r="S301" s="413"/>
      <c r="T301" s="413"/>
      <c r="U301" s="413"/>
      <c r="V301" s="717"/>
    </row>
    <row r="302" spans="3:22" s="4" customFormat="1">
      <c r="C302" s="470" t="s">
        <v>415</v>
      </c>
      <c r="E302" s="1" t="s">
        <v>416</v>
      </c>
      <c r="F302" s="688" t="s">
        <v>95</v>
      </c>
      <c r="G302" s="650"/>
      <c r="H302" s="639"/>
      <c r="I302" s="639"/>
      <c r="J302" s="639"/>
      <c r="K302" s="639"/>
      <c r="L302" s="639"/>
      <c r="M302" s="639"/>
      <c r="N302" s="603"/>
      <c r="O302" s="604"/>
      <c r="P302" s="716">
        <v>4704.673117490599</v>
      </c>
      <c r="Q302" s="413">
        <v>4704.673117490599</v>
      </c>
      <c r="R302" s="413">
        <v>4704.673117490599</v>
      </c>
      <c r="S302" s="413">
        <v>4704.673117490599</v>
      </c>
      <c r="T302" s="413">
        <v>4704.673117490599</v>
      </c>
      <c r="U302" s="413">
        <v>4704.673117490599</v>
      </c>
      <c r="V302" s="717">
        <v>4704.673117490599</v>
      </c>
    </row>
    <row r="303" spans="3:22" s="4" customFormat="1">
      <c r="C303" s="470" t="s">
        <v>417</v>
      </c>
      <c r="E303" s="48" t="s">
        <v>100</v>
      </c>
      <c r="F303" s="688" t="s">
        <v>93</v>
      </c>
      <c r="G303" s="650"/>
      <c r="H303" s="639"/>
      <c r="I303" s="639"/>
      <c r="J303" s="639"/>
      <c r="K303" s="639"/>
      <c r="L303" s="639"/>
      <c r="M303" s="639"/>
      <c r="N303" s="603"/>
      <c r="O303" s="604"/>
      <c r="P303" s="716">
        <v>6588.6013023938367</v>
      </c>
      <c r="Q303" s="413">
        <v>6588.6013023938367</v>
      </c>
      <c r="R303" s="413">
        <v>6588.6013023938367</v>
      </c>
      <c r="S303" s="413">
        <v>6588.6013023938367</v>
      </c>
      <c r="T303" s="413">
        <v>6588.6013023938367</v>
      </c>
      <c r="U303" s="413">
        <v>6588.6013023938367</v>
      </c>
      <c r="V303" s="717">
        <v>6588.6013023938367</v>
      </c>
    </row>
    <row r="304" spans="3:22" s="4" customFormat="1">
      <c r="C304" s="672" t="s">
        <v>351</v>
      </c>
      <c r="E304" s="1"/>
      <c r="F304" s="688"/>
      <c r="G304" s="650"/>
      <c r="H304" s="639"/>
      <c r="I304" s="639"/>
      <c r="J304" s="639"/>
      <c r="K304" s="639"/>
      <c r="L304" s="639"/>
      <c r="M304" s="639"/>
      <c r="N304" s="603"/>
      <c r="O304" s="604"/>
      <c r="P304" s="676"/>
      <c r="Q304" s="51"/>
      <c r="R304" s="51"/>
      <c r="S304" s="51"/>
      <c r="T304" s="51"/>
      <c r="U304" s="51"/>
      <c r="V304" s="677"/>
    </row>
    <row r="305" spans="3:22" s="4" customFormat="1">
      <c r="C305" s="470" t="s">
        <v>419</v>
      </c>
      <c r="E305" s="1" t="s">
        <v>416</v>
      </c>
      <c r="F305" s="688" t="s">
        <v>211</v>
      </c>
      <c r="G305" s="650"/>
      <c r="H305" s="639"/>
      <c r="I305" s="639"/>
      <c r="J305" s="639"/>
      <c r="K305" s="639"/>
      <c r="L305" s="639"/>
      <c r="M305" s="639"/>
      <c r="N305" s="603"/>
      <c r="O305" s="604"/>
      <c r="P305" s="716">
        <v>18787.808401357426</v>
      </c>
      <c r="Q305" s="413">
        <v>18787.808401357426</v>
      </c>
      <c r="R305" s="413">
        <v>18787.808401357426</v>
      </c>
      <c r="S305" s="413">
        <v>18787.808401357426</v>
      </c>
      <c r="T305" s="413">
        <v>18787.808401357426</v>
      </c>
      <c r="U305" s="413">
        <v>18787.808401357426</v>
      </c>
      <c r="V305" s="717">
        <v>18787.808401357426</v>
      </c>
    </row>
    <row r="306" spans="3:22" s="4" customFormat="1">
      <c r="C306" s="471" t="s">
        <v>420</v>
      </c>
      <c r="D306" s="472"/>
      <c r="E306" s="473" t="s">
        <v>100</v>
      </c>
      <c r="F306" s="689" t="s">
        <v>216</v>
      </c>
      <c r="G306" s="650"/>
      <c r="H306" s="639"/>
      <c r="I306" s="639"/>
      <c r="J306" s="639"/>
      <c r="K306" s="639"/>
      <c r="L306" s="639"/>
      <c r="M306" s="639"/>
      <c r="N306" s="603"/>
      <c r="O306" s="604"/>
      <c r="P306" s="718">
        <v>205893.7906998074</v>
      </c>
      <c r="Q306" s="719">
        <v>205893.7906998074</v>
      </c>
      <c r="R306" s="719">
        <v>205893.7906998074</v>
      </c>
      <c r="S306" s="719">
        <v>205893.7906998074</v>
      </c>
      <c r="T306" s="719">
        <v>205893.7906998074</v>
      </c>
      <c r="U306" s="719">
        <v>205893.7906998074</v>
      </c>
      <c r="V306" s="720">
        <v>205893.7906998074</v>
      </c>
    </row>
    <row r="307" spans="3:22" s="4" customFormat="1">
      <c r="C307" s="283" t="s">
        <v>116</v>
      </c>
      <c r="D307" s="283" t="s">
        <v>421</v>
      </c>
      <c r="E307" s="708"/>
      <c r="F307" s="708"/>
      <c r="G307" s="650"/>
      <c r="H307" s="639"/>
      <c r="I307" s="639"/>
      <c r="J307" s="639"/>
      <c r="K307" s="639"/>
      <c r="L307" s="639"/>
      <c r="M307" s="639"/>
      <c r="N307" s="603"/>
      <c r="O307" s="604"/>
      <c r="P307" s="604"/>
      <c r="Q307" s="604"/>
      <c r="R307" s="604"/>
      <c r="S307" s="604"/>
      <c r="T307" s="602"/>
      <c r="U307" s="602"/>
      <c r="V307" s="602"/>
    </row>
    <row r="308" spans="3:22" s="4" customFormat="1">
      <c r="C308" s="283" t="s">
        <v>142</v>
      </c>
      <c r="D308" s="283" t="s">
        <v>422</v>
      </c>
      <c r="E308" s="710"/>
      <c r="F308" s="708"/>
      <c r="G308" s="650"/>
      <c r="H308" s="639"/>
      <c r="I308" s="639"/>
      <c r="J308" s="639"/>
      <c r="K308" s="639"/>
      <c r="L308" s="639"/>
      <c r="M308" s="639"/>
      <c r="N308" s="603"/>
      <c r="O308" s="604"/>
      <c r="P308" s="604"/>
      <c r="Q308" s="604"/>
      <c r="R308" s="604"/>
      <c r="S308" s="604"/>
      <c r="T308" s="602"/>
      <c r="U308" s="602"/>
      <c r="V308" s="602"/>
    </row>
    <row r="309" spans="3:22" s="4" customFormat="1">
      <c r="C309" s="283"/>
      <c r="D309" s="283"/>
      <c r="E309" s="710"/>
      <c r="F309" s="708"/>
      <c r="G309" s="650"/>
      <c r="H309" s="639"/>
      <c r="I309" s="639"/>
      <c r="J309" s="641"/>
      <c r="K309" s="641"/>
      <c r="L309" s="641"/>
      <c r="M309" s="641"/>
      <c r="N309" s="603"/>
      <c r="O309" s="604"/>
      <c r="P309" s="604"/>
      <c r="Q309" s="604"/>
      <c r="R309" s="604"/>
      <c r="S309" s="604"/>
      <c r="T309" s="602"/>
      <c r="U309" s="602"/>
      <c r="V309" s="602"/>
    </row>
    <row r="310" spans="3:22" s="4" customFormat="1">
      <c r="C310" s="906" t="s">
        <v>95</v>
      </c>
      <c r="D310" s="124" t="s">
        <v>423</v>
      </c>
      <c r="E310" s="710"/>
      <c r="F310" s="708"/>
      <c r="G310" s="650"/>
      <c r="H310" s="640"/>
      <c r="I310" s="639"/>
      <c r="J310" s="639"/>
      <c r="K310" s="639"/>
      <c r="L310" s="639"/>
      <c r="M310" s="639"/>
      <c r="N310" s="639"/>
      <c r="O310" s="640"/>
      <c r="P310" s="639"/>
      <c r="Q310" s="639"/>
      <c r="R310" s="639"/>
      <c r="S310" s="639"/>
      <c r="T310" s="642"/>
      <c r="U310" s="639"/>
      <c r="V310" s="639"/>
    </row>
    <row r="311" spans="3:22" s="4" customFormat="1">
      <c r="C311" s="906" t="s">
        <v>93</v>
      </c>
      <c r="D311" s="124" t="s">
        <v>424</v>
      </c>
      <c r="E311" s="708"/>
      <c r="F311" s="708"/>
      <c r="G311" s="650"/>
      <c r="H311" s="620"/>
      <c r="I311" s="620"/>
      <c r="J311" s="620"/>
      <c r="K311" s="620"/>
      <c r="L311" s="620"/>
      <c r="M311" s="620"/>
      <c r="N311" s="643"/>
      <c r="O311" s="620"/>
      <c r="P311" s="620"/>
      <c r="Q311" s="620"/>
      <c r="R311" s="620"/>
      <c r="S311" s="620"/>
      <c r="T311" s="620"/>
      <c r="U311" s="620"/>
      <c r="V311" s="620"/>
    </row>
    <row r="312" spans="3:22" s="4" customFormat="1">
      <c r="C312" s="906"/>
      <c r="D312" s="283" t="s">
        <v>425</v>
      </c>
      <c r="E312" s="708"/>
      <c r="F312" s="708"/>
      <c r="G312" s="650"/>
      <c r="H312" s="1767"/>
      <c r="I312" s="1767"/>
      <c r="J312" s="1767"/>
      <c r="K312" s="1767"/>
      <c r="L312" s="1767"/>
      <c r="M312" s="1767"/>
      <c r="N312" s="643"/>
      <c r="O312" s="604"/>
      <c r="P312" s="604"/>
      <c r="Q312" s="604"/>
      <c r="R312" s="604"/>
      <c r="S312" s="604"/>
      <c r="T312" s="602"/>
      <c r="U312" s="602"/>
      <c r="V312" s="602"/>
    </row>
    <row r="313" spans="3:22" s="4" customFormat="1">
      <c r="C313" s="906"/>
      <c r="D313" s="283"/>
      <c r="E313" s="710"/>
      <c r="F313" s="708"/>
      <c r="G313" s="650"/>
      <c r="H313" s="1767"/>
      <c r="I313" s="1767"/>
      <c r="J313" s="1767"/>
      <c r="K313" s="1767"/>
      <c r="L313" s="1767"/>
      <c r="M313" s="1767"/>
      <c r="N313" s="643"/>
      <c r="O313" s="604"/>
      <c r="P313" s="604"/>
      <c r="Q313" s="604"/>
      <c r="R313" s="604"/>
      <c r="S313" s="604"/>
      <c r="T313" s="602"/>
      <c r="U313" s="602"/>
      <c r="V313" s="602"/>
    </row>
    <row r="314" spans="3:22" s="4" customFormat="1">
      <c r="C314" s="906" t="s">
        <v>211</v>
      </c>
      <c r="D314" s="283" t="s">
        <v>426</v>
      </c>
      <c r="E314" s="710"/>
      <c r="F314" s="708"/>
      <c r="G314" s="650"/>
      <c r="H314" s="621"/>
      <c r="I314" s="621"/>
      <c r="J314" s="621"/>
      <c r="K314" s="621"/>
      <c r="L314" s="621"/>
      <c r="M314" s="621"/>
      <c r="N314" s="643"/>
      <c r="O314" s="620"/>
      <c r="P314" s="620"/>
      <c r="Q314" s="620"/>
      <c r="R314" s="620"/>
      <c r="S314" s="620"/>
      <c r="T314" s="620"/>
      <c r="U314" s="620"/>
      <c r="V314" s="620"/>
    </row>
    <row r="315" spans="3:22" s="4" customFormat="1">
      <c r="C315" s="906" t="s">
        <v>216</v>
      </c>
      <c r="D315" s="283" t="s">
        <v>427</v>
      </c>
      <c r="E315" s="710"/>
      <c r="F315" s="708"/>
      <c r="G315" s="650"/>
      <c r="H315" s="1767"/>
      <c r="I315" s="1767"/>
      <c r="J315" s="1767"/>
      <c r="K315" s="1767"/>
      <c r="L315" s="1767"/>
      <c r="M315" s="1767"/>
      <c r="N315" s="1768"/>
      <c r="O315" s="604"/>
      <c r="P315" s="604"/>
      <c r="Q315" s="604"/>
      <c r="R315" s="604"/>
      <c r="S315" s="604"/>
      <c r="T315" s="602"/>
      <c r="U315" s="602"/>
      <c r="V315" s="602"/>
    </row>
    <row r="316" spans="3:22" s="4" customFormat="1">
      <c r="C316" s="709"/>
      <c r="D316" s="650"/>
      <c r="E316" s="710"/>
      <c r="F316" s="708"/>
      <c r="G316" s="650"/>
      <c r="H316" s="1767"/>
      <c r="I316" s="1767"/>
      <c r="J316" s="1767"/>
      <c r="K316" s="1767"/>
      <c r="L316" s="1767"/>
      <c r="M316" s="1767"/>
      <c r="N316" s="1768"/>
      <c r="O316" s="604"/>
      <c r="P316" s="604"/>
      <c r="Q316" s="604"/>
      <c r="R316" s="604"/>
      <c r="S316" s="604"/>
      <c r="T316" s="602"/>
      <c r="U316" s="602"/>
      <c r="V316" s="602"/>
    </row>
    <row r="317" spans="3:22" s="4" customFormat="1">
      <c r="C317" s="649" t="s">
        <v>428</v>
      </c>
      <c r="D317"/>
      <c r="E317"/>
      <c r="F317"/>
      <c r="G317" s="603"/>
      <c r="H317" s="620"/>
      <c r="I317" s="620"/>
      <c r="J317" s="620"/>
      <c r="K317" s="620"/>
      <c r="L317" s="620"/>
      <c r="M317" s="620"/>
      <c r="N317" s="643"/>
      <c r="O317" s="620"/>
      <c r="P317" s="829" t="s">
        <v>1629</v>
      </c>
      <c r="Q317"/>
      <c r="R317"/>
      <c r="S317"/>
      <c r="T317"/>
      <c r="U317"/>
      <c r="V317"/>
    </row>
    <row r="318" spans="3:22" s="4" customFormat="1">
      <c r="C318" s="690"/>
      <c r="D318" s="355"/>
      <c r="E318" s="288" t="s">
        <v>98</v>
      </c>
      <c r="F318" s="289" t="s">
        <v>99</v>
      </c>
      <c r="G318" s="603"/>
      <c r="H318" s="1767"/>
      <c r="I318" s="1767"/>
      <c r="J318" s="1767"/>
      <c r="K318" s="1767"/>
      <c r="L318" s="1767"/>
      <c r="M318" s="1767"/>
      <c r="N318" s="643"/>
      <c r="O318" s="604"/>
      <c r="P318" s="225">
        <v>2024</v>
      </c>
      <c r="Q318" s="226">
        <v>2025</v>
      </c>
      <c r="R318" s="226">
        <v>2026</v>
      </c>
      <c r="S318" s="226">
        <v>2027</v>
      </c>
      <c r="T318" s="226">
        <v>2028</v>
      </c>
      <c r="U318" s="226">
        <v>2029</v>
      </c>
      <c r="V318" s="227">
        <v>2030</v>
      </c>
    </row>
    <row r="319" spans="3:22" s="4" customFormat="1">
      <c r="C319" s="704" t="s">
        <v>414</v>
      </c>
      <c r="D319" s="467"/>
      <c r="E319" s="226"/>
      <c r="F319" s="227"/>
      <c r="G319" s="603"/>
      <c r="H319" s="1767"/>
      <c r="I319" s="1767"/>
      <c r="J319" s="1767"/>
      <c r="K319" s="1767"/>
      <c r="L319" s="1767"/>
      <c r="M319" s="1767"/>
      <c r="N319" s="643"/>
      <c r="O319" s="604"/>
      <c r="P319" s="225"/>
      <c r="Q319" s="226"/>
      <c r="R319" s="226"/>
      <c r="S319" s="226"/>
      <c r="T319" s="226"/>
      <c r="U319" s="226"/>
      <c r="V319" s="227"/>
    </row>
    <row r="320" spans="3:22" s="4" customFormat="1">
      <c r="C320" s="470" t="s">
        <v>415</v>
      </c>
      <c r="D320" s="721">
        <v>1</v>
      </c>
      <c r="E320" s="1" t="s">
        <v>416</v>
      </c>
      <c r="F320" s="688" t="s">
        <v>116</v>
      </c>
      <c r="G320" s="603"/>
      <c r="H320" s="620"/>
      <c r="I320" s="620"/>
      <c r="J320" s="620"/>
      <c r="K320" s="620"/>
      <c r="L320" s="620"/>
      <c r="M320" s="620"/>
      <c r="N320" s="643"/>
      <c r="O320" s="620"/>
      <c r="P320" s="716">
        <f t="shared" ref="P320:V321" si="11">P283*$D320</f>
        <v>7.2195084060444445</v>
      </c>
      <c r="Q320" s="413">
        <f t="shared" si="11"/>
        <v>10.637417580799999</v>
      </c>
      <c r="R320" s="413">
        <f t="shared" si="11"/>
        <v>14.802453120000001</v>
      </c>
      <c r="S320" s="413">
        <f t="shared" si="11"/>
        <v>23.509642140318583</v>
      </c>
      <c r="T320" s="413">
        <f t="shared" si="11"/>
        <v>33.579397837592921</v>
      </c>
      <c r="U320" s="413">
        <f t="shared" si="11"/>
        <v>45.011720211823004</v>
      </c>
      <c r="V320" s="717">
        <f t="shared" si="11"/>
        <v>57.806609263008852</v>
      </c>
    </row>
    <row r="321" spans="3:22" s="4" customFormat="1">
      <c r="C321" s="470" t="s">
        <v>417</v>
      </c>
      <c r="D321" s="721">
        <v>1</v>
      </c>
      <c r="E321" s="48" t="s">
        <v>100</v>
      </c>
      <c r="F321" s="469" t="s">
        <v>100</v>
      </c>
      <c r="G321" s="603"/>
      <c r="H321" s="1767"/>
      <c r="I321" s="1767"/>
      <c r="J321" s="1767"/>
      <c r="K321" s="1767"/>
      <c r="L321" s="1767"/>
      <c r="M321" s="1767"/>
      <c r="N321" s="643"/>
      <c r="O321" s="604"/>
      <c r="P321" s="716">
        <f t="shared" si="11"/>
        <v>0.21182304347022218</v>
      </c>
      <c r="Q321" s="413">
        <f t="shared" si="11"/>
        <v>0.29753740614399993</v>
      </c>
      <c r="R321" s="413">
        <f t="shared" si="11"/>
        <v>0.39527429760000005</v>
      </c>
      <c r="S321" s="413">
        <f t="shared" si="11"/>
        <v>0.51502905737061955</v>
      </c>
      <c r="T321" s="413">
        <f t="shared" si="11"/>
        <v>0.60260658413309742</v>
      </c>
      <c r="U321" s="413">
        <f t="shared" si="11"/>
        <v>0.65800687788743373</v>
      </c>
      <c r="V321" s="717">
        <f t="shared" si="11"/>
        <v>0.49066119966017718</v>
      </c>
    </row>
    <row r="322" spans="3:22" s="4" customFormat="1">
      <c r="C322" s="672" t="s">
        <v>418</v>
      </c>
      <c r="E322" s="48"/>
      <c r="F322" s="688"/>
      <c r="G322" s="603"/>
      <c r="H322" s="1767"/>
      <c r="I322" s="1767"/>
      <c r="J322" s="1767"/>
      <c r="K322" s="1767"/>
      <c r="L322" s="1767"/>
      <c r="M322" s="1767"/>
      <c r="N322" s="643"/>
      <c r="O322" s="604"/>
      <c r="P322" s="716"/>
      <c r="Q322" s="413"/>
      <c r="R322" s="413"/>
      <c r="S322" s="413"/>
      <c r="T322" s="413"/>
      <c r="U322" s="413"/>
      <c r="V322" s="717"/>
    </row>
    <row r="323" spans="3:22" s="4" customFormat="1">
      <c r="C323" s="470" t="s">
        <v>415</v>
      </c>
      <c r="D323" s="721">
        <v>0.56000000000000005</v>
      </c>
      <c r="E323" s="1" t="s">
        <v>416</v>
      </c>
      <c r="F323" s="688" t="s">
        <v>142</v>
      </c>
      <c r="G323" s="603"/>
      <c r="H323" s="620"/>
      <c r="I323" s="620"/>
      <c r="J323" s="620"/>
      <c r="K323" s="620"/>
      <c r="L323" s="620"/>
      <c r="M323" s="620"/>
      <c r="N323" s="603"/>
      <c r="O323" s="604"/>
      <c r="P323" s="716">
        <f t="shared" ref="P323:V324" si="12">P286*$D323</f>
        <v>4.1615456117282141</v>
      </c>
      <c r="Q323" s="413">
        <f t="shared" si="12"/>
        <v>6.1235747926886406</v>
      </c>
      <c r="R323" s="413">
        <f t="shared" si="12"/>
        <v>8.5107273538560033</v>
      </c>
      <c r="S323" s="413">
        <f t="shared" si="12"/>
        <v>13.453815870705954</v>
      </c>
      <c r="T323" s="413">
        <f t="shared" si="12"/>
        <v>19.141922476166574</v>
      </c>
      <c r="U323" s="413">
        <f t="shared" si="12"/>
        <v>25.575047170237848</v>
      </c>
      <c r="V323" s="717">
        <f t="shared" si="12"/>
        <v>32.646471459094663</v>
      </c>
    </row>
    <row r="324" spans="3:22" s="4" customFormat="1">
      <c r="C324" s="470" t="s">
        <v>417</v>
      </c>
      <c r="D324" s="721">
        <v>0.77</v>
      </c>
      <c r="E324" s="48" t="s">
        <v>100</v>
      </c>
      <c r="F324" s="688" t="s">
        <v>95</v>
      </c>
      <c r="G324" s="603"/>
      <c r="H324" s="620"/>
      <c r="I324" s="620"/>
      <c r="J324" s="620"/>
      <c r="K324" s="620"/>
      <c r="L324" s="620"/>
      <c r="M324" s="620"/>
      <c r="N324" s="603"/>
      <c r="O324" s="604"/>
      <c r="P324" s="716">
        <f t="shared" si="12"/>
        <v>0</v>
      </c>
      <c r="Q324" s="413">
        <f t="shared" si="12"/>
        <v>0</v>
      </c>
      <c r="R324" s="413">
        <f t="shared" si="12"/>
        <v>0</v>
      </c>
      <c r="S324" s="413">
        <f t="shared" si="12"/>
        <v>0</v>
      </c>
      <c r="T324" s="413">
        <f t="shared" si="12"/>
        <v>0</v>
      </c>
      <c r="U324" s="413">
        <f t="shared" si="12"/>
        <v>0</v>
      </c>
      <c r="V324" s="717">
        <f t="shared" si="12"/>
        <v>0</v>
      </c>
    </row>
    <row r="325" spans="3:22" s="4" customFormat="1">
      <c r="C325" s="672" t="s">
        <v>351</v>
      </c>
      <c r="E325" s="1"/>
      <c r="F325" s="688"/>
      <c r="G325" s="603"/>
      <c r="H325" s="620"/>
      <c r="I325" s="620"/>
      <c r="J325" s="620"/>
      <c r="K325" s="620"/>
      <c r="L325" s="620"/>
      <c r="M325" s="620"/>
      <c r="N325" s="603"/>
      <c r="O325" s="604"/>
      <c r="P325" s="676"/>
      <c r="Q325" s="51"/>
      <c r="R325" s="51"/>
      <c r="S325" s="51"/>
      <c r="T325" s="51"/>
      <c r="U325" s="51"/>
      <c r="V325" s="677"/>
    </row>
    <row r="326" spans="3:22" s="4" customFormat="1">
      <c r="C326" s="470" t="s">
        <v>419</v>
      </c>
      <c r="D326" s="721">
        <v>0.77</v>
      </c>
      <c r="E326" s="1" t="s">
        <v>416</v>
      </c>
      <c r="F326" s="469" t="s">
        <v>100</v>
      </c>
      <c r="G326" s="603"/>
      <c r="H326" s="620"/>
      <c r="I326" s="620"/>
      <c r="J326" s="620"/>
      <c r="K326" s="620"/>
      <c r="L326" s="620"/>
      <c r="M326" s="620"/>
      <c r="N326" s="603"/>
      <c r="O326" s="604"/>
      <c r="P326" s="716">
        <f t="shared" ref="P326:V327" si="13">P289*$D326</f>
        <v>1558.48</v>
      </c>
      <c r="Q326" s="413">
        <f t="shared" si="13"/>
        <v>1559.25</v>
      </c>
      <c r="R326" s="413">
        <f t="shared" si="13"/>
        <v>1560.02</v>
      </c>
      <c r="S326" s="413">
        <f t="shared" si="13"/>
        <v>1560.79</v>
      </c>
      <c r="T326" s="413">
        <f t="shared" si="13"/>
        <v>1561.56</v>
      </c>
      <c r="U326" s="413">
        <f t="shared" si="13"/>
        <v>1562.33</v>
      </c>
      <c r="V326" s="717">
        <f t="shared" si="13"/>
        <v>1563.1000000000001</v>
      </c>
    </row>
    <row r="327" spans="3:22" s="4" customFormat="1">
      <c r="C327" s="471" t="s">
        <v>420</v>
      </c>
      <c r="D327" s="722">
        <v>0.77</v>
      </c>
      <c r="E327" s="473" t="s">
        <v>100</v>
      </c>
      <c r="F327" s="474" t="s">
        <v>100</v>
      </c>
      <c r="G327" s="603"/>
      <c r="H327" s="620"/>
      <c r="I327" s="620"/>
      <c r="J327" s="620"/>
      <c r="K327" s="620"/>
      <c r="L327" s="620"/>
      <c r="M327" s="620"/>
      <c r="N327" s="603"/>
      <c r="O327" s="604"/>
      <c r="P327" s="718">
        <f t="shared" si="13"/>
        <v>223.29186756799999</v>
      </c>
      <c r="Q327" s="719">
        <f t="shared" si="13"/>
        <v>235.58141745600014</v>
      </c>
      <c r="R327" s="719">
        <f t="shared" si="13"/>
        <v>510.50860009911509</v>
      </c>
      <c r="S327" s="719">
        <f t="shared" si="13"/>
        <v>500.70343999646013</v>
      </c>
      <c r="T327" s="719">
        <f t="shared" si="13"/>
        <v>490.89827989380541</v>
      </c>
      <c r="U327" s="719">
        <f t="shared" si="13"/>
        <v>481.09311979115068</v>
      </c>
      <c r="V327" s="720">
        <f t="shared" si="13"/>
        <v>471.28795968849533</v>
      </c>
    </row>
    <row r="328" spans="3:22" s="4" customFormat="1">
      <c r="C328" s="283" t="s">
        <v>429</v>
      </c>
      <c r="D328" s="283"/>
      <c r="E328" s="645"/>
      <c r="F328" s="464"/>
      <c r="G328" s="90"/>
      <c r="H328" s="586"/>
      <c r="I328" s="400"/>
      <c r="J328" s="400"/>
      <c r="K328" s="400"/>
      <c r="L328" s="400"/>
      <c r="M328" s="400"/>
      <c r="N328" s="400"/>
      <c r="O328" s="586"/>
      <c r="P328" s="400"/>
      <c r="Q328" s="400"/>
      <c r="R328" s="400"/>
      <c r="S328" s="400"/>
      <c r="T328" s="646"/>
      <c r="U328" s="400"/>
      <c r="V328" s="400"/>
    </row>
    <row r="329" spans="3:22" s="4" customFormat="1">
      <c r="C329" s="283" t="s">
        <v>430</v>
      </c>
      <c r="D329" s="283"/>
      <c r="E329" s="645"/>
      <c r="F329" s="464"/>
      <c r="G329" s="90"/>
      <c r="H329" s="464"/>
      <c r="I329" s="464"/>
      <c r="J329" s="464"/>
      <c r="K329" s="464"/>
      <c r="L329" s="464"/>
      <c r="M329" s="464"/>
      <c r="N329" s="90"/>
      <c r="O329" s="464"/>
      <c r="P329" s="464"/>
      <c r="Q329" s="464"/>
      <c r="R329" s="464"/>
      <c r="S329" s="464"/>
      <c r="T329" s="464"/>
      <c r="U329" s="464"/>
      <c r="V329" s="464"/>
    </row>
    <row r="330" spans="3:22" s="4" customFormat="1">
      <c r="C330" s="283"/>
      <c r="D330" s="283"/>
      <c r="E330" s="645"/>
      <c r="F330" s="464"/>
      <c r="G330" s="90"/>
      <c r="H330" s="400"/>
      <c r="I330" s="400"/>
      <c r="J330" s="400"/>
      <c r="K330" s="400"/>
      <c r="L330" s="400"/>
      <c r="M330" s="400"/>
      <c r="N330" s="90"/>
      <c r="O330" s="647"/>
      <c r="P330" s="647"/>
      <c r="Q330" s="647"/>
      <c r="R330" s="647"/>
      <c r="S330" s="647"/>
      <c r="T330" s="465"/>
      <c r="U330" s="465"/>
      <c r="V330" s="465"/>
    </row>
    <row r="331" spans="3:22" s="4" customFormat="1">
      <c r="C331" s="283" t="s">
        <v>116</v>
      </c>
      <c r="D331" s="283" t="s">
        <v>431</v>
      </c>
      <c r="E331" s="645"/>
      <c r="F331" s="464"/>
      <c r="G331" s="90"/>
      <c r="H331" s="648"/>
      <c r="I331" s="648"/>
      <c r="J331" s="648"/>
      <c r="K331" s="648"/>
      <c r="L331" s="648"/>
      <c r="M331" s="648"/>
      <c r="N331" s="90"/>
      <c r="O331" s="647"/>
      <c r="P331" s="647"/>
      <c r="Q331" s="647"/>
      <c r="R331" s="647"/>
      <c r="S331" s="647"/>
      <c r="T331" s="465"/>
      <c r="U331" s="465"/>
      <c r="V331" s="465"/>
    </row>
    <row r="332" spans="3:22" s="4" customFormat="1">
      <c r="C332" s="283" t="s">
        <v>142</v>
      </c>
      <c r="D332" s="283" t="s">
        <v>432</v>
      </c>
      <c r="E332" s="645"/>
      <c r="F332" s="464"/>
      <c r="G332" s="90"/>
      <c r="H332" s="648"/>
      <c r="I332" s="648"/>
      <c r="J332" s="648"/>
      <c r="K332" s="648"/>
      <c r="L332" s="648"/>
      <c r="M332" s="648"/>
      <c r="N332" s="90"/>
      <c r="O332" s="647"/>
      <c r="P332" s="647"/>
      <c r="Q332" s="647"/>
      <c r="R332" s="647"/>
      <c r="S332" s="647"/>
      <c r="T332" s="465"/>
      <c r="U332" s="465"/>
      <c r="V332" s="465"/>
    </row>
    <row r="333" spans="3:22" s="4" customFormat="1">
      <c r="C333" s="283"/>
      <c r="D333" s="283" t="s">
        <v>433</v>
      </c>
      <c r="E333" s="645"/>
      <c r="F333" s="464"/>
      <c r="G333" s="90"/>
      <c r="H333" s="400"/>
      <c r="I333" s="400"/>
      <c r="J333" s="400"/>
      <c r="K333" s="400"/>
      <c r="L333" s="400"/>
      <c r="M333" s="400"/>
      <c r="N333" s="90"/>
      <c r="O333" s="647"/>
      <c r="P333" s="647"/>
      <c r="Q333" s="647"/>
      <c r="R333" s="647"/>
      <c r="S333" s="647"/>
      <c r="T333" s="465"/>
      <c r="U333" s="465"/>
      <c r="V333" s="465"/>
    </row>
    <row r="335" spans="3:22">
      <c r="C335" s="32" t="s">
        <v>305</v>
      </c>
    </row>
    <row r="336" spans="3:22">
      <c r="C336" s="283" t="s">
        <v>1666</v>
      </c>
    </row>
    <row r="337" spans="3:19">
      <c r="C337" s="283"/>
    </row>
    <row r="338" spans="3:19">
      <c r="C338" s="1784" t="s">
        <v>1664</v>
      </c>
    </row>
    <row r="339" spans="3:19">
      <c r="C339" s="1657"/>
      <c r="D339" s="1643"/>
      <c r="E339" s="1643" t="s">
        <v>165</v>
      </c>
      <c r="F339" s="1643" t="s">
        <v>99</v>
      </c>
      <c r="G339" s="1783">
        <v>2011</v>
      </c>
      <c r="H339" s="1783">
        <v>2012</v>
      </c>
      <c r="I339" s="1783">
        <v>2013</v>
      </c>
      <c r="J339" s="1783">
        <v>2014</v>
      </c>
      <c r="K339" s="1783">
        <v>2015</v>
      </c>
      <c r="L339" s="1783">
        <v>2016</v>
      </c>
      <c r="M339" s="1783">
        <v>2017</v>
      </c>
      <c r="N339" s="1783">
        <v>2018</v>
      </c>
      <c r="O339" s="1783">
        <v>2019</v>
      </c>
      <c r="P339" s="1783">
        <v>2020</v>
      </c>
      <c r="Q339" s="1783">
        <v>2021</v>
      </c>
      <c r="R339" s="1783">
        <v>2022</v>
      </c>
      <c r="S339" s="1783">
        <v>2023</v>
      </c>
    </row>
    <row r="340" spans="3:19">
      <c r="C340" s="84" t="s">
        <v>1665</v>
      </c>
      <c r="D340" s="1780"/>
      <c r="E340" s="1780"/>
      <c r="F340" s="1780"/>
      <c r="G340" s="1785"/>
      <c r="H340" s="1785"/>
      <c r="I340" s="1785"/>
      <c r="J340" s="1785"/>
      <c r="K340" s="1785"/>
      <c r="L340" s="1785"/>
      <c r="M340" s="1785"/>
      <c r="N340" s="1785"/>
      <c r="O340" s="1785"/>
      <c r="P340" s="1785"/>
      <c r="Q340" s="1785"/>
      <c r="R340" s="1785"/>
      <c r="S340" s="1785"/>
    </row>
    <row r="341" spans="3:19">
      <c r="C341" s="47" t="s">
        <v>186</v>
      </c>
      <c r="D341" s="1780"/>
      <c r="E341" s="1780" t="s">
        <v>214</v>
      </c>
      <c r="F341" s="1789" t="s">
        <v>116</v>
      </c>
      <c r="G341" s="1786"/>
      <c r="H341" s="1786">
        <v>0.68430052956751974</v>
      </c>
      <c r="I341" s="1786">
        <v>0.68430052956751986</v>
      </c>
      <c r="J341" s="1786">
        <v>0.68430052956751986</v>
      </c>
      <c r="K341" s="1786">
        <v>0.48629791460094063</v>
      </c>
      <c r="L341" s="1786">
        <v>0.65953775969319361</v>
      </c>
      <c r="M341" s="1786">
        <v>0.66332147470097114</v>
      </c>
      <c r="N341" s="1786">
        <v>0.68035590106088073</v>
      </c>
      <c r="O341" s="1786">
        <v>0.47558157488419939</v>
      </c>
      <c r="P341" s="1786">
        <v>0.33170271106511479</v>
      </c>
      <c r="Q341" s="1786">
        <v>0.44851679903708863</v>
      </c>
      <c r="R341" s="1786">
        <v>0.22246775346770267</v>
      </c>
      <c r="S341" s="1786">
        <v>0.4218276151850634</v>
      </c>
    </row>
    <row r="342" spans="3:19">
      <c r="C342" s="9" t="s">
        <v>217</v>
      </c>
      <c r="D342" s="10"/>
      <c r="E342" s="398" t="s">
        <v>100</v>
      </c>
      <c r="F342" s="398" t="s">
        <v>100</v>
      </c>
      <c r="G342" s="1790"/>
      <c r="H342" s="1790">
        <v>0.31569947043248014</v>
      </c>
      <c r="I342" s="1790">
        <v>0.31569947043248014</v>
      </c>
      <c r="J342" s="1790">
        <v>0.31569947043248014</v>
      </c>
      <c r="K342" s="1790">
        <v>0.51370208539905937</v>
      </c>
      <c r="L342" s="1790">
        <v>0.34046224030680639</v>
      </c>
      <c r="M342" s="1790">
        <v>0.33667852529902881</v>
      </c>
      <c r="N342" s="1790">
        <v>0.31964409893911921</v>
      </c>
      <c r="O342" s="1786">
        <v>0.52441842511580061</v>
      </c>
      <c r="P342" s="1786">
        <v>0.66829728893488516</v>
      </c>
      <c r="Q342" s="1786">
        <v>0.55148320096291137</v>
      </c>
      <c r="R342" s="1786">
        <v>0.77753224653229736</v>
      </c>
      <c r="S342" s="1786">
        <v>0.5781723848149366</v>
      </c>
    </row>
    <row r="343" spans="3:19">
      <c r="C343" s="1791" t="s">
        <v>1667</v>
      </c>
      <c r="D343" s="4"/>
      <c r="E343" s="396"/>
      <c r="F343" s="396"/>
      <c r="G343" s="1788"/>
      <c r="H343" s="1788"/>
      <c r="I343" s="1788"/>
      <c r="J343" s="1788"/>
      <c r="K343" s="1788"/>
      <c r="L343" s="1788"/>
      <c r="M343" s="1788"/>
      <c r="N343" s="1788"/>
      <c r="O343" s="1788"/>
      <c r="P343" s="1788"/>
      <c r="Q343" s="1788"/>
      <c r="R343" s="1788"/>
      <c r="S343" s="1788"/>
    </row>
    <row r="344" spans="3:19">
      <c r="C344" s="1787"/>
      <c r="D344" s="4"/>
      <c r="E344" s="396"/>
      <c r="F344" s="396"/>
      <c r="G344" s="1788"/>
      <c r="H344" s="1788"/>
      <c r="I344" s="1788"/>
      <c r="J344" s="1788"/>
      <c r="K344" s="1788"/>
      <c r="L344" s="1788"/>
      <c r="M344" s="1788"/>
      <c r="N344" s="1788"/>
      <c r="O344" s="1788"/>
      <c r="P344" s="1788"/>
      <c r="Q344" s="1788"/>
      <c r="R344" s="1788"/>
      <c r="S344" s="1788"/>
    </row>
    <row r="345" spans="3:19" s="4" customFormat="1">
      <c r="C345" s="32" t="s">
        <v>305</v>
      </c>
    </row>
    <row r="346" spans="3:19" s="4" customFormat="1">
      <c r="C346" s="283" t="s">
        <v>434</v>
      </c>
    </row>
    <row r="347" spans="3:19" s="4" customFormat="1">
      <c r="C347" s="283" t="s">
        <v>435</v>
      </c>
    </row>
    <row r="348" spans="3:19" s="4" customFormat="1">
      <c r="C348" s="283" t="s">
        <v>436</v>
      </c>
    </row>
    <row r="349" spans="3:19" s="4" customFormat="1">
      <c r="C349" s="1067" t="s">
        <v>437</v>
      </c>
    </row>
    <row r="350" spans="3:19" s="4" customFormat="1">
      <c r="C350" s="1067" t="s">
        <v>438</v>
      </c>
    </row>
    <row r="351" spans="3:19" s="4" customFormat="1">
      <c r="C351" s="1067" t="s">
        <v>439</v>
      </c>
    </row>
    <row r="352" spans="3:19" s="184" customFormat="1">
      <c r="C352" s="1067"/>
    </row>
    <row r="353" spans="3:22" s="4" customFormat="1">
      <c r="C353" s="283" t="s">
        <v>440</v>
      </c>
    </row>
    <row r="354" spans="3:22" s="4" customFormat="1">
      <c r="C354" s="283" t="s">
        <v>441</v>
      </c>
    </row>
    <row r="355" spans="3:22" s="4" customFormat="1">
      <c r="C355" s="723"/>
    </row>
    <row r="356" spans="3:22" s="4" customFormat="1">
      <c r="C356" s="1178" t="s">
        <v>1447</v>
      </c>
    </row>
    <row r="357" spans="3:22" s="4" customFormat="1">
      <c r="C357" s="906" t="s">
        <v>1448</v>
      </c>
    </row>
    <row r="359" spans="3:22" ht="18.5">
      <c r="C359" s="1759" t="s">
        <v>1580</v>
      </c>
      <c r="D359" s="1759"/>
    </row>
    <row r="361" spans="3:22">
      <c r="C361" s="37" t="s">
        <v>1581</v>
      </c>
      <c r="P361" s="829" t="s">
        <v>1629</v>
      </c>
    </row>
    <row r="362" spans="3:22">
      <c r="C362" s="45"/>
      <c r="D362" s="356"/>
      <c r="E362" s="330" t="s">
        <v>98</v>
      </c>
      <c r="F362" s="28" t="s">
        <v>99</v>
      </c>
      <c r="P362" s="27">
        <v>2024</v>
      </c>
      <c r="Q362" s="330">
        <v>2025</v>
      </c>
      <c r="R362" s="330">
        <v>2026</v>
      </c>
      <c r="S362" s="330">
        <v>2027</v>
      </c>
      <c r="T362" s="330">
        <v>2028</v>
      </c>
      <c r="U362" s="330">
        <v>2029</v>
      </c>
      <c r="V362" s="28">
        <v>2030</v>
      </c>
    </row>
    <row r="363" spans="3:22">
      <c r="C363" s="687" t="s">
        <v>1582</v>
      </c>
      <c r="D363" s="1253"/>
      <c r="E363" s="1232" t="s">
        <v>165</v>
      </c>
      <c r="F363" s="1233"/>
      <c r="P363" s="892">
        <v>4533.0479999999998</v>
      </c>
      <c r="Q363" s="1407">
        <v>5440.98</v>
      </c>
      <c r="R363" s="1407">
        <v>7073.2739999999994</v>
      </c>
      <c r="S363" s="1407">
        <v>8705.5679999999993</v>
      </c>
      <c r="T363" s="1407">
        <v>10337.861999999999</v>
      </c>
      <c r="U363" s="1407">
        <v>11970.155999999999</v>
      </c>
      <c r="V363" s="1408">
        <v>13602.449999999999</v>
      </c>
    </row>
    <row r="364" spans="3:22">
      <c r="C364" s="123" t="s">
        <v>1583</v>
      </c>
      <c r="D364" s="4"/>
      <c r="E364" s="1" t="s">
        <v>165</v>
      </c>
      <c r="F364" s="54"/>
      <c r="P364" s="895">
        <v>1125.43896</v>
      </c>
      <c r="Q364" s="896">
        <v>1210.1351999999997</v>
      </c>
      <c r="R364" s="896">
        <v>1995.0259999999998</v>
      </c>
      <c r="S364" s="896">
        <v>2103.8455999999996</v>
      </c>
      <c r="T364" s="896">
        <v>2212.6651999999995</v>
      </c>
      <c r="U364" s="896">
        <v>2321.4848000000002</v>
      </c>
      <c r="V364" s="897">
        <v>2430.3043999999991</v>
      </c>
    </row>
    <row r="365" spans="3:22">
      <c r="C365" s="123" t="s">
        <v>1584</v>
      </c>
      <c r="D365" s="4"/>
      <c r="E365" s="1" t="s">
        <v>1585</v>
      </c>
      <c r="F365" s="54"/>
      <c r="P365" s="895">
        <v>270</v>
      </c>
      <c r="Q365" s="896">
        <v>270</v>
      </c>
      <c r="R365" s="896">
        <v>270</v>
      </c>
      <c r="S365" s="896">
        <v>270</v>
      </c>
      <c r="T365" s="896">
        <v>270</v>
      </c>
      <c r="U365" s="896">
        <v>270</v>
      </c>
      <c r="V365" s="897">
        <v>264.30359803914519</v>
      </c>
    </row>
    <row r="366" spans="3:22">
      <c r="C366" s="47" t="s">
        <v>1586</v>
      </c>
      <c r="D366" s="4"/>
      <c r="E366" s="1" t="s">
        <v>100</v>
      </c>
      <c r="F366" s="54"/>
      <c r="P366" s="895">
        <v>270</v>
      </c>
      <c r="Q366" s="896">
        <v>270</v>
      </c>
      <c r="R366" s="896">
        <v>270</v>
      </c>
      <c r="S366" s="896">
        <v>270</v>
      </c>
      <c r="T366" s="896">
        <v>270</v>
      </c>
      <c r="U366" s="896">
        <v>270</v>
      </c>
      <c r="V366" s="897">
        <v>270</v>
      </c>
    </row>
    <row r="367" spans="3:22">
      <c r="C367" s="47" t="s">
        <v>1587</v>
      </c>
      <c r="D367" s="4"/>
      <c r="E367" s="1" t="s">
        <v>100</v>
      </c>
      <c r="F367" s="54"/>
      <c r="P367" s="895">
        <v>190</v>
      </c>
      <c r="Q367" s="896">
        <v>190</v>
      </c>
      <c r="R367" s="896">
        <v>190</v>
      </c>
      <c r="S367" s="896">
        <v>190</v>
      </c>
      <c r="T367" s="896">
        <v>190</v>
      </c>
      <c r="U367" s="896">
        <v>190</v>
      </c>
      <c r="V367" s="897">
        <v>190</v>
      </c>
    </row>
    <row r="368" spans="3:22">
      <c r="C368" s="123" t="s">
        <v>1588</v>
      </c>
      <c r="D368" s="4"/>
      <c r="E368" s="1" t="s">
        <v>1589</v>
      </c>
      <c r="F368" s="54"/>
      <c r="P368" s="895">
        <v>30</v>
      </c>
      <c r="Q368" s="896">
        <v>30</v>
      </c>
      <c r="R368" s="896">
        <v>30</v>
      </c>
      <c r="S368" s="896">
        <v>30</v>
      </c>
      <c r="T368" s="896">
        <v>30</v>
      </c>
      <c r="U368" s="896">
        <v>30</v>
      </c>
      <c r="V368" s="897">
        <v>29.36706644879391</v>
      </c>
    </row>
    <row r="369" spans="3:22">
      <c r="C369" s="123" t="s">
        <v>512</v>
      </c>
      <c r="D369" s="4"/>
      <c r="E369" s="1" t="s">
        <v>1590</v>
      </c>
      <c r="F369" s="49" t="s">
        <v>116</v>
      </c>
      <c r="P369" s="895">
        <v>500</v>
      </c>
      <c r="Q369" s="896">
        <v>500</v>
      </c>
      <c r="R369" s="896">
        <v>500</v>
      </c>
      <c r="S369" s="896">
        <v>500</v>
      </c>
      <c r="T369" s="896">
        <v>500</v>
      </c>
      <c r="U369" s="896">
        <v>500</v>
      </c>
      <c r="V369" s="897">
        <v>500</v>
      </c>
    </row>
    <row r="370" spans="3:22">
      <c r="C370" s="123"/>
      <c r="D370" s="4"/>
      <c r="E370" s="1" t="s">
        <v>1591</v>
      </c>
      <c r="F370" s="54"/>
      <c r="P370" s="895">
        <v>15000</v>
      </c>
      <c r="Q370" s="896">
        <v>15000</v>
      </c>
      <c r="R370" s="896">
        <v>15000</v>
      </c>
      <c r="S370" s="896">
        <v>15000</v>
      </c>
      <c r="T370" s="896">
        <v>15000</v>
      </c>
      <c r="U370" s="896">
        <v>15000</v>
      </c>
      <c r="V370" s="897">
        <v>14683.533224396955</v>
      </c>
    </row>
    <row r="371" spans="3:22">
      <c r="C371" s="113" t="s">
        <v>201</v>
      </c>
      <c r="D371" s="10"/>
      <c r="E371" s="56" t="s">
        <v>587</v>
      </c>
      <c r="F371" s="904"/>
      <c r="P371" s="898">
        <v>16.881584399999998</v>
      </c>
      <c r="Q371" s="899">
        <v>18.152027999999998</v>
      </c>
      <c r="R371" s="899">
        <v>29.92539</v>
      </c>
      <c r="S371" s="899">
        <v>31.557683999999991</v>
      </c>
      <c r="T371" s="899">
        <v>33.189977999999989</v>
      </c>
      <c r="U371" s="899">
        <v>34.822272000000005</v>
      </c>
      <c r="V371" s="900">
        <v>35.685455402798091</v>
      </c>
    </row>
    <row r="372" spans="3:22">
      <c r="C372" s="906" t="s">
        <v>116</v>
      </c>
      <c r="D372" s="283" t="s">
        <v>1592</v>
      </c>
    </row>
    <row r="373" spans="3:22">
      <c r="C373" s="1782" t="s">
        <v>1663</v>
      </c>
    </row>
  </sheetData>
  <mergeCells count="31">
    <mergeCell ref="C215:D215"/>
    <mergeCell ref="C359:D359"/>
    <mergeCell ref="C46:D46"/>
    <mergeCell ref="C145:D145"/>
    <mergeCell ref="C178:D178"/>
    <mergeCell ref="J299:J300"/>
    <mergeCell ref="H312:H313"/>
    <mergeCell ref="I312:I313"/>
    <mergeCell ref="J312:J313"/>
    <mergeCell ref="K312:K313"/>
    <mergeCell ref="L312:L313"/>
    <mergeCell ref="M312:M313"/>
    <mergeCell ref="H315:H316"/>
    <mergeCell ref="I315:I316"/>
    <mergeCell ref="J315:J316"/>
    <mergeCell ref="K315:K316"/>
    <mergeCell ref="L315:L316"/>
    <mergeCell ref="M315:M316"/>
    <mergeCell ref="M321:M322"/>
    <mergeCell ref="N315:N316"/>
    <mergeCell ref="H318:H319"/>
    <mergeCell ref="I318:I319"/>
    <mergeCell ref="J318:J319"/>
    <mergeCell ref="K318:K319"/>
    <mergeCell ref="L318:L319"/>
    <mergeCell ref="M318:M319"/>
    <mergeCell ref="H321:H322"/>
    <mergeCell ref="I321:I322"/>
    <mergeCell ref="J321:J322"/>
    <mergeCell ref="K321:K322"/>
    <mergeCell ref="L321:L322"/>
  </mergeCells>
  <hyperlinks>
    <hyperlink ref="A3" location="SYNTHESE!A1" display="SYNTHESE-INV" xr:uid="{56D4C75F-9976-430A-9BA4-D78BD0E6FE79}"/>
    <hyperlink ref="A2" location="'A LIRE '!A1" display="A LIRE" xr:uid="{00E7E0EF-AE47-4F08-8769-703541659E56}"/>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4014-115E-4920-8C51-09CDEB8FE099}">
  <sheetPr codeName="Feuil18">
    <tabColor rgb="FFF8082A"/>
    <pageSetUpPr fitToPage="1"/>
  </sheetPr>
  <dimension ref="A1:IA182"/>
  <sheetViews>
    <sheetView showGridLines="0" topLeftCell="A149" zoomScale="70" zoomScaleNormal="70" workbookViewId="0">
      <pane xSplit="6" topLeftCell="O1" activePane="topRight" state="frozen"/>
      <selection activeCell="A60" sqref="A60"/>
      <selection pane="topRight" activeCell="R134" sqref="R134"/>
    </sheetView>
  </sheetViews>
  <sheetFormatPr baseColWidth="10" defaultColWidth="12.54296875" defaultRowHeight="14.5" outlineLevelCol="1"/>
  <cols>
    <col min="3" max="4" width="19" customWidth="1"/>
    <col min="5" max="5" width="29.26953125" customWidth="1"/>
    <col min="6" max="6" width="33.26953125" customWidth="1"/>
    <col min="7" max="7" width="19.81640625" customWidth="1"/>
    <col min="8" max="8" width="13.453125" customWidth="1"/>
    <col min="9" max="9" width="14.453125" customWidth="1"/>
    <col min="10" max="11" width="16.26953125" customWidth="1"/>
    <col min="12" max="13" width="13.453125" customWidth="1"/>
    <col min="14" max="14" width="12.26953125" customWidth="1"/>
    <col min="15" max="15" width="12.26953125" customWidth="1" collapsed="1"/>
    <col min="16" max="18" width="12.26953125" customWidth="1" outlineLevel="1"/>
    <col min="19" max="19" width="13" customWidth="1" outlineLevel="1"/>
    <col min="20" max="20" width="12.26953125" customWidth="1"/>
    <col min="21" max="24" width="12.26953125" customWidth="1" outlineLevel="1"/>
    <col min="25" max="25" width="12.26953125" customWidth="1"/>
    <col min="26" max="29" width="12.26953125" customWidth="1" outlineLevel="1"/>
    <col min="30" max="30" width="12.26953125" customWidth="1"/>
    <col min="31" max="39" width="12.26953125" customWidth="1" outlineLevel="1"/>
    <col min="40" max="40" width="12.26953125" customWidth="1"/>
    <col min="41" max="49" width="12.26953125" hidden="1" customWidth="1" outlineLevel="1"/>
    <col min="50" max="50" width="12.26953125" customWidth="1" collapsed="1"/>
    <col min="51" max="51" width="12.26953125" customWidth="1"/>
    <col min="52" max="52" width="12.26953125" customWidth="1" collapsed="1"/>
    <col min="53" max="56" width="12.26953125" hidden="1" customWidth="1" outlineLevel="1"/>
    <col min="57" max="57" width="12.26953125" customWidth="1" collapsed="1"/>
    <col min="58" max="61" width="12.26953125" hidden="1" customWidth="1" outlineLevel="1"/>
    <col min="62" max="62" width="12.26953125" customWidth="1" collapsed="1"/>
    <col min="63" max="66" width="12.26953125" hidden="1" customWidth="1" outlineLevel="1"/>
    <col min="67" max="67" width="12.26953125" customWidth="1" collapsed="1"/>
    <col min="68" max="76" width="12.26953125" hidden="1" customWidth="1" outlineLevel="1"/>
    <col min="77" max="77" width="12.26953125" customWidth="1" collapsed="1"/>
    <col min="78" max="86" width="12.26953125" hidden="1" customWidth="1" outlineLevel="1"/>
    <col min="87" max="87" width="12.26953125" customWidth="1" collapsed="1"/>
    <col min="88" max="88" width="12.26953125" customWidth="1"/>
    <col min="89" max="89" width="12.26953125" customWidth="1" collapsed="1"/>
    <col min="90" max="93" width="12.26953125" hidden="1" customWidth="1" outlineLevel="1"/>
    <col min="94" max="94" width="12.26953125" customWidth="1" collapsed="1"/>
    <col min="95" max="98" width="12.26953125" hidden="1" customWidth="1" outlineLevel="1"/>
    <col min="99" max="99" width="12.26953125" customWidth="1" collapsed="1"/>
    <col min="100" max="103" width="12.26953125" hidden="1" customWidth="1" outlineLevel="1"/>
    <col min="104" max="104" width="12.26953125" customWidth="1" collapsed="1"/>
    <col min="105" max="113" width="12.26953125" hidden="1" customWidth="1" outlineLevel="1"/>
    <col min="114" max="114" width="12.26953125" customWidth="1" collapsed="1"/>
    <col min="115" max="123" width="12.26953125" hidden="1" customWidth="1" outlineLevel="1"/>
    <col min="124" max="124" width="12.26953125" customWidth="1" collapsed="1"/>
    <col min="125" max="125" width="12.26953125" customWidth="1"/>
    <col min="126" max="126" width="12.26953125" customWidth="1" collapsed="1"/>
    <col min="127" max="130" width="12.26953125" hidden="1" customWidth="1" outlineLevel="1"/>
    <col min="131" max="131" width="12.26953125" customWidth="1" collapsed="1"/>
    <col min="132" max="135" width="12.26953125" hidden="1" customWidth="1" outlineLevel="1"/>
    <col min="136" max="136" width="12.26953125" customWidth="1" collapsed="1"/>
    <col min="137" max="140" width="12.26953125" hidden="1" customWidth="1" outlineLevel="1"/>
    <col min="141" max="141" width="12.26953125" customWidth="1" collapsed="1"/>
    <col min="142" max="150" width="12.26953125" hidden="1" customWidth="1" outlineLevel="1"/>
    <col min="151" max="151" width="12.26953125" customWidth="1" collapsed="1"/>
    <col min="152" max="160" width="12.26953125" hidden="1" customWidth="1" outlineLevel="1"/>
    <col min="161" max="161" width="12.26953125" customWidth="1" collapsed="1"/>
    <col min="162" max="162" width="12.26953125" customWidth="1"/>
    <col min="163" max="163" width="12.26953125" customWidth="1" collapsed="1"/>
    <col min="164" max="167" width="12.26953125" hidden="1" customWidth="1" outlineLevel="1"/>
    <col min="168" max="168" width="12.26953125" customWidth="1" collapsed="1"/>
    <col min="169" max="172" width="12.26953125" hidden="1" customWidth="1" outlineLevel="1"/>
    <col min="173" max="173" width="12.26953125" customWidth="1" collapsed="1"/>
    <col min="174" max="177" width="12.26953125" hidden="1" customWidth="1" outlineLevel="1"/>
    <col min="178" max="178" width="12.26953125" customWidth="1" collapsed="1"/>
    <col min="179" max="187" width="12.26953125" hidden="1" customWidth="1" outlineLevel="1"/>
    <col min="188" max="188" width="12.26953125" customWidth="1" collapsed="1"/>
    <col min="189" max="197" width="12.26953125" hidden="1" customWidth="1" outlineLevel="1"/>
    <col min="198" max="198" width="12.26953125" customWidth="1" collapsed="1"/>
    <col min="199" max="199" width="12.26953125" customWidth="1"/>
    <col min="200" max="200" width="12.26953125" customWidth="1" collapsed="1"/>
    <col min="201" max="204" width="12.26953125" hidden="1" customWidth="1" outlineLevel="1"/>
    <col min="205" max="205" width="12.26953125" customWidth="1" collapsed="1"/>
    <col min="206" max="209" width="12.26953125" hidden="1" customWidth="1" outlineLevel="1"/>
    <col min="210" max="210" width="12.26953125" customWidth="1" collapsed="1"/>
    <col min="211" max="214" width="12.26953125" hidden="1" customWidth="1" outlineLevel="1"/>
    <col min="215" max="215" width="12.26953125" customWidth="1" collapsed="1"/>
    <col min="216" max="224" width="12.26953125" hidden="1" customWidth="1" outlineLevel="1"/>
    <col min="225" max="225" width="12.26953125" customWidth="1" collapsed="1"/>
    <col min="226" max="234" width="12.26953125" hidden="1" customWidth="1" outlineLevel="1"/>
    <col min="235" max="235" width="12.26953125" customWidth="1" collapsed="1"/>
  </cols>
  <sheetData>
    <row r="1" spans="1:22" s="4" customFormat="1" ht="22.15" customHeight="1">
      <c r="A1" s="1" t="s">
        <v>150</v>
      </c>
      <c r="B1" s="1"/>
      <c r="C1" s="2" t="s">
        <v>442</v>
      </c>
      <c r="H1" s="401">
        <v>2017</v>
      </c>
      <c r="I1" s="401">
        <v>2018</v>
      </c>
      <c r="J1" s="401">
        <v>2019</v>
      </c>
      <c r="K1" s="401">
        <v>2020</v>
      </c>
      <c r="L1" s="401">
        <v>2021</v>
      </c>
      <c r="M1" s="401">
        <v>2022</v>
      </c>
      <c r="N1" s="402">
        <v>2023</v>
      </c>
      <c r="P1" s="567">
        <v>2024</v>
      </c>
      <c r="Q1" s="429">
        <v>2025</v>
      </c>
      <c r="R1" s="429">
        <v>2026</v>
      </c>
      <c r="S1" s="429">
        <v>2027</v>
      </c>
      <c r="T1" s="429">
        <v>2028</v>
      </c>
      <c r="U1" s="429">
        <v>2029</v>
      </c>
      <c r="V1" s="568">
        <v>2030</v>
      </c>
    </row>
    <row r="2" spans="1:22" s="4" customFormat="1" ht="21">
      <c r="A2" s="1349" t="s">
        <v>1421</v>
      </c>
      <c r="B2" s="179"/>
      <c r="C2" s="2"/>
      <c r="H2" s="569" t="s">
        <v>86</v>
      </c>
      <c r="I2" s="430"/>
      <c r="J2" s="430"/>
      <c r="K2" s="430"/>
      <c r="L2" s="430"/>
      <c r="M2" s="430"/>
      <c r="N2" s="570"/>
      <c r="P2" s="571" t="s">
        <v>280</v>
      </c>
      <c r="Q2" s="356"/>
      <c r="R2" s="356"/>
      <c r="S2" s="356"/>
      <c r="T2" s="356"/>
      <c r="U2" s="356"/>
      <c r="V2" s="156"/>
    </row>
    <row r="3" spans="1:22">
      <c r="A3" s="1349" t="s">
        <v>152</v>
      </c>
      <c r="C3" s="30"/>
      <c r="D3" s="30"/>
    </row>
    <row r="4" spans="1:22">
      <c r="C4" s="30"/>
      <c r="D4" s="30"/>
      <c r="H4" s="34" t="s">
        <v>86</v>
      </c>
      <c r="I4" s="34" t="s">
        <v>86</v>
      </c>
      <c r="J4" s="34" t="s">
        <v>86</v>
      </c>
      <c r="K4" s="34" t="s">
        <v>86</v>
      </c>
      <c r="L4" s="34" t="s">
        <v>86</v>
      </c>
      <c r="M4" s="34" t="s">
        <v>86</v>
      </c>
      <c r="N4" s="34" t="s">
        <v>86</v>
      </c>
      <c r="P4" s="76" t="s">
        <v>19</v>
      </c>
      <c r="Q4" s="76" t="s">
        <v>19</v>
      </c>
      <c r="R4" s="76" t="s">
        <v>19</v>
      </c>
      <c r="S4" s="76" t="s">
        <v>19</v>
      </c>
      <c r="T4" s="76" t="s">
        <v>19</v>
      </c>
      <c r="U4" s="76" t="s">
        <v>19</v>
      </c>
      <c r="V4" s="76" t="s">
        <v>19</v>
      </c>
    </row>
    <row r="6" spans="1:22">
      <c r="C6" s="100" t="s">
        <v>153</v>
      </c>
      <c r="D6" s="33"/>
    </row>
    <row r="7" spans="1:22">
      <c r="C7" s="726" t="s">
        <v>446</v>
      </c>
      <c r="D7" s="1334"/>
      <c r="E7" s="1256"/>
      <c r="F7" s="1256"/>
      <c r="G7" s="1256"/>
      <c r="H7" s="1256"/>
      <c r="I7" s="1256"/>
      <c r="J7" s="1257"/>
    </row>
    <row r="8" spans="1:22">
      <c r="C8" s="98"/>
      <c r="D8" s="81"/>
      <c r="J8" s="88"/>
    </row>
    <row r="9" spans="1:22">
      <c r="C9" s="98" t="s">
        <v>447</v>
      </c>
      <c r="D9" s="81"/>
      <c r="J9" s="88"/>
    </row>
    <row r="10" spans="1:22">
      <c r="C10" s="98" t="s">
        <v>448</v>
      </c>
      <c r="D10" s="81"/>
      <c r="J10" s="88"/>
    </row>
    <row r="11" spans="1:22">
      <c r="C11" s="98" t="s">
        <v>449</v>
      </c>
      <c r="D11" s="81"/>
      <c r="J11" s="88"/>
    </row>
    <row r="12" spans="1:22">
      <c r="C12" s="98"/>
      <c r="J12" s="88"/>
    </row>
    <row r="13" spans="1:22">
      <c r="C13" s="165" t="s">
        <v>450</v>
      </c>
      <c r="J13" s="88"/>
    </row>
    <row r="14" spans="1:22">
      <c r="C14" s="98" t="s">
        <v>451</v>
      </c>
      <c r="J14" s="88"/>
    </row>
    <row r="15" spans="1:22">
      <c r="C15" s="98" t="s">
        <v>452</v>
      </c>
      <c r="J15" s="88"/>
    </row>
    <row r="16" spans="1:22">
      <c r="C16" s="98" t="s">
        <v>453</v>
      </c>
      <c r="J16" s="88"/>
    </row>
    <row r="17" spans="3:10">
      <c r="C17" s="98" t="s">
        <v>454</v>
      </c>
      <c r="J17" s="88"/>
    </row>
    <row r="18" spans="3:10">
      <c r="C18" s="98" t="s">
        <v>455</v>
      </c>
      <c r="J18" s="88"/>
    </row>
    <row r="19" spans="3:10">
      <c r="C19" s="98" t="s">
        <v>456</v>
      </c>
      <c r="J19" s="88"/>
    </row>
    <row r="20" spans="3:10">
      <c r="C20" s="98" t="s">
        <v>457</v>
      </c>
      <c r="J20" s="88"/>
    </row>
    <row r="21" spans="3:10">
      <c r="C21" s="98" t="s">
        <v>458</v>
      </c>
      <c r="J21" s="88"/>
    </row>
    <row r="22" spans="3:10">
      <c r="C22" s="98"/>
      <c r="J22" s="88"/>
    </row>
    <row r="23" spans="3:10">
      <c r="C23" s="149" t="s">
        <v>459</v>
      </c>
      <c r="J23" s="88"/>
    </row>
    <row r="24" spans="3:10">
      <c r="C24" s="149" t="s">
        <v>460</v>
      </c>
      <c r="J24" s="88"/>
    </row>
    <row r="25" spans="3:10">
      <c r="C25" s="149"/>
      <c r="J25" s="88"/>
    </row>
    <row r="26" spans="3:10">
      <c r="C26" s="878" t="s">
        <v>1399</v>
      </c>
      <c r="J26" s="88"/>
    </row>
    <row r="27" spans="3:10">
      <c r="C27" s="149"/>
      <c r="J27" s="88"/>
    </row>
    <row r="28" spans="3:10">
      <c r="C28" s="165" t="s">
        <v>461</v>
      </c>
      <c r="J28" s="88"/>
    </row>
    <row r="29" spans="3:10">
      <c r="C29" s="98" t="s">
        <v>462</v>
      </c>
      <c r="D29" s="81"/>
      <c r="J29" s="88"/>
    </row>
    <row r="30" spans="3:10">
      <c r="C30" s="98" t="s">
        <v>463</v>
      </c>
      <c r="D30" s="81"/>
      <c r="J30" s="88"/>
    </row>
    <row r="31" spans="3:10">
      <c r="C31" s="119" t="s">
        <v>464</v>
      </c>
      <c r="D31" s="81"/>
      <c r="J31" s="88"/>
    </row>
    <row r="32" spans="3:10">
      <c r="C32" s="119" t="s">
        <v>465</v>
      </c>
      <c r="D32" s="81"/>
      <c r="J32" s="88"/>
    </row>
    <row r="33" spans="1:22">
      <c r="C33" s="98" t="s">
        <v>466</v>
      </c>
      <c r="D33" s="81"/>
      <c r="J33" s="88"/>
    </row>
    <row r="34" spans="1:22">
      <c r="C34" s="98" t="s">
        <v>467</v>
      </c>
      <c r="D34" s="81"/>
      <c r="J34" s="88"/>
    </row>
    <row r="35" spans="1:22">
      <c r="C35" s="98"/>
      <c r="D35" s="81"/>
      <c r="J35" s="88"/>
    </row>
    <row r="36" spans="1:22">
      <c r="C36" s="1444" t="s">
        <v>468</v>
      </c>
      <c r="D36" s="1445"/>
      <c r="E36" s="1446"/>
      <c r="F36" s="1446"/>
      <c r="G36" s="1446"/>
      <c r="H36" s="445"/>
      <c r="I36" s="445"/>
      <c r="J36" s="446"/>
    </row>
    <row r="37" spans="1:22">
      <c r="C37" s="33"/>
      <c r="D37" s="33"/>
    </row>
    <row r="38" spans="1:22">
      <c r="C38" s="114"/>
      <c r="D38" s="33"/>
    </row>
    <row r="39" spans="1:22" s="241" customFormat="1" ht="21">
      <c r="C39" s="242" t="s">
        <v>156</v>
      </c>
      <c r="D39" s="243"/>
    </row>
    <row r="40" spans="1:22">
      <c r="C40" s="114"/>
      <c r="D40" s="33"/>
    </row>
    <row r="41" spans="1:22">
      <c r="A41" s="37"/>
      <c r="B41" s="37"/>
      <c r="C41" s="37" t="s">
        <v>443</v>
      </c>
      <c r="D41" s="37"/>
      <c r="E41" s="37"/>
      <c r="F41" s="37"/>
      <c r="G41" s="37"/>
      <c r="H41" s="439" t="s">
        <v>109</v>
      </c>
      <c r="P41" s="829" t="s">
        <v>1629</v>
      </c>
    </row>
    <row r="42" spans="1:22" s="4" customFormat="1" ht="18" customHeight="1">
      <c r="A42" s="32"/>
      <c r="B42" s="32"/>
      <c r="C42" s="214"/>
      <c r="D42" s="362"/>
      <c r="E42" s="365" t="s">
        <v>98</v>
      </c>
      <c r="F42" s="131" t="s">
        <v>99</v>
      </c>
      <c r="G42" s="32"/>
      <c r="H42" s="729">
        <v>2017</v>
      </c>
      <c r="I42" s="288">
        <f t="shared" ref="I42:N42" si="0">I$1</f>
        <v>2018</v>
      </c>
      <c r="J42" s="288">
        <f t="shared" si="0"/>
        <v>2019</v>
      </c>
      <c r="K42" s="288">
        <f t="shared" si="0"/>
        <v>2020</v>
      </c>
      <c r="L42" s="288">
        <f t="shared" si="0"/>
        <v>2021</v>
      </c>
      <c r="M42" s="288">
        <f t="shared" si="0"/>
        <v>2022</v>
      </c>
      <c r="N42" s="289">
        <f t="shared" si="0"/>
        <v>2023</v>
      </c>
      <c r="O42" s="36"/>
      <c r="P42" s="27">
        <v>2024</v>
      </c>
      <c r="Q42" s="330">
        <v>2025</v>
      </c>
      <c r="R42" s="330">
        <v>2026</v>
      </c>
      <c r="S42" s="330">
        <v>2027</v>
      </c>
      <c r="T42" s="330">
        <v>2028</v>
      </c>
      <c r="U42" s="330">
        <v>2029</v>
      </c>
      <c r="V42" s="28">
        <v>2030</v>
      </c>
    </row>
    <row r="43" spans="1:22" ht="15" customHeight="1">
      <c r="C43" s="726" t="s">
        <v>68</v>
      </c>
      <c r="D43" s="556"/>
      <c r="E43" s="558" t="s">
        <v>219</v>
      </c>
      <c r="F43" s="294"/>
      <c r="H43" s="1270">
        <v>43.968052586267262</v>
      </c>
      <c r="I43" s="1271">
        <v>46.34238836147609</v>
      </c>
      <c r="J43" s="1271">
        <v>36.703277777777778</v>
      </c>
      <c r="K43" s="1271">
        <v>76.297531708058031</v>
      </c>
      <c r="L43" s="1271">
        <v>30.782513670539984</v>
      </c>
      <c r="M43" s="1271">
        <v>50.620766499582288</v>
      </c>
      <c r="N43" s="1272">
        <v>54.594327140822429</v>
      </c>
      <c r="O43" s="110"/>
      <c r="P43" s="1270">
        <v>32.234168269999977</v>
      </c>
      <c r="Q43" s="1485">
        <v>33.301933162320019</v>
      </c>
      <c r="R43" s="1485">
        <v>34.327906681392506</v>
      </c>
      <c r="S43" s="1485">
        <v>35.376080280099153</v>
      </c>
      <c r="T43" s="1485">
        <v>36.44687446986017</v>
      </c>
      <c r="U43" s="1485">
        <v>37.540717185199426</v>
      </c>
      <c r="V43" s="1486">
        <v>38.658043909172164</v>
      </c>
    </row>
    <row r="44" spans="1:22" ht="15" customHeight="1">
      <c r="C44" s="98" t="s">
        <v>69</v>
      </c>
      <c r="D44" s="92"/>
      <c r="E44" s="33"/>
      <c r="F44" s="88"/>
      <c r="H44" s="1267">
        <v>99.995651466328184</v>
      </c>
      <c r="I44" s="778">
        <v>166.88489709121291</v>
      </c>
      <c r="J44" s="778">
        <v>222.72</v>
      </c>
      <c r="K44" s="778">
        <v>622.17884104199902</v>
      </c>
      <c r="L44" s="778">
        <v>143.49984051036682</v>
      </c>
      <c r="M44" s="778">
        <v>358.04043441938177</v>
      </c>
      <c r="N44" s="1273">
        <v>295.50323843004082</v>
      </c>
      <c r="O44" s="110"/>
      <c r="P44" s="1267">
        <v>1099.6898000000001</v>
      </c>
      <c r="Q44" s="778">
        <v>1236.5207680000001</v>
      </c>
      <c r="R44" s="778">
        <v>1374.7372929888002</v>
      </c>
      <c r="S44" s="778">
        <v>1516.5815226067587</v>
      </c>
      <c r="T44" s="778">
        <v>1662.127942144594</v>
      </c>
      <c r="U44" s="778">
        <v>1811.4524114510582</v>
      </c>
      <c r="V44" s="1273">
        <v>1964.6321888214425</v>
      </c>
    </row>
    <row r="45" spans="1:22" ht="15" customHeight="1">
      <c r="C45" s="62" t="s">
        <v>97</v>
      </c>
      <c r="D45" s="10"/>
      <c r="E45" s="10"/>
      <c r="F45" s="11"/>
      <c r="H45" s="1267">
        <v>735.39734767274967</v>
      </c>
      <c r="I45" s="778">
        <v>713.62048177683278</v>
      </c>
      <c r="J45" s="778">
        <v>474.64227777777774</v>
      </c>
      <c r="K45" s="778">
        <v>827.4742614111035</v>
      </c>
      <c r="L45" s="778">
        <v>441.36791922989278</v>
      </c>
      <c r="M45" s="778">
        <v>603.75412907268162</v>
      </c>
      <c r="N45" s="1273">
        <v>741.78897724558533</v>
      </c>
      <c r="O45" s="110"/>
      <c r="P45" s="1268">
        <v>1109.3334927549984</v>
      </c>
      <c r="Q45" s="1269">
        <v>1128.7388832390811</v>
      </c>
      <c r="R45" s="1269">
        <v>1146.2204669688283</v>
      </c>
      <c r="S45" s="1269">
        <v>1163.9703022218928</v>
      </c>
      <c r="T45" s="1269">
        <v>1181.9924736505195</v>
      </c>
      <c r="U45" s="1269">
        <v>1200.2911276999048</v>
      </c>
      <c r="V45" s="1274">
        <v>1218.8704735378476</v>
      </c>
    </row>
    <row r="46" spans="1:22" s="37" customFormat="1" ht="15" customHeight="1">
      <c r="C46" s="130" t="s">
        <v>65</v>
      </c>
      <c r="D46" s="365"/>
      <c r="E46" s="365"/>
      <c r="F46" s="131"/>
      <c r="H46" s="1275">
        <v>879.36105172534519</v>
      </c>
      <c r="I46" s="1276">
        <v>926.84776722952165</v>
      </c>
      <c r="J46" s="1276">
        <v>734.06555555555553</v>
      </c>
      <c r="K46" s="1276">
        <v>1525.9506341611605</v>
      </c>
      <c r="L46" s="1276">
        <v>615.65027341079963</v>
      </c>
      <c r="M46" s="1276">
        <v>1012.4153299916456</v>
      </c>
      <c r="N46" s="1277">
        <v>1091.8865428164486</v>
      </c>
      <c r="O46" s="319"/>
      <c r="P46" s="1275">
        <v>2241.2574610249985</v>
      </c>
      <c r="Q46" s="1276">
        <v>2398.561584401401</v>
      </c>
      <c r="R46" s="1276">
        <v>2555.2856666390207</v>
      </c>
      <c r="S46" s="1276">
        <v>2715.9279051087506</v>
      </c>
      <c r="T46" s="1276">
        <v>2880.567290264974</v>
      </c>
      <c r="U46" s="1276">
        <v>3049.2842563361623</v>
      </c>
      <c r="V46" s="1277">
        <v>3222.1607062684625</v>
      </c>
    </row>
    <row r="47" spans="1:22" s="75" customFormat="1" ht="15" customHeight="1">
      <c r="C47" s="75" t="s">
        <v>444</v>
      </c>
      <c r="P47" s="586"/>
      <c r="Q47" s="586"/>
      <c r="R47" s="586"/>
      <c r="S47" s="586"/>
      <c r="T47" s="586"/>
      <c r="U47" s="586"/>
      <c r="V47" s="586"/>
    </row>
    <row r="48" spans="1:22" s="75" customFormat="1" ht="15" customHeight="1">
      <c r="C48" s="744" t="s">
        <v>68</v>
      </c>
      <c r="D48" s="572"/>
      <c r="E48" s="573" t="s">
        <v>445</v>
      </c>
      <c r="F48" s="563"/>
      <c r="J48"/>
      <c r="K48"/>
      <c r="M48" s="426"/>
      <c r="P48" s="1487">
        <v>1.4382180017488158E-2</v>
      </c>
      <c r="Q48" s="1488">
        <v>1.3884126794530917E-2</v>
      </c>
      <c r="R48" s="1488">
        <v>1.3434077891785839E-2</v>
      </c>
      <c r="S48" s="1488">
        <v>1.302541213025411E-2</v>
      </c>
      <c r="T48" s="1488">
        <v>1.2652672476367508E-2</v>
      </c>
      <c r="U48" s="1488">
        <v>1.2311320962351378E-2</v>
      </c>
      <c r="V48" s="1489">
        <v>1.199755301899311E-2</v>
      </c>
    </row>
    <row r="49" spans="3:22" s="75" customFormat="1" ht="15" customHeight="1">
      <c r="C49" s="164" t="s">
        <v>69</v>
      </c>
      <c r="D49" s="175"/>
      <c r="E49" s="174"/>
      <c r="F49" s="117"/>
      <c r="M49" s="426"/>
      <c r="P49" s="1490">
        <v>0.49065750772652283</v>
      </c>
      <c r="Q49" s="1491">
        <v>0.51552596191045619</v>
      </c>
      <c r="R49" s="1491">
        <v>0.53799749708493394</v>
      </c>
      <c r="S49" s="1491">
        <v>0.55840271744843395</v>
      </c>
      <c r="T49" s="1491">
        <v>0.57701409988297836</v>
      </c>
      <c r="U49" s="1491">
        <v>0.59405823110358069</v>
      </c>
      <c r="V49" s="1492">
        <v>0.6097250782679472</v>
      </c>
    </row>
    <row r="50" spans="3:22" s="75" customFormat="1" ht="15" customHeight="1">
      <c r="C50" s="176" t="s">
        <v>97</v>
      </c>
      <c r="D50" s="177"/>
      <c r="E50" s="177"/>
      <c r="F50" s="178"/>
      <c r="M50" s="426"/>
      <c r="P50" s="1493">
        <v>0.49496031225598902</v>
      </c>
      <c r="Q50" s="1494">
        <v>0.47058991129501299</v>
      </c>
      <c r="R50" s="1494">
        <v>0.44856842502328026</v>
      </c>
      <c r="S50" s="1494">
        <v>0.42857187042131201</v>
      </c>
      <c r="T50" s="1494">
        <v>0.41033322764065405</v>
      </c>
      <c r="U50" s="1494">
        <v>0.39363044793406793</v>
      </c>
      <c r="V50" s="1495">
        <v>0.37827736871305956</v>
      </c>
    </row>
    <row r="51" spans="3:22">
      <c r="C51" s="247"/>
      <c r="D51" s="33"/>
    </row>
    <row r="52" spans="3:22">
      <c r="C52" s="33"/>
      <c r="D52" s="33"/>
    </row>
    <row r="53" spans="3:22" s="241" customFormat="1" ht="21">
      <c r="C53" s="242" t="s">
        <v>262</v>
      </c>
      <c r="D53" s="243"/>
    </row>
    <row r="54" spans="3:22">
      <c r="C54" s="33"/>
      <c r="D54" s="33"/>
    </row>
    <row r="55" spans="3:22" ht="21">
      <c r="C55" s="99" t="s">
        <v>221</v>
      </c>
      <c r="J55" s="82"/>
    </row>
    <row r="56" spans="3:22">
      <c r="J56" s="82"/>
    </row>
    <row r="57" spans="3:22" ht="15" customHeight="1">
      <c r="C57" s="37" t="s">
        <v>287</v>
      </c>
      <c r="D57" s="4"/>
      <c r="E57" s="4"/>
      <c r="F57" s="4"/>
    </row>
    <row r="58" spans="3:22" ht="15" customHeight="1">
      <c r="C58" s="231" t="s">
        <v>469</v>
      </c>
      <c r="D58" s="4"/>
      <c r="E58" s="4"/>
      <c r="F58" s="4"/>
    </row>
    <row r="59" spans="3:22" ht="15" customHeight="1">
      <c r="C59" s="231" t="s">
        <v>470</v>
      </c>
      <c r="D59" s="4"/>
      <c r="E59" s="4"/>
      <c r="F59" s="4"/>
    </row>
    <row r="60" spans="3:22" ht="15" customHeight="1">
      <c r="C60" s="231" t="s">
        <v>1400</v>
      </c>
      <c r="D60" s="4"/>
      <c r="E60" s="4"/>
      <c r="F60" s="4"/>
    </row>
    <row r="61" spans="3:22" s="4" customFormat="1" ht="18" customHeight="1">
      <c r="H61" s="51"/>
      <c r="I61" s="51"/>
      <c r="J61" s="51"/>
      <c r="K61" s="51"/>
      <c r="L61" s="51"/>
      <c r="M61" s="51"/>
      <c r="N61" s="51"/>
      <c r="O61" s="51"/>
      <c r="P61" s="51"/>
      <c r="Q61" s="51"/>
      <c r="R61" s="51"/>
      <c r="S61" s="51"/>
      <c r="T61" s="51"/>
      <c r="U61" s="51"/>
      <c r="V61" s="51"/>
    </row>
    <row r="62" spans="3:22" s="4" customFormat="1" ht="18" customHeight="1">
      <c r="C62" s="37" t="s">
        <v>317</v>
      </c>
      <c r="H62" s="51"/>
      <c r="I62" s="51"/>
      <c r="J62" s="51"/>
      <c r="K62" s="51"/>
      <c r="L62" s="51"/>
      <c r="M62" s="51"/>
      <c r="N62" s="51"/>
      <c r="O62" s="51"/>
      <c r="P62" s="51"/>
      <c r="Q62" s="51"/>
      <c r="R62" s="51"/>
      <c r="S62" s="51"/>
      <c r="T62" s="51"/>
      <c r="U62" s="51"/>
      <c r="V62" s="51"/>
    </row>
    <row r="63" spans="3:22" s="4" customFormat="1" ht="18" customHeight="1">
      <c r="C63" s="166" t="s">
        <v>471</v>
      </c>
      <c r="H63" s="51"/>
      <c r="I63" s="51"/>
      <c r="J63" s="51"/>
      <c r="K63" s="51"/>
      <c r="L63" s="51"/>
      <c r="M63" s="51"/>
      <c r="N63" s="51"/>
      <c r="O63" s="51"/>
      <c r="P63" s="51"/>
      <c r="Q63" s="51"/>
      <c r="R63" s="51"/>
      <c r="S63" s="51"/>
      <c r="T63" s="51"/>
      <c r="U63" s="51"/>
      <c r="V63" s="51"/>
    </row>
    <row r="64" spans="3:22" s="4" customFormat="1" ht="18" customHeight="1">
      <c r="C64" t="s">
        <v>1658</v>
      </c>
      <c r="H64" s="51"/>
      <c r="I64" s="51"/>
      <c r="J64" s="51"/>
      <c r="K64" s="51"/>
      <c r="L64" s="51"/>
      <c r="M64" s="51"/>
      <c r="N64" s="51"/>
      <c r="O64" s="51"/>
      <c r="P64" s="51"/>
      <c r="Q64" s="51"/>
      <c r="R64" s="51"/>
      <c r="S64" s="51"/>
      <c r="T64" s="51"/>
      <c r="U64" s="51"/>
      <c r="V64" s="51"/>
    </row>
    <row r="65" spans="3:22" s="4" customFormat="1" ht="18" customHeight="1">
      <c r="C65" t="s">
        <v>472</v>
      </c>
      <c r="H65" s="51"/>
      <c r="I65" s="51"/>
      <c r="J65" s="51"/>
      <c r="K65" s="51"/>
      <c r="L65" s="51"/>
      <c r="M65" s="51"/>
      <c r="N65" s="51"/>
      <c r="O65" s="51"/>
      <c r="P65" s="51"/>
      <c r="Q65" s="51"/>
      <c r="R65" s="51"/>
      <c r="S65" s="51"/>
      <c r="T65" s="51"/>
      <c r="U65" s="51"/>
      <c r="V65" s="51"/>
    </row>
    <row r="66" spans="3:22" s="4" customFormat="1" ht="18" customHeight="1">
      <c r="C66" t="s">
        <v>1537</v>
      </c>
      <c r="H66" s="51"/>
      <c r="I66" s="51"/>
      <c r="J66" s="51"/>
      <c r="K66" s="51"/>
      <c r="L66" s="51"/>
      <c r="M66" s="51"/>
      <c r="N66" s="51"/>
      <c r="O66" s="51"/>
      <c r="P66" s="51"/>
      <c r="Q66" s="51"/>
      <c r="R66" s="51"/>
      <c r="S66" s="51"/>
      <c r="T66" s="51"/>
      <c r="U66" s="51"/>
      <c r="V66" s="51"/>
    </row>
    <row r="67" spans="3:22" s="4" customFormat="1" ht="18" customHeight="1">
      <c r="C67"/>
      <c r="H67" s="51"/>
      <c r="I67" s="51"/>
      <c r="J67" s="51"/>
      <c r="K67" s="51"/>
      <c r="L67" s="51"/>
      <c r="M67" s="51"/>
      <c r="N67" s="51"/>
      <c r="O67" s="51"/>
      <c r="P67" s="51"/>
      <c r="Q67" s="51"/>
      <c r="R67" s="51"/>
      <c r="S67" s="51"/>
      <c r="T67" s="51"/>
      <c r="U67" s="51"/>
      <c r="V67" s="51"/>
    </row>
    <row r="68" spans="3:22" s="4" customFormat="1" ht="18" customHeight="1">
      <c r="C68" s="166" t="s">
        <v>473</v>
      </c>
      <c r="H68" s="51"/>
      <c r="I68" s="51"/>
      <c r="J68" s="51"/>
      <c r="K68" s="51"/>
      <c r="L68" s="51"/>
      <c r="M68" s="51"/>
      <c r="N68" s="51"/>
      <c r="O68" s="51"/>
      <c r="P68" s="51"/>
      <c r="Q68" s="51"/>
      <c r="R68" s="51"/>
      <c r="S68" s="51"/>
      <c r="T68" s="51"/>
      <c r="U68" s="51"/>
      <c r="V68" s="51"/>
    </row>
    <row r="69" spans="3:22" s="4" customFormat="1" ht="18" customHeight="1">
      <c r="C69" t="s">
        <v>474</v>
      </c>
      <c r="H69" s="51"/>
      <c r="I69" s="51"/>
      <c r="J69" s="51"/>
      <c r="K69" s="51"/>
      <c r="L69" s="51"/>
      <c r="M69" s="51"/>
      <c r="N69" s="51"/>
    </row>
    <row r="70" spans="3:22" s="4" customFormat="1" ht="18" customHeight="1">
      <c r="C70" t="s">
        <v>475</v>
      </c>
      <c r="H70" s="51"/>
      <c r="I70" s="51"/>
      <c r="J70" s="51"/>
      <c r="K70" s="51"/>
      <c r="L70" s="51"/>
      <c r="M70" s="51"/>
      <c r="N70" s="51"/>
    </row>
    <row r="71" spans="3:22" s="4" customFormat="1" ht="18" customHeight="1">
      <c r="C71"/>
      <c r="H71" s="51"/>
      <c r="I71" s="51"/>
      <c r="J71" s="51"/>
      <c r="K71" s="51"/>
      <c r="L71" s="51"/>
      <c r="M71" s="51"/>
      <c r="N71" s="51"/>
    </row>
    <row r="72" spans="3:22" s="4" customFormat="1" ht="18" customHeight="1">
      <c r="C72" s="258" t="s">
        <v>86</v>
      </c>
      <c r="H72" s="51"/>
      <c r="I72" s="51"/>
      <c r="J72" s="51"/>
      <c r="K72" s="51"/>
      <c r="L72" s="51"/>
      <c r="M72" s="51"/>
      <c r="N72" s="51"/>
    </row>
    <row r="73" spans="3:22" s="4" customFormat="1" ht="18" customHeight="1">
      <c r="C73" s="258"/>
      <c r="H73" s="51"/>
      <c r="I73" s="51"/>
      <c r="J73" s="51"/>
      <c r="K73" s="51"/>
      <c r="L73" s="51"/>
      <c r="M73" s="51"/>
      <c r="N73" s="51"/>
    </row>
    <row r="74" spans="3:22" s="4" customFormat="1" ht="18" customHeight="1">
      <c r="C74" s="488" t="s">
        <v>476</v>
      </c>
      <c r="F74" s="489"/>
      <c r="H74" s="439" t="s">
        <v>109</v>
      </c>
      <c r="I74" s="51"/>
      <c r="J74" s="51"/>
      <c r="K74" s="51"/>
      <c r="L74" s="51"/>
      <c r="M74" s="51"/>
      <c r="N74" s="51"/>
    </row>
    <row r="75" spans="3:22" s="4" customFormat="1" ht="18" customHeight="1">
      <c r="C75" s="490"/>
      <c r="D75" s="491"/>
      <c r="E75" s="491" t="s">
        <v>98</v>
      </c>
      <c r="F75" s="492" t="s">
        <v>99</v>
      </c>
      <c r="H75" s="729">
        <v>2017</v>
      </c>
      <c r="I75" s="288">
        <v>2018</v>
      </c>
      <c r="J75" s="288">
        <v>2019</v>
      </c>
      <c r="K75" s="288">
        <v>2020</v>
      </c>
      <c r="L75" s="288">
        <v>2021</v>
      </c>
      <c r="M75" s="288">
        <v>2022</v>
      </c>
      <c r="N75" s="289">
        <v>2023</v>
      </c>
    </row>
    <row r="76" spans="3:22" s="4" customFormat="1" ht="18" customHeight="1">
      <c r="C76" s="493" t="s">
        <v>477</v>
      </c>
      <c r="F76" s="494"/>
      <c r="H76" s="503"/>
      <c r="I76" s="504"/>
      <c r="J76" s="504"/>
      <c r="K76" s="504"/>
      <c r="L76" s="504"/>
      <c r="M76" s="504"/>
      <c r="N76" s="505"/>
    </row>
    <row r="77" spans="3:22" s="4" customFormat="1" ht="18" customHeight="1">
      <c r="C77" s="470" t="s">
        <v>478</v>
      </c>
      <c r="D77"/>
      <c r="E77" s="4" t="s">
        <v>479</v>
      </c>
      <c r="F77" s="495"/>
      <c r="H77" s="506">
        <v>878.33739367846272</v>
      </c>
      <c r="I77" s="507">
        <v>831.55555555555554</v>
      </c>
      <c r="J77" s="507">
        <v>564.55555555555554</v>
      </c>
      <c r="K77" s="507">
        <v>1623</v>
      </c>
      <c r="L77" s="507">
        <v>987</v>
      </c>
      <c r="M77" s="507">
        <v>196</v>
      </c>
      <c r="N77" s="508">
        <v>0</v>
      </c>
    </row>
    <row r="78" spans="3:22" s="4" customFormat="1" ht="18" customHeight="1">
      <c r="C78" s="470" t="s">
        <v>480</v>
      </c>
      <c r="D78"/>
      <c r="E78" s="4" t="s">
        <v>100</v>
      </c>
      <c r="F78" s="495"/>
      <c r="H78" s="506">
        <v>55.670166964191949</v>
      </c>
      <c r="I78" s="507">
        <v>54.555555555555557</v>
      </c>
      <c r="J78" s="507">
        <v>48.555555555555557</v>
      </c>
      <c r="K78" s="507">
        <v>214</v>
      </c>
      <c r="L78" s="507">
        <v>59</v>
      </c>
      <c r="M78" s="507">
        <v>52</v>
      </c>
      <c r="N78" s="508">
        <v>31.866666666666788</v>
      </c>
    </row>
    <row r="79" spans="3:22" s="4" customFormat="1" ht="18" customHeight="1">
      <c r="C79" s="470" t="s">
        <v>481</v>
      </c>
      <c r="D79"/>
      <c r="E79" s="4" t="s">
        <v>100</v>
      </c>
      <c r="F79" s="495"/>
      <c r="H79" s="506">
        <v>302.02578552510295</v>
      </c>
      <c r="I79" s="507">
        <v>359.44444444444446</v>
      </c>
      <c r="J79" s="507">
        <v>392.44444444444446</v>
      </c>
      <c r="K79" s="507">
        <v>713</v>
      </c>
      <c r="L79" s="507">
        <v>592</v>
      </c>
      <c r="M79" s="507">
        <v>506</v>
      </c>
      <c r="N79" s="508">
        <v>605.23549201009246</v>
      </c>
    </row>
    <row r="80" spans="3:22" s="4" customFormat="1" ht="18" customHeight="1">
      <c r="C80" s="470" t="s">
        <v>482</v>
      </c>
      <c r="D80"/>
      <c r="E80" s="4" t="s">
        <v>100</v>
      </c>
      <c r="F80" s="495"/>
      <c r="H80" s="506">
        <v>2075.411098276687</v>
      </c>
      <c r="I80" s="507">
        <v>1833</v>
      </c>
      <c r="J80" s="507">
        <v>1044</v>
      </c>
      <c r="K80" s="507">
        <v>1668</v>
      </c>
      <c r="L80" s="507">
        <v>810</v>
      </c>
      <c r="M80" s="507">
        <v>1093</v>
      </c>
      <c r="N80" s="508">
        <v>1424.2564923921746</v>
      </c>
    </row>
    <row r="81" spans="3:14" s="4" customFormat="1" ht="18" customHeight="1">
      <c r="C81" s="493" t="s">
        <v>483</v>
      </c>
      <c r="D81"/>
      <c r="E81" s="4" t="s">
        <v>100</v>
      </c>
      <c r="F81" s="495"/>
      <c r="H81" s="506"/>
      <c r="I81" s="507"/>
      <c r="J81" s="507"/>
      <c r="K81" s="507"/>
      <c r="L81" s="507"/>
      <c r="M81" s="507"/>
      <c r="N81" s="508"/>
    </row>
    <row r="82" spans="3:14" s="4" customFormat="1" ht="18" customHeight="1">
      <c r="C82" s="470" t="s">
        <v>484</v>
      </c>
      <c r="D82"/>
      <c r="E82" s="4" t="s">
        <v>100</v>
      </c>
      <c r="F82" s="495"/>
      <c r="H82" s="506"/>
      <c r="I82" s="507"/>
      <c r="J82" s="507"/>
      <c r="K82" s="507"/>
      <c r="L82" s="507"/>
      <c r="M82" s="507"/>
      <c r="N82" s="508"/>
    </row>
    <row r="83" spans="3:14" s="4" customFormat="1" ht="18" customHeight="1">
      <c r="C83" s="470" t="s">
        <v>485</v>
      </c>
      <c r="D83"/>
      <c r="E83" s="4" t="s">
        <v>100</v>
      </c>
      <c r="F83" s="495"/>
      <c r="H83" s="506">
        <v>666.85714285714312</v>
      </c>
      <c r="I83" s="507">
        <v>1061</v>
      </c>
      <c r="J83" s="507">
        <v>1392</v>
      </c>
      <c r="K83" s="507">
        <v>3955</v>
      </c>
      <c r="L83" s="507">
        <v>868</v>
      </c>
      <c r="M83" s="507">
        <v>1934</v>
      </c>
      <c r="N83" s="508">
        <v>1584.4932404326137</v>
      </c>
    </row>
    <row r="84" spans="3:14" s="4" customFormat="1" ht="18" customHeight="1">
      <c r="C84" s="496" t="s">
        <v>65</v>
      </c>
      <c r="D84" s="497"/>
      <c r="E84" s="498" t="s">
        <v>100</v>
      </c>
      <c r="F84" s="499"/>
      <c r="H84" s="500">
        <v>3978.3015873015875</v>
      </c>
      <c r="I84" s="501">
        <v>4139.5555555555557</v>
      </c>
      <c r="J84" s="501">
        <v>3441.5555555555557</v>
      </c>
      <c r="K84" s="501">
        <v>8173</v>
      </c>
      <c r="L84" s="501">
        <v>3316</v>
      </c>
      <c r="M84" s="501">
        <v>3781</v>
      </c>
      <c r="N84" s="502">
        <v>3645.8518915015475</v>
      </c>
    </row>
    <row r="86" spans="3:14" s="4" customFormat="1" ht="18" customHeight="1">
      <c r="C86" s="488" t="s">
        <v>486</v>
      </c>
      <c r="D86"/>
      <c r="F86" s="489"/>
      <c r="H86" s="439" t="s">
        <v>109</v>
      </c>
      <c r="I86" s="51"/>
      <c r="J86" s="51"/>
      <c r="K86" s="51"/>
      <c r="L86" s="51"/>
      <c r="M86" s="51"/>
      <c r="N86" s="51"/>
    </row>
    <row r="87" spans="3:14" s="4" customFormat="1" ht="18" customHeight="1">
      <c r="C87" s="509"/>
      <c r="D87" s="510"/>
      <c r="E87" s="491" t="s">
        <v>98</v>
      </c>
      <c r="F87" s="492" t="s">
        <v>99</v>
      </c>
      <c r="H87" s="729">
        <v>2017</v>
      </c>
      <c r="I87" s="288">
        <v>2018</v>
      </c>
      <c r="J87" s="288">
        <v>2019</v>
      </c>
      <c r="K87" s="288">
        <v>2020</v>
      </c>
      <c r="L87" s="288">
        <v>2021</v>
      </c>
      <c r="M87" s="288">
        <v>2022</v>
      </c>
      <c r="N87" s="289">
        <v>2023</v>
      </c>
    </row>
    <row r="88" spans="3:14" s="4" customFormat="1" ht="18" customHeight="1">
      <c r="C88" s="511" t="s">
        <v>477</v>
      </c>
      <c r="D88" s="291"/>
      <c r="E88" s="355"/>
      <c r="F88" s="512"/>
      <c r="H88" s="517"/>
      <c r="I88" s="518"/>
      <c r="J88" s="518"/>
      <c r="K88" s="518"/>
      <c r="L88" s="518"/>
      <c r="M88" s="518"/>
      <c r="N88" s="519"/>
    </row>
    <row r="89" spans="3:14" s="4" customFormat="1" ht="18" customHeight="1">
      <c r="C89" s="470" t="s">
        <v>478</v>
      </c>
      <c r="D89"/>
      <c r="E89" s="4" t="s">
        <v>487</v>
      </c>
      <c r="F89" s="495" t="s">
        <v>116</v>
      </c>
      <c r="H89" s="520">
        <v>18743.829270145055</v>
      </c>
      <c r="I89" s="516">
        <v>19661.274398116504</v>
      </c>
      <c r="J89" s="516">
        <v>20000</v>
      </c>
      <c r="K89" s="516">
        <v>19664.312295891246</v>
      </c>
      <c r="L89" s="516">
        <v>20665.299612668034</v>
      </c>
      <c r="M89" s="516">
        <v>23141.186299081033</v>
      </c>
      <c r="N89" s="521">
        <v>23312.1252026736</v>
      </c>
    </row>
    <row r="90" spans="3:14" s="4" customFormat="1" ht="18" customHeight="1">
      <c r="C90" s="470" t="s">
        <v>488</v>
      </c>
      <c r="D90"/>
      <c r="E90" s="4" t="s">
        <v>100</v>
      </c>
      <c r="F90" s="494" t="s">
        <v>100</v>
      </c>
      <c r="H90" s="520">
        <v>18743.829270145055</v>
      </c>
      <c r="I90" s="516">
        <v>19661.274398116504</v>
      </c>
      <c r="J90" s="516">
        <v>20000</v>
      </c>
      <c r="K90" s="516">
        <v>19664.312295891246</v>
      </c>
      <c r="L90" s="516">
        <v>20665.299612668034</v>
      </c>
      <c r="M90" s="516">
        <v>23141.186299081033</v>
      </c>
      <c r="N90" s="521">
        <v>23312.1252026736</v>
      </c>
    </row>
    <row r="91" spans="3:14" s="4" customFormat="1" ht="18" customHeight="1">
      <c r="C91" s="470" t="s">
        <v>480</v>
      </c>
      <c r="D91"/>
      <c r="F91" s="494" t="s">
        <v>93</v>
      </c>
      <c r="H91" s="520">
        <v>9371.9146350725277</v>
      </c>
      <c r="I91" s="516">
        <v>9830.637199058252</v>
      </c>
      <c r="J91" s="516">
        <v>10000</v>
      </c>
      <c r="K91" s="516">
        <v>9832.1561479456232</v>
      </c>
      <c r="L91" s="516">
        <v>10332.649806334017</v>
      </c>
      <c r="M91" s="516">
        <v>11570.593149540517</v>
      </c>
      <c r="N91" s="521">
        <v>11656.0626013368</v>
      </c>
    </row>
    <row r="92" spans="3:14" s="4" customFormat="1" ht="18" customHeight="1">
      <c r="C92" s="470" t="s">
        <v>481</v>
      </c>
      <c r="D92"/>
      <c r="E92" s="4" t="s">
        <v>100</v>
      </c>
      <c r="F92" s="494" t="s">
        <v>100</v>
      </c>
      <c r="H92" s="520">
        <v>187438.29270145055</v>
      </c>
      <c r="I92" s="516">
        <v>196612.74398116505</v>
      </c>
      <c r="J92" s="516">
        <v>200000</v>
      </c>
      <c r="K92" s="516">
        <v>196643.12295891243</v>
      </c>
      <c r="L92" s="516">
        <v>206652.99612668031</v>
      </c>
      <c r="M92" s="516">
        <v>231411.86299081033</v>
      </c>
      <c r="N92" s="521">
        <v>233121.25202673604</v>
      </c>
    </row>
    <row r="93" spans="3:14" s="4" customFormat="1" ht="18" customHeight="1">
      <c r="C93" s="470" t="s">
        <v>482</v>
      </c>
      <c r="D93"/>
      <c r="E93" s="4" t="s">
        <v>100</v>
      </c>
      <c r="F93" s="494" t="s">
        <v>100</v>
      </c>
      <c r="H93" s="520">
        <v>328017.01222753851</v>
      </c>
      <c r="I93" s="516">
        <v>344072.30196703883</v>
      </c>
      <c r="J93" s="516">
        <v>350000</v>
      </c>
      <c r="K93" s="516">
        <v>344125.46517809678</v>
      </c>
      <c r="L93" s="516">
        <v>361642.74322169059</v>
      </c>
      <c r="M93" s="516">
        <v>404970.76023391809</v>
      </c>
      <c r="N93" s="521">
        <v>407962.19104678807</v>
      </c>
    </row>
    <row r="94" spans="3:14" s="4" customFormat="1" ht="18" customHeight="1">
      <c r="C94" s="513" t="s">
        <v>489</v>
      </c>
      <c r="D94"/>
      <c r="F94" s="494"/>
      <c r="H94" s="522"/>
      <c r="I94" s="464"/>
      <c r="J94" s="464"/>
      <c r="K94" s="464"/>
      <c r="L94" s="464"/>
      <c r="M94" s="464"/>
      <c r="N94" s="523"/>
    </row>
    <row r="95" spans="3:14" s="4" customFormat="1" ht="18" customHeight="1">
      <c r="C95" s="470" t="s">
        <v>484</v>
      </c>
      <c r="D95"/>
      <c r="E95" s="4" t="s">
        <v>487</v>
      </c>
      <c r="F95" s="495" t="s">
        <v>142</v>
      </c>
      <c r="H95" s="520">
        <v>187438.29270145055</v>
      </c>
      <c r="I95" s="516">
        <v>196612.74398116505</v>
      </c>
      <c r="J95" s="516">
        <v>200000</v>
      </c>
      <c r="K95" s="516">
        <v>196643.12295891243</v>
      </c>
      <c r="L95" s="516">
        <v>206652.99612668031</v>
      </c>
      <c r="M95" s="516">
        <v>231411.86299081033</v>
      </c>
      <c r="N95" s="521">
        <v>233121.25202673604</v>
      </c>
    </row>
    <row r="96" spans="3:14" s="4" customFormat="1" ht="18" customHeight="1">
      <c r="C96" s="514" t="s">
        <v>490</v>
      </c>
      <c r="D96" s="497"/>
      <c r="E96" s="498"/>
      <c r="F96" s="515" t="s">
        <v>95</v>
      </c>
      <c r="H96" s="524">
        <v>221039.31349302264</v>
      </c>
      <c r="I96" s="525">
        <v>223900.30881108262</v>
      </c>
      <c r="J96" s="525">
        <v>213294.69877962163</v>
      </c>
      <c r="K96" s="525">
        <v>186706.30541553412</v>
      </c>
      <c r="L96" s="525">
        <v>185660.51671013256</v>
      </c>
      <c r="M96" s="525">
        <v>267763.9063717656</v>
      </c>
      <c r="N96" s="526">
        <v>299487.35585272341</v>
      </c>
    </row>
    <row r="97" spans="3:22" s="4" customFormat="1" ht="18" customHeight="1">
      <c r="C97" s="258"/>
      <c r="H97" s="51"/>
      <c r="I97" s="51"/>
      <c r="J97" s="51"/>
      <c r="K97" s="51"/>
      <c r="L97" s="51"/>
      <c r="M97" s="51"/>
      <c r="N97" s="51"/>
    </row>
    <row r="98" spans="3:22" s="4" customFormat="1" ht="18" customHeight="1">
      <c r="C98" s="488" t="s">
        <v>491</v>
      </c>
      <c r="F98" s="489"/>
      <c r="H98" s="439" t="s">
        <v>109</v>
      </c>
      <c r="I98" s="51"/>
      <c r="J98" s="51"/>
      <c r="K98" s="51"/>
      <c r="L98" s="51"/>
      <c r="M98" s="51"/>
      <c r="N98" s="51"/>
    </row>
    <row r="99" spans="3:22" s="4" customFormat="1" ht="18" customHeight="1">
      <c r="C99" s="530"/>
      <c r="D99" s="467"/>
      <c r="E99" s="467" t="s">
        <v>98</v>
      </c>
      <c r="F99" s="528" t="s">
        <v>99</v>
      </c>
      <c r="H99" s="729">
        <v>2017</v>
      </c>
      <c r="I99" s="288">
        <v>2018</v>
      </c>
      <c r="J99" s="288">
        <v>2019</v>
      </c>
      <c r="K99" s="288">
        <v>2020</v>
      </c>
      <c r="L99" s="288">
        <v>2021</v>
      </c>
      <c r="M99" s="288">
        <v>2022</v>
      </c>
      <c r="N99" s="289">
        <v>2023</v>
      </c>
    </row>
    <row r="100" spans="3:22" s="4" customFormat="1" ht="18" customHeight="1">
      <c r="C100" s="527" t="s">
        <v>477</v>
      </c>
      <c r="D100" s="476"/>
      <c r="E100" s="467"/>
      <c r="F100" s="528"/>
      <c r="H100" s="517"/>
      <c r="I100" s="518"/>
      <c r="J100" s="518"/>
      <c r="K100" s="518"/>
      <c r="L100" s="518"/>
      <c r="M100" s="518"/>
      <c r="N100" s="519"/>
    </row>
    <row r="101" spans="3:22" s="4" customFormat="1" ht="18" customHeight="1">
      <c r="C101" s="470" t="s">
        <v>478</v>
      </c>
      <c r="D101"/>
      <c r="E101" s="4" t="s">
        <v>168</v>
      </c>
      <c r="F101" s="495"/>
      <c r="H101" s="506">
        <v>16.463406148693299</v>
      </c>
      <c r="I101" s="507">
        <v>16.34944195505599</v>
      </c>
      <c r="J101" s="507">
        <v>11.29111111111111</v>
      </c>
      <c r="K101" s="507">
        <v>31.915178856231492</v>
      </c>
      <c r="L101" s="507">
        <v>20.396650717703348</v>
      </c>
      <c r="M101" s="507">
        <v>4.5356725146198826</v>
      </c>
      <c r="N101" s="508">
        <v>0</v>
      </c>
      <c r="O101" s="51"/>
      <c r="P101" s="51"/>
      <c r="Q101" s="51"/>
      <c r="R101" s="51"/>
      <c r="S101" s="51"/>
      <c r="T101" s="51"/>
      <c r="U101" s="51"/>
      <c r="V101" s="51"/>
    </row>
    <row r="102" spans="3:22" s="4" customFormat="1" ht="18" customHeight="1">
      <c r="C102" s="470" t="s">
        <v>480</v>
      </c>
      <c r="D102"/>
      <c r="E102" s="4" t="s">
        <v>100</v>
      </c>
      <c r="F102" s="495"/>
      <c r="H102" s="506">
        <v>0.52173605250864163</v>
      </c>
      <c r="I102" s="507">
        <v>0.53631587385973356</v>
      </c>
      <c r="J102" s="507">
        <v>0.48555555555555557</v>
      </c>
      <c r="K102" s="507">
        <v>2.1040814156603633</v>
      </c>
      <c r="L102" s="507">
        <v>0.60962633857370707</v>
      </c>
      <c r="M102" s="507">
        <v>0.6016708437761068</v>
      </c>
      <c r="N102" s="508">
        <v>0.37143986156260078</v>
      </c>
      <c r="O102" s="51"/>
      <c r="P102" s="51"/>
      <c r="Q102" s="51"/>
      <c r="R102" s="51"/>
      <c r="S102" s="51"/>
      <c r="T102" s="51"/>
      <c r="U102" s="51"/>
      <c r="V102" s="51"/>
    </row>
    <row r="103" spans="3:22" s="4" customFormat="1" ht="18" customHeight="1">
      <c r="C103" s="470" t="s">
        <v>481</v>
      </c>
      <c r="D103"/>
      <c r="E103" s="4" t="s">
        <v>100</v>
      </c>
      <c r="F103" s="495"/>
      <c r="H103" s="506">
        <v>56.611197590639776</v>
      </c>
      <c r="I103" s="507">
        <v>70.67135853100767</v>
      </c>
      <c r="J103" s="507">
        <v>78.488888888888894</v>
      </c>
      <c r="K103" s="507">
        <v>140.20654666970455</v>
      </c>
      <c r="L103" s="507">
        <v>122.33857370699474</v>
      </c>
      <c r="M103" s="507">
        <v>117.09440267335002</v>
      </c>
      <c r="N103" s="508">
        <v>141.09325566841036</v>
      </c>
      <c r="O103" s="51"/>
      <c r="P103" s="51"/>
      <c r="Q103" s="51"/>
      <c r="R103" s="51"/>
      <c r="S103" s="51"/>
      <c r="T103" s="51"/>
      <c r="U103" s="51"/>
      <c r="V103" s="51"/>
    </row>
    <row r="104" spans="3:22" s="4" customFormat="1" ht="18" customHeight="1">
      <c r="C104" s="470" t="s">
        <v>482</v>
      </c>
      <c r="D104"/>
      <c r="E104" s="4" t="s">
        <v>100</v>
      </c>
      <c r="F104" s="495"/>
      <c r="H104" s="506">
        <v>680.77014760059319</v>
      </c>
      <c r="I104" s="507">
        <v>630.68452950558219</v>
      </c>
      <c r="J104" s="507">
        <v>365.4</v>
      </c>
      <c r="K104" s="507">
        <v>574.00127591706541</v>
      </c>
      <c r="L104" s="507">
        <v>292.93062200956933</v>
      </c>
      <c r="M104" s="507">
        <v>442.63304093567245</v>
      </c>
      <c r="N104" s="508">
        <v>581.04279924892467</v>
      </c>
      <c r="O104" s="51"/>
      <c r="P104" s="51"/>
      <c r="Q104" s="51"/>
      <c r="R104" s="51"/>
      <c r="S104" s="51"/>
      <c r="T104" s="51"/>
      <c r="U104" s="51"/>
      <c r="V104" s="51"/>
    </row>
    <row r="105" spans="3:22" s="4" customFormat="1" ht="18" customHeight="1">
      <c r="C105" s="513" t="s">
        <v>489</v>
      </c>
      <c r="D105"/>
      <c r="F105" s="494"/>
      <c r="H105" s="522"/>
      <c r="I105" s="464"/>
      <c r="J105" s="464"/>
      <c r="K105" s="464"/>
      <c r="L105" s="464"/>
      <c r="M105" s="464"/>
      <c r="N105" s="523"/>
      <c r="O105" s="51"/>
      <c r="P105" s="51"/>
      <c r="Q105" s="51"/>
      <c r="R105" s="51"/>
      <c r="S105" s="51"/>
      <c r="T105" s="51"/>
      <c r="U105" s="51"/>
      <c r="V105" s="51"/>
    </row>
    <row r="106" spans="3:22" s="4" customFormat="1" ht="18" customHeight="1">
      <c r="C106" s="471" t="s">
        <v>484</v>
      </c>
      <c r="D106" s="481"/>
      <c r="E106" s="472" t="s">
        <v>168</v>
      </c>
      <c r="F106" s="529"/>
      <c r="H106" s="535">
        <v>124.99456433291023</v>
      </c>
      <c r="I106" s="534">
        <v>208.6061213640161</v>
      </c>
      <c r="J106" s="534">
        <v>278.39999999999998</v>
      </c>
      <c r="K106" s="534">
        <v>777.72355130249866</v>
      </c>
      <c r="L106" s="534">
        <v>179.37480063795851</v>
      </c>
      <c r="M106" s="534">
        <v>447.55054302422718</v>
      </c>
      <c r="N106" s="536">
        <v>369.379048037551</v>
      </c>
      <c r="O106" s="51"/>
      <c r="P106" s="51"/>
      <c r="Q106" s="51"/>
      <c r="R106" s="51"/>
      <c r="S106" s="51"/>
      <c r="T106" s="51"/>
      <c r="U106" s="51"/>
      <c r="V106" s="51"/>
    </row>
    <row r="107" spans="3:22" s="4" customFormat="1" ht="18" customHeight="1">
      <c r="C107" s="531" t="s">
        <v>201</v>
      </c>
      <c r="D107" s="328"/>
      <c r="E107" s="532" t="s">
        <v>168</v>
      </c>
      <c r="F107" s="533"/>
      <c r="H107" s="537">
        <v>879.36105172534519</v>
      </c>
      <c r="I107" s="538">
        <v>926.84776722952165</v>
      </c>
      <c r="J107" s="538">
        <v>734.06555555555553</v>
      </c>
      <c r="K107" s="538">
        <v>1525.9506341611605</v>
      </c>
      <c r="L107" s="538">
        <v>615.65027341079963</v>
      </c>
      <c r="M107" s="538">
        <v>1012.4153299916456</v>
      </c>
      <c r="N107" s="539">
        <v>1091.8865428164486</v>
      </c>
      <c r="O107" s="51"/>
      <c r="P107" s="51"/>
      <c r="Q107" s="51"/>
      <c r="R107" s="51"/>
      <c r="S107" s="51"/>
      <c r="T107" s="51"/>
      <c r="U107" s="51"/>
      <c r="V107" s="51"/>
    </row>
    <row r="108" spans="3:22" s="4" customFormat="1" ht="18" customHeight="1">
      <c r="C108" s="258"/>
      <c r="H108" s="51"/>
      <c r="I108" s="51"/>
      <c r="J108" s="51"/>
      <c r="K108" s="51"/>
      <c r="L108" s="51"/>
      <c r="M108" s="51"/>
      <c r="N108" s="51"/>
      <c r="O108" s="51"/>
      <c r="P108" s="51"/>
      <c r="Q108" s="51"/>
      <c r="R108" s="51"/>
      <c r="S108" s="51"/>
      <c r="T108" s="51"/>
      <c r="U108" s="51"/>
      <c r="V108" s="51"/>
    </row>
    <row r="109" spans="3:22" s="4" customFormat="1" ht="18" customHeight="1">
      <c r="C109" s="258" t="s">
        <v>376</v>
      </c>
      <c r="H109" s="51"/>
      <c r="I109" s="51"/>
      <c r="J109" s="51"/>
      <c r="K109" s="51"/>
      <c r="L109" s="51"/>
      <c r="M109" s="51"/>
      <c r="N109" s="51"/>
      <c r="O109" s="51"/>
      <c r="P109" s="51"/>
      <c r="Q109" s="51"/>
      <c r="R109" s="51"/>
      <c r="S109" s="51"/>
      <c r="T109" s="51"/>
      <c r="U109" s="51"/>
      <c r="V109" s="51"/>
    </row>
    <row r="110" spans="3:22" s="4" customFormat="1" ht="18" customHeight="1">
      <c r="C110" s="258"/>
      <c r="H110" s="51"/>
      <c r="I110" s="51"/>
      <c r="J110" s="51"/>
      <c r="K110" s="51"/>
      <c r="L110" s="51"/>
      <c r="M110" s="51"/>
      <c r="N110" s="51"/>
      <c r="O110" s="51"/>
      <c r="P110" s="51"/>
      <c r="Q110" s="51"/>
      <c r="R110" s="51"/>
      <c r="S110" s="51"/>
      <c r="T110" s="51"/>
      <c r="U110" s="51"/>
      <c r="V110" s="51"/>
    </row>
    <row r="111" spans="3:22" s="4" customFormat="1" ht="18" customHeight="1">
      <c r="C111" s="166" t="s">
        <v>471</v>
      </c>
      <c r="H111" s="51"/>
      <c r="I111" s="51"/>
      <c r="J111" s="51"/>
      <c r="K111" s="51"/>
      <c r="L111" s="51"/>
      <c r="M111" s="51"/>
      <c r="N111" s="51"/>
      <c r="O111" s="51"/>
      <c r="P111" s="51"/>
      <c r="Q111" s="51"/>
      <c r="R111" s="51"/>
      <c r="S111" s="51"/>
      <c r="T111" s="51"/>
      <c r="U111" s="51"/>
      <c r="V111" s="51"/>
    </row>
    <row r="112" spans="3:22" s="4" customFormat="1" ht="18" customHeight="1">
      <c r="C112" s="258"/>
      <c r="H112" s="51"/>
      <c r="I112" s="51"/>
      <c r="J112" s="51"/>
      <c r="K112" s="51"/>
      <c r="L112" s="51"/>
      <c r="M112" s="51"/>
      <c r="N112" s="51"/>
      <c r="O112" s="51"/>
      <c r="P112" s="51"/>
      <c r="Q112" s="51"/>
      <c r="R112" s="51"/>
      <c r="S112" s="51"/>
      <c r="T112" s="51"/>
      <c r="U112" s="51"/>
      <c r="V112" s="51"/>
    </row>
    <row r="113" spans="3:22" s="4" customFormat="1" ht="18" customHeight="1">
      <c r="C113" s="37" t="s">
        <v>492</v>
      </c>
      <c r="D113"/>
      <c r="E113"/>
      <c r="F113"/>
      <c r="G113"/>
      <c r="H113" s="439" t="s">
        <v>109</v>
      </c>
      <c r="I113"/>
      <c r="J113"/>
      <c r="K113"/>
      <c r="L113"/>
      <c r="M113"/>
      <c r="N113"/>
      <c r="O113"/>
      <c r="P113" s="829" t="s">
        <v>1629</v>
      </c>
      <c r="Q113"/>
      <c r="R113"/>
      <c r="S113"/>
      <c r="T113"/>
      <c r="U113"/>
      <c r="V113"/>
    </row>
    <row r="114" spans="3:22" s="4" customFormat="1" ht="18" customHeight="1">
      <c r="C114" s="45"/>
      <c r="D114" s="356"/>
      <c r="E114" s="330" t="s">
        <v>98</v>
      </c>
      <c r="F114" s="28" t="s">
        <v>99</v>
      </c>
      <c r="G114"/>
      <c r="H114" s="27">
        <v>2017</v>
      </c>
      <c r="I114" s="330">
        <v>2018</v>
      </c>
      <c r="J114" s="330">
        <v>2019</v>
      </c>
      <c r="K114" s="330">
        <v>2020</v>
      </c>
      <c r="L114" s="330">
        <v>2021</v>
      </c>
      <c r="M114" s="330">
        <v>2022</v>
      </c>
      <c r="N114" s="28">
        <v>2023</v>
      </c>
      <c r="O114"/>
      <c r="P114" s="27">
        <v>2024</v>
      </c>
      <c r="Q114" s="330">
        <v>2025</v>
      </c>
      <c r="R114" s="330">
        <v>2026</v>
      </c>
      <c r="S114" s="330">
        <v>2027</v>
      </c>
      <c r="T114" s="330">
        <v>2028</v>
      </c>
      <c r="U114" s="330">
        <v>2029</v>
      </c>
      <c r="V114" s="28">
        <v>2030</v>
      </c>
    </row>
    <row r="115" spans="3:22" s="4" customFormat="1" ht="18" customHeight="1">
      <c r="C115" s="61" t="s">
        <v>493</v>
      </c>
      <c r="E115" s="1"/>
      <c r="F115" s="49"/>
      <c r="G115"/>
      <c r="H115" s="71"/>
      <c r="I115" s="1"/>
      <c r="J115" s="1"/>
      <c r="K115" s="1"/>
      <c r="L115" s="1"/>
      <c r="M115" s="1"/>
      <c r="N115" s="49"/>
      <c r="O115"/>
      <c r="P115" s="71"/>
      <c r="Q115" s="1"/>
      <c r="R115" s="1"/>
      <c r="S115" s="1"/>
      <c r="T115" s="1"/>
      <c r="U115" s="1"/>
      <c r="V115" s="49"/>
    </row>
    <row r="116" spans="3:22" s="4" customFormat="1" ht="18" customHeight="1">
      <c r="C116" s="47" t="s">
        <v>494</v>
      </c>
      <c r="E116" s="1" t="s">
        <v>495</v>
      </c>
      <c r="F116" s="49" t="s">
        <v>116</v>
      </c>
      <c r="G116"/>
      <c r="H116" s="170">
        <v>5.3999999999999999E-2</v>
      </c>
      <c r="I116" s="87">
        <v>5.6000000000000001E-2</v>
      </c>
      <c r="J116" s="87">
        <v>5.7999999999999996E-2</v>
      </c>
      <c r="K116" s="87">
        <v>0.06</v>
      </c>
      <c r="L116" s="87">
        <v>6.6000000000000003E-2</v>
      </c>
      <c r="M116" s="87">
        <v>7.1999999999999995E-2</v>
      </c>
      <c r="N116" s="452">
        <v>7.8E-2</v>
      </c>
      <c r="O116"/>
      <c r="P116" s="170">
        <v>8.3999999999999991E-2</v>
      </c>
      <c r="Q116" s="87">
        <v>0.09</v>
      </c>
      <c r="R116" s="87">
        <v>9.6000000000000002E-2</v>
      </c>
      <c r="S116" s="87">
        <v>0.10199999999999999</v>
      </c>
      <c r="T116" s="87">
        <v>0.108</v>
      </c>
      <c r="U116" s="87">
        <v>0.114</v>
      </c>
      <c r="V116" s="452">
        <v>0.12</v>
      </c>
    </row>
    <row r="117" spans="3:22" s="4" customFormat="1" ht="18" customHeight="1">
      <c r="C117" s="47" t="s">
        <v>496</v>
      </c>
      <c r="E117" s="48" t="s">
        <v>100</v>
      </c>
      <c r="F117" s="49"/>
      <c r="G117"/>
      <c r="H117" s="170">
        <v>8.8000000000000009E-2</v>
      </c>
      <c r="I117" s="87">
        <v>9.1999999999999998E-2</v>
      </c>
      <c r="J117" s="87">
        <v>9.6000000000000002E-2</v>
      </c>
      <c r="K117" s="87">
        <v>0.1</v>
      </c>
      <c r="L117" s="87">
        <v>0.10500000000000001</v>
      </c>
      <c r="M117" s="87">
        <v>0.11</v>
      </c>
      <c r="N117" s="452">
        <v>0.115</v>
      </c>
      <c r="O117"/>
      <c r="P117" s="170">
        <v>0.12</v>
      </c>
      <c r="Q117" s="87">
        <v>0.125</v>
      </c>
      <c r="R117" s="87">
        <v>0.13</v>
      </c>
      <c r="S117" s="87">
        <v>0.13500000000000001</v>
      </c>
      <c r="T117" s="87">
        <v>0.14000000000000001</v>
      </c>
      <c r="U117" s="87">
        <v>0.14499999999999999</v>
      </c>
      <c r="V117" s="452">
        <v>0.15</v>
      </c>
    </row>
    <row r="118" spans="3:22" s="4" customFormat="1" ht="18" customHeight="1">
      <c r="C118" s="47" t="s">
        <v>497</v>
      </c>
      <c r="E118" s="48" t="s">
        <v>100</v>
      </c>
      <c r="F118" s="49"/>
      <c r="G118"/>
      <c r="H118" s="170">
        <v>1.6009831928066137E-2</v>
      </c>
      <c r="I118" s="87">
        <v>1.6833552442990302E-2</v>
      </c>
      <c r="J118" s="87">
        <v>1.7657272957914472E-2</v>
      </c>
      <c r="K118" s="87">
        <v>1.8480993472838641E-2</v>
      </c>
      <c r="L118" s="87">
        <v>1.9304713987762807E-2</v>
      </c>
      <c r="M118" s="87">
        <v>2.0128434502686976E-2</v>
      </c>
      <c r="N118" s="452">
        <v>2.0952155017611145E-2</v>
      </c>
      <c r="O118"/>
      <c r="P118" s="170">
        <v>2.1775875532535315E-2</v>
      </c>
      <c r="Q118" s="87">
        <v>2.259959604745948E-2</v>
      </c>
      <c r="R118" s="87">
        <v>2.342331656238365E-2</v>
      </c>
      <c r="S118" s="87">
        <v>2.4247037077307819E-2</v>
      </c>
      <c r="T118" s="87">
        <v>2.5070757592231985E-2</v>
      </c>
      <c r="U118" s="87">
        <v>2.5894478107156154E-2</v>
      </c>
      <c r="V118" s="452">
        <v>2.6718198622080323E-2</v>
      </c>
    </row>
    <row r="119" spans="3:22" s="4" customFormat="1" ht="18" customHeight="1">
      <c r="C119" s="47" t="s">
        <v>498</v>
      </c>
      <c r="E119" s="48" t="s">
        <v>100</v>
      </c>
      <c r="F119" s="49"/>
      <c r="G119"/>
      <c r="H119" s="170">
        <v>0</v>
      </c>
      <c r="I119" s="87">
        <v>0</v>
      </c>
      <c r="J119" s="87">
        <v>0</v>
      </c>
      <c r="K119" s="87">
        <v>0</v>
      </c>
      <c r="L119" s="87">
        <v>0</v>
      </c>
      <c r="M119" s="87">
        <v>0</v>
      </c>
      <c r="N119" s="452">
        <v>0</v>
      </c>
      <c r="O119"/>
      <c r="P119" s="170">
        <v>0</v>
      </c>
      <c r="Q119" s="87">
        <v>0</v>
      </c>
      <c r="R119" s="87">
        <v>0</v>
      </c>
      <c r="S119" s="87">
        <v>0</v>
      </c>
      <c r="T119" s="87">
        <v>0</v>
      </c>
      <c r="U119" s="87">
        <v>0</v>
      </c>
      <c r="V119" s="452">
        <v>0</v>
      </c>
    </row>
    <row r="120" spans="3:22" s="4" customFormat="1" ht="18" customHeight="1">
      <c r="C120" s="61" t="s">
        <v>499</v>
      </c>
      <c r="E120" s="1"/>
      <c r="F120" s="49"/>
      <c r="G120"/>
      <c r="H120" s="450"/>
      <c r="I120" s="451"/>
      <c r="J120" s="451"/>
      <c r="K120" s="451"/>
      <c r="L120" s="451"/>
      <c r="M120" s="451"/>
      <c r="N120" s="453"/>
      <c r="O120"/>
      <c r="P120" s="450"/>
      <c r="Q120" s="451"/>
      <c r="R120" s="451"/>
      <c r="S120" s="451"/>
      <c r="T120" s="451"/>
      <c r="U120" s="451"/>
      <c r="V120" s="453"/>
    </row>
    <row r="121" spans="3:22" s="4" customFormat="1" ht="18" customHeight="1">
      <c r="C121" s="47" t="s">
        <v>494</v>
      </c>
      <c r="E121" s="1" t="s">
        <v>500</v>
      </c>
      <c r="F121" s="49"/>
      <c r="G121"/>
      <c r="H121" s="50">
        <v>4532.76</v>
      </c>
      <c r="I121" s="51">
        <v>4700.6400000000003</v>
      </c>
      <c r="J121" s="51">
        <v>4868.5199999999995</v>
      </c>
      <c r="K121" s="51">
        <v>5036.3999999999996</v>
      </c>
      <c r="L121" s="51">
        <v>5540.04</v>
      </c>
      <c r="M121" s="51">
        <v>6043.6799999999994</v>
      </c>
      <c r="N121" s="457">
        <v>6547.32</v>
      </c>
      <c r="O121"/>
      <c r="P121" s="50">
        <v>7050.9599999999991</v>
      </c>
      <c r="Q121" s="51">
        <v>7554.5999999999995</v>
      </c>
      <c r="R121" s="51">
        <v>8058.24</v>
      </c>
      <c r="S121" s="51">
        <v>8561.8799999999992</v>
      </c>
      <c r="T121" s="456">
        <v>9065.52</v>
      </c>
      <c r="U121" s="51">
        <v>9569.16</v>
      </c>
      <c r="V121" s="52">
        <v>10072.799999999999</v>
      </c>
    </row>
    <row r="122" spans="3:22" s="4" customFormat="1" ht="18" customHeight="1">
      <c r="C122" s="47" t="s">
        <v>496</v>
      </c>
      <c r="E122" s="48" t="s">
        <v>100</v>
      </c>
      <c r="F122" s="49"/>
      <c r="G122"/>
      <c r="H122" s="50">
        <v>20038.04</v>
      </c>
      <c r="I122" s="51">
        <v>20948.86</v>
      </c>
      <c r="J122" s="51">
        <v>21859.68</v>
      </c>
      <c r="K122" s="51">
        <v>22770.5</v>
      </c>
      <c r="L122" s="51">
        <v>23909.025000000001</v>
      </c>
      <c r="M122" s="51">
        <v>25047.55</v>
      </c>
      <c r="N122" s="457">
        <v>26186.075000000001</v>
      </c>
      <c r="O122"/>
      <c r="P122" s="50">
        <v>27324.6</v>
      </c>
      <c r="Q122" s="51">
        <v>28463.125</v>
      </c>
      <c r="R122" s="51">
        <v>29601.65</v>
      </c>
      <c r="S122" s="51">
        <v>30740.175000000003</v>
      </c>
      <c r="T122" s="456">
        <v>31878.700000000004</v>
      </c>
      <c r="U122" s="51">
        <v>33017.224999999999</v>
      </c>
      <c r="V122" s="52">
        <v>34155.75</v>
      </c>
    </row>
    <row r="123" spans="3:22" s="4" customFormat="1" ht="18" customHeight="1">
      <c r="C123" s="47" t="s">
        <v>497</v>
      </c>
      <c r="E123" s="48" t="s">
        <v>100</v>
      </c>
      <c r="F123" s="49"/>
      <c r="G123"/>
      <c r="H123" s="50">
        <v>5559</v>
      </c>
      <c r="I123" s="51">
        <v>6759</v>
      </c>
      <c r="J123" s="51">
        <v>8359</v>
      </c>
      <c r="K123" s="51">
        <v>10359</v>
      </c>
      <c r="L123" s="51">
        <v>12759</v>
      </c>
      <c r="M123" s="51">
        <v>15559</v>
      </c>
      <c r="N123" s="457">
        <v>18759</v>
      </c>
      <c r="O123"/>
      <c r="P123" s="50">
        <v>22359</v>
      </c>
      <c r="Q123" s="51">
        <v>26359</v>
      </c>
      <c r="R123" s="51">
        <v>30759</v>
      </c>
      <c r="S123" s="51">
        <v>35559</v>
      </c>
      <c r="T123" s="456">
        <v>40759</v>
      </c>
      <c r="U123" s="51">
        <v>46359</v>
      </c>
      <c r="V123" s="52">
        <v>52359</v>
      </c>
    </row>
    <row r="124" spans="3:22" s="4" customFormat="1" ht="18" customHeight="1">
      <c r="C124" s="47" t="s">
        <v>498</v>
      </c>
      <c r="E124" s="48" t="s">
        <v>100</v>
      </c>
      <c r="F124" s="49"/>
      <c r="G124"/>
      <c r="H124" s="50">
        <v>0</v>
      </c>
      <c r="I124" s="51">
        <v>0</v>
      </c>
      <c r="J124" s="51">
        <v>0</v>
      </c>
      <c r="K124" s="51">
        <v>0</v>
      </c>
      <c r="L124" s="51">
        <v>0</v>
      </c>
      <c r="M124" s="51">
        <v>0</v>
      </c>
      <c r="N124" s="457">
        <v>0</v>
      </c>
      <c r="O124"/>
      <c r="P124" s="50">
        <v>0</v>
      </c>
      <c r="Q124" s="51">
        <v>0</v>
      </c>
      <c r="R124" s="51">
        <v>0</v>
      </c>
      <c r="S124" s="51">
        <v>0</v>
      </c>
      <c r="T124" s="456">
        <v>0</v>
      </c>
      <c r="U124" s="51">
        <v>0</v>
      </c>
      <c r="V124" s="52">
        <v>0</v>
      </c>
    </row>
    <row r="125" spans="3:22" s="4" customFormat="1" ht="18" customHeight="1">
      <c r="C125" s="67" t="s">
        <v>65</v>
      </c>
      <c r="D125" s="356"/>
      <c r="E125" s="330" t="s">
        <v>500</v>
      </c>
      <c r="F125" s="28"/>
      <c r="G125"/>
      <c r="H125" s="68">
        <v>30129.800000000003</v>
      </c>
      <c r="I125" s="414">
        <v>32408.5</v>
      </c>
      <c r="J125" s="414">
        <v>35087.199999999997</v>
      </c>
      <c r="K125" s="414">
        <v>38165.9</v>
      </c>
      <c r="L125" s="414">
        <v>42208.065000000002</v>
      </c>
      <c r="M125" s="414">
        <v>46650.229999999996</v>
      </c>
      <c r="N125" s="69">
        <v>51492.395000000004</v>
      </c>
      <c r="O125"/>
      <c r="P125" s="68">
        <v>56734.559999999998</v>
      </c>
      <c r="Q125" s="414">
        <v>62376.724999999999</v>
      </c>
      <c r="R125" s="414">
        <v>68418.89</v>
      </c>
      <c r="S125" s="414">
        <v>74861.054999999993</v>
      </c>
      <c r="T125" s="414">
        <v>81703.22</v>
      </c>
      <c r="U125" s="414">
        <v>88945.384999999995</v>
      </c>
      <c r="V125" s="69">
        <v>96587.55</v>
      </c>
    </row>
    <row r="126" spans="3:22" s="4" customFormat="1" ht="18" customHeight="1">
      <c r="C126" s="67" t="s">
        <v>501</v>
      </c>
      <c r="D126" s="356"/>
      <c r="E126" s="330" t="s">
        <v>500</v>
      </c>
      <c r="F126" s="28"/>
      <c r="G126"/>
      <c r="H126" s="574">
        <v>2.7096703407390357E-2</v>
      </c>
      <c r="I126" s="454">
        <v>2.9146012000690686E-2</v>
      </c>
      <c r="J126" s="454">
        <v>3.1555053528260615E-2</v>
      </c>
      <c r="K126" s="454">
        <v>3.4323827990100149E-2</v>
      </c>
      <c r="L126" s="454">
        <v>3.7959077680729827E-2</v>
      </c>
      <c r="M126" s="454">
        <v>4.19540603056291E-2</v>
      </c>
      <c r="N126" s="575">
        <v>4.630877586479798E-2</v>
      </c>
      <c r="O126"/>
      <c r="P126" s="574">
        <v>5.1023224358236446E-2</v>
      </c>
      <c r="Q126" s="454">
        <v>5.6097405785944514E-2</v>
      </c>
      <c r="R126" s="454">
        <v>6.1531320147922182E-2</v>
      </c>
      <c r="S126" s="454">
        <v>6.7324967444169437E-2</v>
      </c>
      <c r="T126" s="454">
        <v>7.347834767468632E-2</v>
      </c>
      <c r="U126" s="454">
        <v>7.9991460839472769E-2</v>
      </c>
      <c r="V126" s="575">
        <v>8.686430693852884E-2</v>
      </c>
    </row>
    <row r="127" spans="3:22" s="4" customFormat="1" ht="18" customHeight="1">
      <c r="C127"/>
      <c r="D127"/>
      <c r="E127"/>
      <c r="F127"/>
      <c r="G127"/>
      <c r="H127"/>
      <c r="I127"/>
      <c r="J127"/>
      <c r="K127"/>
      <c r="L127"/>
      <c r="M127"/>
      <c r="N127"/>
      <c r="O127"/>
      <c r="P127" s="82"/>
      <c r="Q127" s="82"/>
      <c r="R127" s="82"/>
      <c r="S127" s="82"/>
      <c r="T127" s="82"/>
      <c r="U127" s="82"/>
      <c r="V127" s="82"/>
    </row>
    <row r="128" spans="3:22" s="4" customFormat="1" ht="18" customHeight="1">
      <c r="C128" s="124" t="s">
        <v>1402</v>
      </c>
      <c r="D128"/>
      <c r="E128"/>
      <c r="F128"/>
      <c r="G128"/>
      <c r="H128"/>
      <c r="I128"/>
      <c r="J128" s="82"/>
      <c r="K128"/>
      <c r="L128"/>
      <c r="M128"/>
      <c r="N128"/>
      <c r="O128"/>
      <c r="P128"/>
      <c r="Q128"/>
      <c r="R128"/>
      <c r="S128"/>
      <c r="T128"/>
      <c r="U128"/>
      <c r="V128"/>
    </row>
    <row r="129" spans="3:22" s="4" customFormat="1" ht="18" customHeight="1">
      <c r="C129" s="158"/>
      <c r="D129" s="159"/>
      <c r="E129" s="160" t="s">
        <v>502</v>
      </c>
      <c r="F129" s="159"/>
      <c r="G129"/>
      <c r="H129"/>
      <c r="I129"/>
      <c r="J129" s="82"/>
      <c r="K129"/>
      <c r="L129"/>
      <c r="M129"/>
      <c r="N129"/>
      <c r="O129"/>
      <c r="P129"/>
      <c r="Q129"/>
      <c r="R129"/>
      <c r="S129"/>
      <c r="T129"/>
      <c r="U129"/>
      <c r="V129"/>
    </row>
    <row r="130" spans="3:22" s="4" customFormat="1" ht="18" customHeight="1">
      <c r="C130" s="161" t="s">
        <v>503</v>
      </c>
      <c r="D130" s="159"/>
      <c r="E130" s="162">
        <v>21775</v>
      </c>
      <c r="F130" s="163" t="s">
        <v>504</v>
      </c>
      <c r="G130"/>
      <c r="H130"/>
      <c r="I130"/>
      <c r="J130" s="82"/>
      <c r="K130"/>
      <c r="L130"/>
      <c r="M130"/>
      <c r="N130"/>
      <c r="O130"/>
      <c r="P130"/>
      <c r="Q130"/>
      <c r="R130"/>
      <c r="S130"/>
      <c r="T130"/>
      <c r="U130"/>
      <c r="V130"/>
    </row>
    <row r="131" spans="3:22" s="4" customFormat="1" ht="18" customHeight="1">
      <c r="C131" s="161" t="s">
        <v>505</v>
      </c>
      <c r="D131" s="159"/>
      <c r="E131" s="162">
        <v>83940</v>
      </c>
      <c r="F131" s="163" t="s">
        <v>506</v>
      </c>
      <c r="G131"/>
      <c r="H131"/>
      <c r="I131"/>
      <c r="J131" s="82"/>
      <c r="K131"/>
      <c r="L131"/>
      <c r="M131"/>
      <c r="N131"/>
      <c r="O131"/>
      <c r="P131"/>
      <c r="Q131"/>
      <c r="R131"/>
      <c r="S131"/>
      <c r="T131"/>
      <c r="U131"/>
      <c r="V131"/>
    </row>
    <row r="132" spans="3:22" s="4" customFormat="1" ht="18" customHeight="1">
      <c r="C132" s="161" t="s">
        <v>1401</v>
      </c>
      <c r="D132" s="159"/>
      <c r="E132" s="162">
        <v>227705</v>
      </c>
      <c r="F132" s="163" t="s">
        <v>507</v>
      </c>
      <c r="G132"/>
      <c r="H132"/>
      <c r="I132"/>
      <c r="J132" s="82"/>
      <c r="K132"/>
      <c r="L132"/>
      <c r="M132"/>
      <c r="N132"/>
      <c r="O132"/>
      <c r="P132"/>
      <c r="Q132"/>
      <c r="R132"/>
      <c r="S132"/>
      <c r="T132"/>
      <c r="U132"/>
      <c r="V132"/>
    </row>
    <row r="133" spans="3:22" s="4" customFormat="1" ht="18" customHeight="1">
      <c r="C133" s="161" t="s">
        <v>508</v>
      </c>
      <c r="D133" s="159"/>
      <c r="E133" s="162">
        <v>303501</v>
      </c>
      <c r="F133" s="163" t="s">
        <v>509</v>
      </c>
      <c r="G133"/>
      <c r="H133"/>
      <c r="I133"/>
      <c r="J133" s="82"/>
      <c r="K133"/>
      <c r="L133"/>
      <c r="M133"/>
      <c r="N133"/>
      <c r="O133"/>
      <c r="P133"/>
      <c r="Q133"/>
      <c r="R133"/>
      <c r="S133"/>
      <c r="T133"/>
      <c r="U133"/>
      <c r="V133"/>
    </row>
    <row r="134" spans="3:22" s="4" customFormat="1" ht="18" customHeight="1">
      <c r="C134" s="161" t="s">
        <v>510</v>
      </c>
      <c r="D134" s="159"/>
      <c r="E134" s="162">
        <v>451903</v>
      </c>
      <c r="F134" s="163" t="s">
        <v>511</v>
      </c>
      <c r="G134"/>
      <c r="H134"/>
      <c r="I134"/>
      <c r="J134" s="82"/>
      <c r="K134"/>
      <c r="L134"/>
      <c r="M134"/>
      <c r="N134"/>
      <c r="O134"/>
      <c r="P134"/>
      <c r="Q134"/>
      <c r="R134"/>
      <c r="S134"/>
      <c r="T134"/>
      <c r="U134"/>
      <c r="V134"/>
    </row>
    <row r="135" spans="3:22" s="4" customFormat="1" ht="18" customHeight="1">
      <c r="C135" s="161"/>
      <c r="D135" s="159"/>
      <c r="E135" s="162"/>
      <c r="F135" s="163"/>
      <c r="G135"/>
      <c r="H135"/>
      <c r="I135"/>
      <c r="J135" s="82"/>
      <c r="K135"/>
      <c r="L135"/>
      <c r="M135"/>
      <c r="N135"/>
      <c r="O135"/>
      <c r="P135"/>
      <c r="Q135"/>
      <c r="R135"/>
      <c r="S135"/>
      <c r="T135"/>
      <c r="U135"/>
      <c r="V135"/>
    </row>
    <row r="136" spans="3:22" s="4" customFormat="1" ht="18" customHeight="1">
      <c r="C136" s="1509" t="s">
        <v>1471</v>
      </c>
      <c r="D136" s="159"/>
      <c r="E136" s="162"/>
      <c r="F136" s="163"/>
      <c r="G136"/>
      <c r="H136"/>
      <c r="I136"/>
      <c r="J136" s="82"/>
      <c r="K136"/>
      <c r="L136"/>
      <c r="M136"/>
      <c r="N136"/>
      <c r="O136"/>
      <c r="P136"/>
      <c r="Q136"/>
      <c r="R136"/>
      <c r="S136"/>
      <c r="T136"/>
      <c r="U136"/>
      <c r="V136"/>
    </row>
    <row r="137" spans="3:22" s="4" customFormat="1" ht="18" customHeight="1">
      <c r="C137" s="1510" t="s">
        <v>1472</v>
      </c>
      <c r="D137" s="159"/>
      <c r="E137" s="162"/>
      <c r="F137" s="163"/>
      <c r="G137"/>
      <c r="H137"/>
      <c r="I137"/>
      <c r="J137" s="82"/>
      <c r="K137"/>
      <c r="L137"/>
      <c r="M137"/>
      <c r="N137"/>
      <c r="O137"/>
      <c r="P137"/>
      <c r="Q137"/>
      <c r="R137"/>
      <c r="S137"/>
      <c r="T137"/>
      <c r="U137"/>
      <c r="V137"/>
    </row>
    <row r="138" spans="3:22" s="4" customFormat="1" ht="18" customHeight="1">
      <c r="C138" s="1510" t="s">
        <v>1473</v>
      </c>
      <c r="D138" s="159"/>
      <c r="E138" s="162"/>
      <c r="F138" s="163"/>
      <c r="G138"/>
      <c r="H138"/>
      <c r="I138"/>
      <c r="J138" s="82"/>
      <c r="K138"/>
      <c r="L138"/>
      <c r="M138"/>
      <c r="N138"/>
      <c r="O138"/>
      <c r="P138"/>
      <c r="Q138"/>
      <c r="R138"/>
      <c r="S138"/>
      <c r="T138"/>
      <c r="U138"/>
      <c r="V138"/>
    </row>
    <row r="139" spans="3:22" s="4" customFormat="1" ht="18" customHeight="1">
      <c r="C139" s="161"/>
      <c r="D139" s="159"/>
      <c r="E139" s="162"/>
      <c r="F139" s="163"/>
      <c r="G139"/>
      <c r="H139"/>
      <c r="I139"/>
      <c r="J139" s="82"/>
      <c r="K139"/>
      <c r="L139"/>
      <c r="M139"/>
      <c r="N139"/>
      <c r="O139"/>
      <c r="P139"/>
      <c r="Q139"/>
      <c r="R139"/>
      <c r="S139"/>
      <c r="T139"/>
      <c r="U139"/>
      <c r="V139"/>
    </row>
    <row r="140" spans="3:22" s="4" customFormat="1" ht="18" customHeight="1">
      <c r="C140" s="37" t="s">
        <v>1475</v>
      </c>
      <c r="D140"/>
      <c r="E140"/>
      <c r="F140"/>
      <c r="G140"/>
      <c r="H140" s="439" t="s">
        <v>109</v>
      </c>
      <c r="I140"/>
      <c r="J140" s="82"/>
      <c r="K140"/>
      <c r="L140"/>
      <c r="M140"/>
      <c r="N140"/>
      <c r="O140"/>
      <c r="P140" s="829" t="s">
        <v>1629</v>
      </c>
      <c r="Q140"/>
      <c r="R140"/>
      <c r="S140"/>
      <c r="T140"/>
      <c r="U140"/>
      <c r="V140"/>
    </row>
    <row r="141" spans="3:22" s="4" customFormat="1" ht="18" customHeight="1">
      <c r="C141" s="45"/>
      <c r="D141" s="356"/>
      <c r="E141" s="330" t="s">
        <v>98</v>
      </c>
      <c r="F141" s="28" t="s">
        <v>99</v>
      </c>
      <c r="G141"/>
      <c r="H141" s="27">
        <v>2017</v>
      </c>
      <c r="I141" s="330">
        <v>2018</v>
      </c>
      <c r="J141" s="330">
        <v>2019</v>
      </c>
      <c r="K141" s="330">
        <v>2020</v>
      </c>
      <c r="L141" s="330">
        <v>2021</v>
      </c>
      <c r="M141" s="330">
        <v>2022</v>
      </c>
      <c r="N141" s="28">
        <v>2023</v>
      </c>
      <c r="O141"/>
      <c r="P141" s="27">
        <v>2024</v>
      </c>
      <c r="Q141" s="330">
        <v>2025</v>
      </c>
      <c r="R141" s="330">
        <v>2026</v>
      </c>
      <c r="S141" s="330">
        <v>2027</v>
      </c>
      <c r="T141" s="330">
        <v>2028</v>
      </c>
      <c r="U141" s="330">
        <v>2029</v>
      </c>
      <c r="V141" s="28">
        <v>2030</v>
      </c>
    </row>
    <row r="142" spans="3:22" s="4" customFormat="1" ht="18" customHeight="1">
      <c r="C142" s="690" t="s">
        <v>512</v>
      </c>
      <c r="D142" s="355"/>
      <c r="E142" s="1232"/>
      <c r="F142" s="289"/>
      <c r="G142"/>
      <c r="H142" s="1689"/>
      <c r="I142" s="1690"/>
      <c r="J142" s="1690"/>
      <c r="K142" s="1690"/>
      <c r="L142" s="1690"/>
      <c r="M142" s="1690"/>
      <c r="N142" s="1691"/>
      <c r="O142"/>
      <c r="P142" s="1689"/>
      <c r="Q142" s="1690"/>
      <c r="R142" s="1690"/>
      <c r="S142" s="1690"/>
      <c r="T142" s="1690"/>
      <c r="U142" s="1690"/>
      <c r="V142" s="1691"/>
    </row>
    <row r="143" spans="3:22" s="4" customFormat="1" ht="18" customHeight="1">
      <c r="C143" s="47" t="s">
        <v>494</v>
      </c>
      <c r="E143" s="1" t="s">
        <v>513</v>
      </c>
      <c r="F143" s="49" t="s">
        <v>116</v>
      </c>
      <c r="G143"/>
      <c r="H143" s="1689"/>
      <c r="I143" s="1690"/>
      <c r="J143" s="1690"/>
      <c r="K143" s="1690">
        <v>900</v>
      </c>
      <c r="L143" s="1690">
        <v>900</v>
      </c>
      <c r="M143" s="1690">
        <v>900</v>
      </c>
      <c r="N143" s="1691">
        <v>900</v>
      </c>
      <c r="O143"/>
      <c r="P143" s="1689">
        <v>900</v>
      </c>
      <c r="Q143" s="1690">
        <v>900</v>
      </c>
      <c r="R143" s="1690">
        <v>900</v>
      </c>
      <c r="S143" s="1690">
        <v>900</v>
      </c>
      <c r="T143" s="1690">
        <v>900</v>
      </c>
      <c r="U143" s="1690">
        <v>900</v>
      </c>
      <c r="V143" s="1691">
        <v>900</v>
      </c>
    </row>
    <row r="144" spans="3:22" s="4" customFormat="1" ht="18" customHeight="1">
      <c r="C144" s="47" t="s">
        <v>496</v>
      </c>
      <c r="E144" s="48" t="s">
        <v>100</v>
      </c>
      <c r="F144" s="49"/>
      <c r="G144"/>
      <c r="H144" s="1689"/>
      <c r="I144" s="1690"/>
      <c r="J144" s="1690"/>
      <c r="K144" s="1690">
        <v>500</v>
      </c>
      <c r="L144" s="1690">
        <v>500</v>
      </c>
      <c r="M144" s="1690">
        <v>500</v>
      </c>
      <c r="N144" s="1691">
        <v>500</v>
      </c>
      <c r="O144"/>
      <c r="P144" s="1689">
        <v>500</v>
      </c>
      <c r="Q144" s="1690">
        <v>500</v>
      </c>
      <c r="R144" s="1690">
        <v>500</v>
      </c>
      <c r="S144" s="1690">
        <v>500</v>
      </c>
      <c r="T144" s="1690">
        <v>500</v>
      </c>
      <c r="U144" s="1690">
        <v>500</v>
      </c>
      <c r="V144" s="1691">
        <v>500</v>
      </c>
    </row>
    <row r="145" spans="3:22" s="4" customFormat="1" ht="18" customHeight="1">
      <c r="C145" s="47" t="s">
        <v>514</v>
      </c>
      <c r="E145" s="48" t="s">
        <v>100</v>
      </c>
      <c r="F145" s="49"/>
      <c r="G145"/>
      <c r="H145" s="1689"/>
      <c r="I145" s="1690"/>
      <c r="J145" s="1690"/>
      <c r="K145" s="1690">
        <v>250</v>
      </c>
      <c r="L145" s="1690">
        <v>250</v>
      </c>
      <c r="M145" s="1690">
        <v>250</v>
      </c>
      <c r="N145" s="1691">
        <v>250</v>
      </c>
      <c r="O145"/>
      <c r="P145" s="1689">
        <v>250</v>
      </c>
      <c r="Q145" s="1690">
        <v>250</v>
      </c>
      <c r="R145" s="1690">
        <v>250</v>
      </c>
      <c r="S145" s="1690">
        <v>250</v>
      </c>
      <c r="T145" s="1690">
        <v>250</v>
      </c>
      <c r="U145" s="1690">
        <v>250</v>
      </c>
      <c r="V145" s="1691">
        <v>250</v>
      </c>
    </row>
    <row r="146" spans="3:22" s="4" customFormat="1" ht="18" customHeight="1">
      <c r="C146" s="47" t="s">
        <v>515</v>
      </c>
      <c r="E146" s="48" t="s">
        <v>100</v>
      </c>
      <c r="F146" s="49"/>
      <c r="G146"/>
      <c r="H146" s="1689"/>
      <c r="I146" s="1690"/>
      <c r="J146" s="1690"/>
      <c r="K146" s="1690">
        <v>150</v>
      </c>
      <c r="L146" s="1690">
        <v>150</v>
      </c>
      <c r="M146" s="1690">
        <v>150</v>
      </c>
      <c r="N146" s="1691">
        <v>150</v>
      </c>
      <c r="O146"/>
      <c r="P146" s="1689">
        <v>150</v>
      </c>
      <c r="Q146" s="1690">
        <v>150</v>
      </c>
      <c r="R146" s="1690">
        <v>150</v>
      </c>
      <c r="S146" s="1690">
        <v>150</v>
      </c>
      <c r="T146" s="1690">
        <v>150</v>
      </c>
      <c r="U146" s="1690">
        <v>150</v>
      </c>
      <c r="V146" s="1691">
        <v>150</v>
      </c>
    </row>
    <row r="147" spans="3:22" s="4" customFormat="1" ht="18" customHeight="1">
      <c r="C147" s="61" t="s">
        <v>516</v>
      </c>
      <c r="E147" s="48" t="s">
        <v>100</v>
      </c>
      <c r="F147" s="49"/>
      <c r="G147"/>
      <c r="H147" s="1689"/>
      <c r="I147" s="1690"/>
      <c r="J147" s="1690"/>
      <c r="K147" s="1692">
        <v>359.40559326988665</v>
      </c>
      <c r="L147" s="1692">
        <v>401.4033321252349</v>
      </c>
      <c r="M147" s="1692">
        <v>387.7700400592953</v>
      </c>
      <c r="N147" s="1693">
        <v>376.38917715526014</v>
      </c>
      <c r="O147"/>
      <c r="P147" s="1694">
        <v>366.7451329746392</v>
      </c>
      <c r="Q147" s="1692">
        <v>358.46851341639251</v>
      </c>
      <c r="R147" s="1692">
        <v>351.28774205934468</v>
      </c>
      <c r="S147" s="1692">
        <v>344.99869220983936</v>
      </c>
      <c r="T147" s="1692">
        <v>339.4449709996764</v>
      </c>
      <c r="U147" s="1692">
        <v>334.50473718839578</v>
      </c>
      <c r="V147" s="1693">
        <v>330.08165879695082</v>
      </c>
    </row>
    <row r="148" spans="3:22" s="4" customFormat="1" ht="18" customHeight="1">
      <c r="C148" s="113" t="s">
        <v>201</v>
      </c>
      <c r="D148" s="10"/>
      <c r="E148" s="55" t="s">
        <v>101</v>
      </c>
      <c r="F148" s="63"/>
      <c r="G148"/>
      <c r="H148" s="1455"/>
      <c r="I148" s="1415"/>
      <c r="J148" s="1415"/>
      <c r="K148" s="1415">
        <v>1106.502</v>
      </c>
      <c r="L148" s="1415">
        <v>1622.538500000001</v>
      </c>
      <c r="M148" s="1415">
        <v>1722.5384999999983</v>
      </c>
      <c r="N148" s="1416">
        <v>1822.538500000001</v>
      </c>
      <c r="O148"/>
      <c r="P148" s="1455">
        <v>1922.5384999999985</v>
      </c>
      <c r="Q148" s="1415">
        <v>2022.538500000001</v>
      </c>
      <c r="R148" s="1415">
        <v>2122.538500000001</v>
      </c>
      <c r="S148" s="1415">
        <v>2222.5385000000001</v>
      </c>
      <c r="T148" s="1415">
        <v>2322.5385000000019</v>
      </c>
      <c r="U148" s="1415">
        <v>2422.5384999999965</v>
      </c>
      <c r="V148" s="1416">
        <v>2522.5385000000001</v>
      </c>
    </row>
    <row r="149" spans="3:22" s="4" customFormat="1" ht="18" customHeight="1">
      <c r="C149" s="161"/>
      <c r="D149" s="159"/>
      <c r="E149" s="162"/>
      <c r="F149" s="163"/>
      <c r="G149"/>
      <c r="H149"/>
      <c r="I149"/>
      <c r="J149"/>
      <c r="K149"/>
      <c r="L149"/>
      <c r="M149"/>
      <c r="N149"/>
      <c r="O149"/>
      <c r="P149" s="400"/>
      <c r="Q149" s="400"/>
      <c r="R149" s="400"/>
      <c r="S149" s="400"/>
      <c r="T149" s="400"/>
      <c r="U149" s="400"/>
      <c r="V149" s="400"/>
    </row>
    <row r="150" spans="3:22" s="4" customFormat="1" ht="18" customHeight="1">
      <c r="C150" s="166" t="s">
        <v>473</v>
      </c>
      <c r="H150" s="51"/>
      <c r="I150" s="51"/>
      <c r="J150" s="51"/>
      <c r="K150" s="51"/>
      <c r="L150" s="51"/>
      <c r="M150" s="51"/>
      <c r="N150" s="51"/>
      <c r="O150" s="51"/>
      <c r="P150" s="465"/>
      <c r="Q150" s="465"/>
      <c r="R150" s="465"/>
      <c r="S150" s="465"/>
      <c r="T150" s="465"/>
      <c r="U150" s="465"/>
      <c r="V150" s="465"/>
    </row>
    <row r="151" spans="3:22" s="4" customFormat="1" ht="18" customHeight="1">
      <c r="C151" s="258"/>
      <c r="H151" s="51"/>
      <c r="I151" s="51"/>
      <c r="J151" s="51"/>
      <c r="K151" s="51"/>
      <c r="L151" s="51"/>
      <c r="M151" s="51"/>
      <c r="N151" s="51"/>
      <c r="O151" s="51"/>
      <c r="P151" s="465"/>
      <c r="Q151" s="465"/>
      <c r="R151" s="465"/>
      <c r="S151" s="465"/>
      <c r="T151" s="465"/>
      <c r="U151" s="465"/>
      <c r="V151" s="465"/>
    </row>
    <row r="152" spans="3:22" s="4" customFormat="1" ht="18" customHeight="1">
      <c r="C152" s="37" t="s">
        <v>517</v>
      </c>
      <c r="D152"/>
      <c r="E152"/>
      <c r="F152"/>
      <c r="H152" s="51"/>
      <c r="I152" s="51"/>
      <c r="J152" s="51"/>
      <c r="K152" s="51"/>
      <c r="L152" s="51"/>
      <c r="M152" s="51"/>
      <c r="N152" s="51"/>
      <c r="O152" s="51"/>
      <c r="P152" s="1695" t="s">
        <v>1629</v>
      </c>
      <c r="Q152" s="400"/>
      <c r="R152" s="400"/>
      <c r="S152" s="400"/>
      <c r="T152" s="400"/>
      <c r="U152" s="400"/>
      <c r="V152" s="400"/>
    </row>
    <row r="153" spans="3:22" s="4" customFormat="1" ht="18" customHeight="1">
      <c r="C153" s="45"/>
      <c r="D153" s="356"/>
      <c r="E153" s="330" t="s">
        <v>98</v>
      </c>
      <c r="F153" s="28" t="s">
        <v>99</v>
      </c>
      <c r="H153" s="51"/>
      <c r="I153" s="51"/>
      <c r="J153" s="51"/>
      <c r="K153" s="51"/>
      <c r="L153" s="51"/>
      <c r="M153" s="51"/>
      <c r="N153" s="51"/>
      <c r="O153" s="51"/>
      <c r="P153" s="1696">
        <v>2024</v>
      </c>
      <c r="Q153" s="1697">
        <v>2025</v>
      </c>
      <c r="R153" s="1697">
        <v>2026</v>
      </c>
      <c r="S153" s="1697">
        <v>2027</v>
      </c>
      <c r="T153" s="1697">
        <v>2028</v>
      </c>
      <c r="U153" s="1697">
        <v>2029</v>
      </c>
      <c r="V153" s="1698">
        <v>2030</v>
      </c>
    </row>
    <row r="154" spans="3:22" s="4" customFormat="1" ht="18" customHeight="1">
      <c r="C154" s="690" t="s">
        <v>512</v>
      </c>
      <c r="D154" s="355"/>
      <c r="E154" s="288" t="s">
        <v>513</v>
      </c>
      <c r="F154" s="289" t="s">
        <v>116</v>
      </c>
      <c r="H154" s="51"/>
      <c r="I154" s="51"/>
      <c r="J154" s="51"/>
      <c r="K154" s="51"/>
      <c r="L154" s="51"/>
      <c r="M154" s="51"/>
      <c r="N154" s="51"/>
      <c r="O154" s="51"/>
      <c r="P154" s="1699">
        <v>200</v>
      </c>
      <c r="Q154" s="1690">
        <v>200</v>
      </c>
      <c r="R154" s="1690">
        <v>200</v>
      </c>
      <c r="S154" s="1690">
        <v>200</v>
      </c>
      <c r="T154" s="1690">
        <v>200</v>
      </c>
      <c r="U154" s="1690">
        <v>200</v>
      </c>
      <c r="V154" s="1700">
        <v>200</v>
      </c>
    </row>
    <row r="155" spans="3:22" s="4" customFormat="1" ht="18" customHeight="1">
      <c r="C155" s="113" t="s">
        <v>201</v>
      </c>
      <c r="D155" s="10"/>
      <c r="E155" s="55" t="s">
        <v>101</v>
      </c>
      <c r="F155" s="63"/>
      <c r="H155" s="51"/>
      <c r="I155" s="51"/>
      <c r="J155" s="51"/>
      <c r="K155" s="51"/>
      <c r="L155" s="51"/>
      <c r="M155" s="51"/>
      <c r="N155" s="51"/>
      <c r="O155" s="51"/>
      <c r="P155" s="1701">
        <v>140</v>
      </c>
      <c r="Q155" s="1702">
        <v>150</v>
      </c>
      <c r="R155" s="1702">
        <v>160</v>
      </c>
      <c r="S155" s="1702">
        <v>170</v>
      </c>
      <c r="T155" s="1702">
        <v>180</v>
      </c>
      <c r="U155" s="1702">
        <v>190</v>
      </c>
      <c r="V155" s="1703">
        <v>200</v>
      </c>
    </row>
    <row r="156" spans="3:22" s="4" customFormat="1" ht="18" customHeight="1">
      <c r="C156" s="283" t="s">
        <v>116</v>
      </c>
      <c r="D156" s="1447" t="s">
        <v>518</v>
      </c>
      <c r="E156" s="283"/>
      <c r="H156" s="51"/>
      <c r="I156" s="51"/>
      <c r="J156" s="51"/>
      <c r="K156" s="51"/>
      <c r="L156" s="51"/>
      <c r="M156" s="51"/>
      <c r="N156" s="51"/>
      <c r="O156" s="51"/>
      <c r="P156" s="51"/>
      <c r="Q156" s="51"/>
      <c r="R156" s="51"/>
      <c r="S156" s="51"/>
      <c r="T156" s="51"/>
      <c r="U156" s="51"/>
      <c r="V156" s="51"/>
    </row>
    <row r="158" spans="3:22">
      <c r="C158" s="37" t="s">
        <v>519</v>
      </c>
      <c r="P158" s="829" t="s">
        <v>1629</v>
      </c>
    </row>
    <row r="159" spans="3:22">
      <c r="C159" s="690"/>
      <c r="D159" s="355"/>
      <c r="E159" s="288" t="s">
        <v>98</v>
      </c>
      <c r="F159" s="289" t="s">
        <v>99</v>
      </c>
      <c r="P159" s="485">
        <v>2024</v>
      </c>
      <c r="Q159" s="486">
        <v>2025</v>
      </c>
      <c r="R159" s="486">
        <v>2026</v>
      </c>
      <c r="S159" s="486">
        <v>2027</v>
      </c>
      <c r="T159" s="486">
        <v>2028</v>
      </c>
      <c r="U159" s="486">
        <v>2029</v>
      </c>
      <c r="V159" s="487">
        <v>2030</v>
      </c>
    </row>
    <row r="160" spans="3:22">
      <c r="C160" s="466" t="s">
        <v>520</v>
      </c>
      <c r="D160" s="467"/>
      <c r="E160" s="226" t="s">
        <v>500</v>
      </c>
      <c r="F160" s="227" t="s">
        <v>116</v>
      </c>
      <c r="P160" s="475"/>
      <c r="Q160" s="476"/>
      <c r="R160" s="476"/>
      <c r="S160" s="476"/>
      <c r="T160" s="476"/>
      <c r="U160" s="476"/>
      <c r="V160" s="477"/>
    </row>
    <row r="161" spans="3:22">
      <c r="C161" s="468" t="s">
        <v>521</v>
      </c>
      <c r="D161" s="4"/>
      <c r="E161" s="48" t="s">
        <v>100</v>
      </c>
      <c r="F161" s="469" t="s">
        <v>100</v>
      </c>
      <c r="P161" s="478">
        <v>35200</v>
      </c>
      <c r="Q161">
        <v>39950</v>
      </c>
      <c r="R161">
        <v>45150</v>
      </c>
      <c r="S161">
        <v>50800</v>
      </c>
      <c r="T161">
        <v>56900</v>
      </c>
      <c r="U161">
        <v>63450</v>
      </c>
      <c r="V161" s="479">
        <v>70450</v>
      </c>
    </row>
    <row r="162" spans="3:22">
      <c r="C162" s="470" t="s">
        <v>522</v>
      </c>
      <c r="D162" s="4"/>
      <c r="E162" s="48" t="s">
        <v>100</v>
      </c>
      <c r="F162" s="469" t="s">
        <v>100</v>
      </c>
      <c r="P162" s="478">
        <v>12841</v>
      </c>
      <c r="Q162">
        <v>13591</v>
      </c>
      <c r="R162">
        <v>14391</v>
      </c>
      <c r="S162">
        <v>15241</v>
      </c>
      <c r="T162">
        <v>16141</v>
      </c>
      <c r="U162">
        <v>17091</v>
      </c>
      <c r="V162" s="479">
        <v>18091</v>
      </c>
    </row>
    <row r="163" spans="3:22">
      <c r="C163" s="470" t="s">
        <v>523</v>
      </c>
      <c r="D163" s="4"/>
      <c r="E163" s="48" t="s">
        <v>100</v>
      </c>
      <c r="F163" s="469" t="s">
        <v>100</v>
      </c>
      <c r="P163" s="478">
        <v>22359</v>
      </c>
      <c r="Q163">
        <v>26359</v>
      </c>
      <c r="R163">
        <v>30759</v>
      </c>
      <c r="S163">
        <v>35559</v>
      </c>
      <c r="T163">
        <v>40759</v>
      </c>
      <c r="U163">
        <v>46359</v>
      </c>
      <c r="V163" s="479">
        <v>52359</v>
      </c>
    </row>
    <row r="164" spans="3:22">
      <c r="C164" s="468" t="s">
        <v>524</v>
      </c>
      <c r="D164" s="4"/>
      <c r="E164" s="48" t="s">
        <v>100</v>
      </c>
      <c r="F164" s="469" t="s">
        <v>100</v>
      </c>
      <c r="P164" s="478">
        <v>4300</v>
      </c>
      <c r="Q164">
        <v>4750</v>
      </c>
      <c r="R164">
        <v>5200</v>
      </c>
      <c r="S164">
        <v>5650</v>
      </c>
      <c r="T164">
        <v>6100</v>
      </c>
      <c r="U164">
        <v>6550</v>
      </c>
      <c r="V164" s="479">
        <v>7000</v>
      </c>
    </row>
    <row r="165" spans="3:22">
      <c r="C165" s="470" t="s">
        <v>525</v>
      </c>
      <c r="D165" s="4"/>
      <c r="E165" s="48" t="s">
        <v>214</v>
      </c>
      <c r="F165" s="469" t="s">
        <v>100</v>
      </c>
      <c r="P165" s="483">
        <v>0.16279069767441862</v>
      </c>
      <c r="Q165" s="151">
        <v>0.15789473684210525</v>
      </c>
      <c r="R165" s="151">
        <v>0.15384615384615385</v>
      </c>
      <c r="S165" s="151">
        <v>0.15044247787610621</v>
      </c>
      <c r="T165" s="151">
        <v>0.14754098360655737</v>
      </c>
      <c r="U165" s="151">
        <v>0.14503816793893129</v>
      </c>
      <c r="V165" s="484">
        <v>0.14285714285714285</v>
      </c>
    </row>
    <row r="166" spans="3:22">
      <c r="C166" s="470" t="s">
        <v>526</v>
      </c>
      <c r="D166" s="4"/>
      <c r="E166" s="48" t="s">
        <v>500</v>
      </c>
      <c r="F166" s="469" t="s">
        <v>100</v>
      </c>
      <c r="P166" s="478">
        <v>700</v>
      </c>
      <c r="Q166">
        <v>750</v>
      </c>
      <c r="R166">
        <v>800</v>
      </c>
      <c r="S166">
        <v>850</v>
      </c>
      <c r="T166">
        <v>900</v>
      </c>
      <c r="U166">
        <v>950</v>
      </c>
      <c r="V166" s="479">
        <v>1000</v>
      </c>
    </row>
    <row r="167" spans="3:22">
      <c r="C167" s="471" t="s">
        <v>527</v>
      </c>
      <c r="D167" s="472"/>
      <c r="E167" s="473" t="s">
        <v>500</v>
      </c>
      <c r="F167" s="474" t="s">
        <v>100</v>
      </c>
      <c r="P167" s="480">
        <v>3600</v>
      </c>
      <c r="Q167" s="481">
        <v>4000</v>
      </c>
      <c r="R167" s="481">
        <v>4400</v>
      </c>
      <c r="S167" s="481">
        <v>4800</v>
      </c>
      <c r="T167" s="481">
        <v>5200</v>
      </c>
      <c r="U167" s="481">
        <v>5600</v>
      </c>
      <c r="V167" s="482">
        <v>6000</v>
      </c>
    </row>
    <row r="170" spans="3:22">
      <c r="C170" s="32" t="s">
        <v>305</v>
      </c>
      <c r="D170" s="397"/>
      <c r="E170" s="239"/>
      <c r="F170" s="237"/>
    </row>
    <row r="171" spans="3:22">
      <c r="C171" s="746"/>
      <c r="D171" s="440" t="s">
        <v>68</v>
      </c>
      <c r="E171" s="440" t="s">
        <v>69</v>
      </c>
      <c r="F171" s="441" t="s">
        <v>97</v>
      </c>
    </row>
    <row r="172" spans="3:22" ht="29">
      <c r="C172" s="747" t="s">
        <v>477</v>
      </c>
      <c r="D172" s="442">
        <v>0.05</v>
      </c>
      <c r="E172" s="442">
        <v>0</v>
      </c>
      <c r="F172" s="442">
        <v>0.95</v>
      </c>
    </row>
    <row r="173" spans="3:22">
      <c r="C173" s="443" t="s">
        <v>528</v>
      </c>
      <c r="D173" s="444">
        <v>0.05</v>
      </c>
      <c r="E173" s="444">
        <v>0.8</v>
      </c>
      <c r="F173" s="444">
        <v>0.15</v>
      </c>
    </row>
    <row r="174" spans="3:22">
      <c r="C174" s="576" t="s">
        <v>43</v>
      </c>
      <c r="D174" s="397"/>
      <c r="E174" s="1"/>
      <c r="F174" s="4"/>
    </row>
    <row r="175" spans="3:22">
      <c r="C175" s="237"/>
      <c r="D175" s="397"/>
      <c r="E175" s="1"/>
      <c r="F175" s="4"/>
    </row>
    <row r="176" spans="3:22">
      <c r="C176" s="283" t="s">
        <v>529</v>
      </c>
      <c r="D176" s="397"/>
      <c r="E176" s="1"/>
      <c r="F176" s="4"/>
    </row>
    <row r="177" spans="3:6">
      <c r="C177" s="283" t="s">
        <v>530</v>
      </c>
      <c r="D177" s="4"/>
      <c r="E177" s="4"/>
      <c r="F177" s="4"/>
    </row>
    <row r="178" spans="3:6">
      <c r="C178" s="124" t="s">
        <v>531</v>
      </c>
      <c r="D178" s="4"/>
      <c r="E178" s="4"/>
      <c r="F178" s="4"/>
    </row>
    <row r="179" spans="3:6">
      <c r="C179" s="124" t="s">
        <v>532</v>
      </c>
      <c r="D179" s="4"/>
      <c r="E179" s="4"/>
      <c r="F179" s="4"/>
    </row>
    <row r="180" spans="3:6">
      <c r="C180" s="124" t="s">
        <v>533</v>
      </c>
      <c r="D180" s="4"/>
      <c r="E180" s="4"/>
      <c r="F180" s="4"/>
    </row>
    <row r="181" spans="3:6">
      <c r="C181" s="124" t="s">
        <v>534</v>
      </c>
      <c r="D181" s="4"/>
      <c r="E181" s="4"/>
      <c r="F181" s="4"/>
    </row>
    <row r="182" spans="3:6">
      <c r="C182" s="124" t="s">
        <v>535</v>
      </c>
      <c r="D182" s="4"/>
      <c r="E182" s="4"/>
      <c r="F182" s="4"/>
    </row>
  </sheetData>
  <hyperlinks>
    <hyperlink ref="A3" location="SYNTHESE!A1" display="SYNTHESE-INV" xr:uid="{53B41043-1110-40A0-AD55-18E570EF1A7A}"/>
    <hyperlink ref="A2" location="'A LIRE '!A1" display="A LIRE" xr:uid="{4E93BFC1-D2D0-4D0F-AD00-988AAB2C6464}"/>
  </hyperlinks>
  <pageMargins left="0.7" right="0.7" top="0.75" bottom="0.75" header="0.3" footer="0.3"/>
  <pageSetup paperSize="9" scale="2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C697-0919-4C8E-A3A9-3039A4088055}">
  <sheetPr codeName="Feuil26">
    <tabColor theme="9"/>
  </sheetPr>
  <dimension ref="A1:IB124"/>
  <sheetViews>
    <sheetView showGridLines="0" zoomScale="70" zoomScaleNormal="70" workbookViewId="0">
      <pane xSplit="6" ySplit="1" topLeftCell="G2" activePane="bottomRight" state="frozen"/>
      <selection pane="topRight" activeCell="GW10" sqref="GW10"/>
      <selection pane="bottomLeft" activeCell="GW10" sqref="GW10"/>
      <selection pane="bottomRight" activeCell="P86" sqref="P86"/>
    </sheetView>
  </sheetViews>
  <sheetFormatPr baseColWidth="10" defaultColWidth="12.54296875" defaultRowHeight="14.5" outlineLevelCol="1"/>
  <cols>
    <col min="3" max="3" width="29.54296875" customWidth="1"/>
    <col min="4" max="4" width="38.54296875" customWidth="1"/>
    <col min="5" max="5" width="44.453125" customWidth="1"/>
    <col min="6" max="6" width="19" customWidth="1"/>
    <col min="7" max="7" width="14.54296875" customWidth="1"/>
    <col min="8" max="15" width="12.26953125" customWidth="1"/>
    <col min="16" max="16" width="12.26953125" customWidth="1" collapsed="1"/>
    <col min="17" max="20" width="12.26953125" customWidth="1" outlineLevel="1"/>
    <col min="21" max="21" width="12.26953125" customWidth="1"/>
    <col min="22" max="25" width="12.26953125" customWidth="1" outlineLevel="1"/>
    <col min="26" max="26" width="12.26953125" customWidth="1"/>
    <col min="27" max="30" width="12.26953125" customWidth="1" outlineLevel="1"/>
    <col min="31" max="31" width="12.26953125" customWidth="1"/>
    <col min="32" max="40" width="12.26953125" hidden="1" customWidth="1" outlineLevel="1"/>
    <col min="41" max="41" width="12.26953125" customWidth="1" collapsed="1"/>
    <col min="42" max="50" width="12.26953125" hidden="1" customWidth="1" outlineLevel="1"/>
    <col min="51" max="51" width="12.26953125" customWidth="1" collapsed="1"/>
    <col min="52" max="52" width="12.26953125" customWidth="1"/>
    <col min="53" max="53" width="12.26953125" customWidth="1" collapsed="1"/>
    <col min="54" max="57" width="12.26953125" hidden="1" customWidth="1" outlineLevel="1"/>
    <col min="58" max="58" width="12.26953125" customWidth="1" collapsed="1"/>
    <col min="59" max="62" width="12.26953125" hidden="1" customWidth="1" outlineLevel="1"/>
    <col min="63" max="63" width="12.26953125" customWidth="1" collapsed="1"/>
    <col min="64" max="67" width="12.26953125" hidden="1" customWidth="1" outlineLevel="1"/>
    <col min="68" max="68" width="12.26953125" customWidth="1" collapsed="1"/>
    <col min="69" max="77" width="12.26953125" hidden="1" customWidth="1" outlineLevel="1"/>
    <col min="78" max="78" width="12.26953125" customWidth="1" collapsed="1"/>
    <col min="79" max="87" width="12.26953125" hidden="1" customWidth="1" outlineLevel="1"/>
    <col min="88" max="88" width="12.26953125" customWidth="1" collapsed="1"/>
    <col min="89" max="89" width="12.26953125" customWidth="1"/>
    <col min="90" max="90" width="12.26953125" customWidth="1" collapsed="1"/>
    <col min="91" max="94" width="12.26953125" hidden="1" customWidth="1" outlineLevel="1"/>
    <col min="95" max="95" width="12.26953125" customWidth="1" collapsed="1"/>
    <col min="96" max="99" width="12.26953125" hidden="1" customWidth="1" outlineLevel="1"/>
    <col min="100" max="100" width="12.26953125" customWidth="1" collapsed="1"/>
    <col min="101" max="104" width="12.26953125" hidden="1" customWidth="1" outlineLevel="1"/>
    <col min="105" max="105" width="12.26953125" customWidth="1" collapsed="1"/>
    <col min="106" max="114" width="12.26953125" hidden="1" customWidth="1" outlineLevel="1"/>
    <col min="115" max="115" width="12.26953125" customWidth="1" collapsed="1"/>
    <col min="116" max="124" width="12.26953125" hidden="1" customWidth="1" outlineLevel="1"/>
    <col min="125" max="125" width="12.26953125" customWidth="1" collapsed="1"/>
    <col min="126" max="126" width="12.26953125" customWidth="1"/>
    <col min="127" max="127" width="12.26953125" customWidth="1" collapsed="1"/>
    <col min="128" max="131" width="12.26953125" hidden="1" customWidth="1" outlineLevel="1"/>
    <col min="132" max="132" width="12.26953125" customWidth="1" collapsed="1"/>
    <col min="133" max="136" width="12.26953125" hidden="1" customWidth="1" outlineLevel="1"/>
    <col min="137" max="137" width="12.26953125" customWidth="1" collapsed="1"/>
    <col min="138" max="141" width="12.26953125" hidden="1" customWidth="1" outlineLevel="1"/>
    <col min="142" max="142" width="12.26953125" customWidth="1" collapsed="1"/>
    <col min="143" max="151" width="12.26953125" hidden="1" customWidth="1" outlineLevel="1"/>
    <col min="152" max="152" width="12.26953125" customWidth="1" collapsed="1"/>
    <col min="153" max="161" width="12.26953125" hidden="1" customWidth="1" outlineLevel="1"/>
    <col min="162" max="162" width="12.26953125" customWidth="1" collapsed="1"/>
    <col min="163" max="163" width="12.26953125" customWidth="1"/>
    <col min="164" max="164" width="12.26953125" customWidth="1" collapsed="1"/>
    <col min="165" max="168" width="12.26953125" hidden="1" customWidth="1" outlineLevel="1"/>
    <col min="169" max="169" width="12.26953125" customWidth="1" collapsed="1"/>
    <col min="170" max="173" width="12.26953125" hidden="1" customWidth="1" outlineLevel="1"/>
    <col min="174" max="174" width="12.26953125" customWidth="1" collapsed="1"/>
    <col min="175" max="178" width="12.26953125" hidden="1" customWidth="1" outlineLevel="1"/>
    <col min="179" max="179" width="12.26953125" customWidth="1" collapsed="1"/>
    <col min="180" max="188" width="12.26953125" hidden="1" customWidth="1" outlineLevel="1"/>
    <col min="189" max="189" width="12.26953125" customWidth="1" collapsed="1"/>
    <col min="190" max="198" width="12.26953125" hidden="1" customWidth="1" outlineLevel="1"/>
    <col min="199" max="199" width="12.26953125" customWidth="1" collapsed="1"/>
    <col min="200" max="200" width="12.26953125" customWidth="1"/>
    <col min="201" max="201" width="12.26953125" customWidth="1" collapsed="1"/>
    <col min="202" max="205" width="12.26953125" hidden="1" customWidth="1" outlineLevel="1"/>
    <col min="206" max="206" width="12.26953125" customWidth="1" collapsed="1"/>
    <col min="207" max="210" width="12.26953125" hidden="1" customWidth="1" outlineLevel="1"/>
    <col min="211" max="211" width="12.26953125" customWidth="1" collapsed="1"/>
    <col min="212" max="215" width="12.26953125" hidden="1" customWidth="1" outlineLevel="1"/>
    <col min="216" max="216" width="12.26953125" customWidth="1" collapsed="1"/>
    <col min="217" max="225" width="12.26953125" hidden="1" customWidth="1" outlineLevel="1"/>
    <col min="226" max="226" width="12.26953125" customWidth="1" collapsed="1"/>
    <col min="227" max="235" width="12.26953125" hidden="1" customWidth="1" outlineLevel="1"/>
    <col min="236" max="236" width="12.26953125" customWidth="1" collapsed="1"/>
  </cols>
  <sheetData>
    <row r="1" spans="1:22" s="4" customFormat="1" ht="22.15" customHeight="1">
      <c r="A1" s="1" t="s">
        <v>150</v>
      </c>
      <c r="B1" s="1"/>
      <c r="C1" s="2" t="s">
        <v>536</v>
      </c>
      <c r="H1" s="401">
        <v>2017</v>
      </c>
      <c r="I1" s="401">
        <v>2018</v>
      </c>
      <c r="J1" s="401">
        <v>2019</v>
      </c>
      <c r="K1" s="401">
        <v>2020</v>
      </c>
      <c r="L1" s="401">
        <v>2021</v>
      </c>
      <c r="M1" s="401">
        <v>2022</v>
      </c>
      <c r="N1" s="402">
        <v>2023</v>
      </c>
      <c r="P1" s="567">
        <v>2024</v>
      </c>
      <c r="Q1" s="429">
        <v>2025</v>
      </c>
      <c r="R1" s="429">
        <v>2026</v>
      </c>
      <c r="S1" s="429">
        <v>2027</v>
      </c>
      <c r="T1" s="429">
        <v>2028</v>
      </c>
      <c r="U1" s="429">
        <v>2029</v>
      </c>
      <c r="V1" s="429">
        <v>2030</v>
      </c>
    </row>
    <row r="2" spans="1:22" s="4" customFormat="1" ht="21">
      <c r="A2" s="1349" t="s">
        <v>1421</v>
      </c>
      <c r="C2" s="2"/>
      <c r="H2" s="569" t="s">
        <v>86</v>
      </c>
      <c r="I2" s="430"/>
      <c r="J2" s="430"/>
      <c r="K2" s="430"/>
      <c r="L2" s="430"/>
      <c r="M2" s="430"/>
      <c r="N2" s="570"/>
      <c r="P2" s="571" t="s">
        <v>280</v>
      </c>
      <c r="Q2" s="356"/>
      <c r="R2" s="356"/>
      <c r="S2" s="356"/>
      <c r="T2" s="356"/>
      <c r="U2" s="356"/>
      <c r="V2" s="356"/>
    </row>
    <row r="3" spans="1:22">
      <c r="A3" s="1349" t="s">
        <v>152</v>
      </c>
      <c r="C3" s="30"/>
      <c r="D3" s="30"/>
    </row>
    <row r="4" spans="1:22">
      <c r="C4" s="30"/>
      <c r="D4" s="30"/>
      <c r="H4" s="34" t="s">
        <v>86</v>
      </c>
      <c r="I4" s="34" t="s">
        <v>86</v>
      </c>
      <c r="J4" s="34" t="s">
        <v>86</v>
      </c>
      <c r="K4" s="34" t="s">
        <v>86</v>
      </c>
      <c r="L4" s="34" t="s">
        <v>86</v>
      </c>
      <c r="M4" s="34" t="s">
        <v>86</v>
      </c>
      <c r="N4" s="34" t="s">
        <v>86</v>
      </c>
      <c r="P4" s="76" t="s">
        <v>19</v>
      </c>
      <c r="Q4" s="76" t="s">
        <v>19</v>
      </c>
      <c r="R4" s="76" t="s">
        <v>19</v>
      </c>
      <c r="S4" s="76" t="s">
        <v>19</v>
      </c>
      <c r="T4" s="76" t="s">
        <v>19</v>
      </c>
      <c r="U4" s="76" t="s">
        <v>19</v>
      </c>
      <c r="V4" s="76" t="s">
        <v>19</v>
      </c>
    </row>
    <row r="6" spans="1:22">
      <c r="C6" s="114"/>
      <c r="D6" s="33"/>
    </row>
    <row r="7" spans="1:22">
      <c r="C7" s="100" t="s">
        <v>153</v>
      </c>
      <c r="D7" s="33"/>
    </row>
    <row r="8" spans="1:22">
      <c r="C8" s="726" t="s">
        <v>537</v>
      </c>
      <c r="D8" s="1294"/>
      <c r="E8" s="1256"/>
      <c r="F8" s="1256"/>
      <c r="G8" s="1256"/>
      <c r="H8" s="1256"/>
      <c r="I8" s="1256"/>
      <c r="J8" s="1256"/>
      <c r="K8" s="1256"/>
      <c r="L8" s="1256"/>
      <c r="M8" s="1257"/>
    </row>
    <row r="9" spans="1:22">
      <c r="C9" s="64" t="s">
        <v>538</v>
      </c>
      <c r="D9" s="211"/>
      <c r="E9" s="65"/>
      <c r="F9" s="65"/>
      <c r="G9" s="65"/>
      <c r="H9" s="65"/>
      <c r="I9" s="65"/>
      <c r="J9" s="65"/>
      <c r="K9" s="65"/>
      <c r="L9" s="65"/>
      <c r="M9" s="66"/>
    </row>
    <row r="10" spans="1:22">
      <c r="C10" s="114"/>
      <c r="D10" s="33"/>
    </row>
    <row r="11" spans="1:22">
      <c r="C11" s="114"/>
      <c r="D11" s="33"/>
    </row>
    <row r="12" spans="1:22" s="253" customFormat="1" ht="20.5" customHeight="1">
      <c r="C12" s="251" t="s">
        <v>539</v>
      </c>
      <c r="D12" s="252"/>
    </row>
    <row r="13" spans="1:22">
      <c r="C13" s="114"/>
      <c r="D13" s="33"/>
    </row>
    <row r="14" spans="1:22" s="4" customFormat="1" ht="18" customHeight="1">
      <c r="A14"/>
      <c r="C14" s="37" t="s">
        <v>540</v>
      </c>
      <c r="D14"/>
      <c r="E14"/>
      <c r="F14"/>
      <c r="H14" s="439" t="s">
        <v>109</v>
      </c>
      <c r="I14"/>
      <c r="J14"/>
      <c r="K14"/>
      <c r="L14"/>
      <c r="M14"/>
      <c r="N14"/>
      <c r="O14"/>
      <c r="P14" s="829" t="s">
        <v>1629</v>
      </c>
      <c r="Q14"/>
      <c r="R14"/>
      <c r="S14"/>
      <c r="T14"/>
      <c r="U14"/>
      <c r="V14"/>
    </row>
    <row r="15" spans="1:22" s="4" customFormat="1" ht="18" customHeight="1">
      <c r="A15"/>
      <c r="C15" s="45"/>
      <c r="D15" s="356"/>
      <c r="E15" s="330" t="s">
        <v>98</v>
      </c>
      <c r="F15" s="28" t="s">
        <v>99</v>
      </c>
      <c r="H15" s="729">
        <v>2017</v>
      </c>
      <c r="I15" s="288">
        <f t="shared" ref="I15:N15" si="0">I$1</f>
        <v>2018</v>
      </c>
      <c r="J15" s="288">
        <f t="shared" si="0"/>
        <v>2019</v>
      </c>
      <c r="K15" s="288">
        <f t="shared" si="0"/>
        <v>2020</v>
      </c>
      <c r="L15" s="288">
        <f t="shared" si="0"/>
        <v>2021</v>
      </c>
      <c r="M15" s="288">
        <f t="shared" si="0"/>
        <v>2022</v>
      </c>
      <c r="N15" s="289">
        <f t="shared" si="0"/>
        <v>2023</v>
      </c>
      <c r="O15" s="36"/>
      <c r="P15" s="729">
        <v>2024</v>
      </c>
      <c r="Q15" s="288">
        <v>2025</v>
      </c>
      <c r="R15" s="288">
        <v>2026</v>
      </c>
      <c r="S15" s="288">
        <v>2027</v>
      </c>
      <c r="T15" s="288">
        <v>2028</v>
      </c>
      <c r="U15" s="288">
        <v>2029</v>
      </c>
      <c r="V15" s="289">
        <v>2030</v>
      </c>
    </row>
    <row r="16" spans="1:22" s="4" customFormat="1" ht="18" customHeight="1">
      <c r="A16"/>
      <c r="C16" s="726" t="s">
        <v>68</v>
      </c>
      <c r="D16" s="556"/>
      <c r="E16" s="295" t="s">
        <v>92</v>
      </c>
      <c r="F16" s="294"/>
      <c r="H16" s="1451">
        <v>0</v>
      </c>
      <c r="I16" s="1452">
        <v>0</v>
      </c>
      <c r="J16" s="1452">
        <v>0</v>
      </c>
      <c r="K16" s="1452">
        <v>0</v>
      </c>
      <c r="L16" s="1452">
        <v>0</v>
      </c>
      <c r="M16" s="1452">
        <v>0</v>
      </c>
      <c r="N16" s="1453">
        <v>0</v>
      </c>
      <c r="O16" s="110"/>
      <c r="P16" s="807">
        <v>0</v>
      </c>
      <c r="Q16" s="324">
        <v>0</v>
      </c>
      <c r="R16" s="324">
        <v>0</v>
      </c>
      <c r="S16" s="324">
        <v>0</v>
      </c>
      <c r="T16" s="324">
        <v>0</v>
      </c>
      <c r="U16" s="324">
        <v>0</v>
      </c>
      <c r="V16" s="325">
        <v>0</v>
      </c>
    </row>
    <row r="17" spans="3:22" s="4" customFormat="1" ht="18" customHeight="1">
      <c r="C17" s="98" t="s">
        <v>69</v>
      </c>
      <c r="D17" s="92"/>
      <c r="E17" s="33"/>
      <c r="F17" s="88"/>
      <c r="H17" s="1414">
        <v>0.40852000000000005</v>
      </c>
      <c r="I17" s="465">
        <v>0.57567422680412383</v>
      </c>
      <c r="J17" s="465">
        <v>0.62602105263157892</v>
      </c>
      <c r="K17" s="465">
        <v>0.80842553191489364</v>
      </c>
      <c r="L17" s="465">
        <v>0.71602553191489371</v>
      </c>
      <c r="M17" s="465">
        <v>0.64889094468085118</v>
      </c>
      <c r="N17" s="1454">
        <v>0.92537021276595754</v>
      </c>
      <c r="O17" s="110"/>
      <c r="P17" s="50">
        <v>2.6010445843188457</v>
      </c>
      <c r="Q17" s="51">
        <v>2.601044584318851</v>
      </c>
      <c r="R17" s="51">
        <v>2.2318275525937183</v>
      </c>
      <c r="S17" s="51">
        <v>2.0812859211202457</v>
      </c>
      <c r="T17" s="51">
        <v>1.9332091599004588</v>
      </c>
      <c r="U17" s="51">
        <v>1.9630564185419874</v>
      </c>
      <c r="V17" s="52">
        <v>1.892863651761892</v>
      </c>
    </row>
    <row r="18" spans="3:22" s="4" customFormat="1" ht="18" customHeight="1">
      <c r="C18" s="62" t="s">
        <v>94</v>
      </c>
      <c r="D18" s="10"/>
      <c r="E18" s="10"/>
      <c r="F18" s="11"/>
      <c r="H18" s="1455">
        <v>14.181480000000002</v>
      </c>
      <c r="I18" s="1415">
        <v>19.984119587628872</v>
      </c>
      <c r="J18" s="1415">
        <v>21.731873684210527</v>
      </c>
      <c r="K18" s="1415">
        <v>28.063914893617021</v>
      </c>
      <c r="L18" s="1415">
        <v>24.856314893617025</v>
      </c>
      <c r="M18" s="1415">
        <v>22.525785651063835</v>
      </c>
      <c r="N18" s="1416">
        <v>32.123565957446814</v>
      </c>
      <c r="O18" s="110"/>
      <c r="P18" s="50">
        <v>90.293404855639935</v>
      </c>
      <c r="Q18" s="51">
        <v>90.293404855640119</v>
      </c>
      <c r="R18" s="51">
        <v>77.476299325753374</v>
      </c>
      <c r="S18" s="51">
        <v>72.250354118888538</v>
      </c>
      <c r="T18" s="51">
        <v>67.109975122258788</v>
      </c>
      <c r="U18" s="51">
        <v>68.146101386528997</v>
      </c>
      <c r="V18" s="52">
        <v>65.709409625448544</v>
      </c>
    </row>
    <row r="19" spans="3:22" s="4" customFormat="1" ht="18" customHeight="1">
      <c r="C19" s="130" t="s">
        <v>43</v>
      </c>
      <c r="D19" s="365"/>
      <c r="E19" s="365"/>
      <c r="F19" s="131"/>
      <c r="G19" s="32"/>
      <c r="H19" s="1448">
        <v>14.590000000000002</v>
      </c>
      <c r="I19" s="1449">
        <v>20.559793814432993</v>
      </c>
      <c r="J19" s="1449">
        <v>22.357894736842102</v>
      </c>
      <c r="K19" s="1449">
        <v>28.872340425531913</v>
      </c>
      <c r="L19" s="1449">
        <v>25.572340425531916</v>
      </c>
      <c r="M19" s="1449">
        <v>23.174676595744685</v>
      </c>
      <c r="N19" s="1450">
        <v>33.04893617021277</v>
      </c>
      <c r="O19" s="319"/>
      <c r="P19" s="322">
        <v>92.894449439958777</v>
      </c>
      <c r="Q19" s="415">
        <v>92.894449439958962</v>
      </c>
      <c r="R19" s="415">
        <v>79.708126878347088</v>
      </c>
      <c r="S19" s="415">
        <v>74.331640040008779</v>
      </c>
      <c r="T19" s="415">
        <v>69.043184282159245</v>
      </c>
      <c r="U19" s="415">
        <v>70.109157805070978</v>
      </c>
      <c r="V19" s="323">
        <v>67.602273277210429</v>
      </c>
    </row>
    <row r="20" spans="3:22">
      <c r="C20" s="114"/>
      <c r="D20" s="33"/>
    </row>
    <row r="21" spans="3:22" s="253" customFormat="1" ht="21">
      <c r="C21" s="251" t="s">
        <v>541</v>
      </c>
      <c r="D21" s="252"/>
    </row>
    <row r="22" spans="3:22">
      <c r="C22" s="33"/>
      <c r="D22" s="33"/>
    </row>
    <row r="23" spans="3:22" ht="21">
      <c r="C23" s="99" t="s">
        <v>221</v>
      </c>
      <c r="J23" s="82"/>
    </row>
    <row r="24" spans="3:22">
      <c r="J24" s="82"/>
    </row>
    <row r="25" spans="3:22">
      <c r="C25" t="s">
        <v>542</v>
      </c>
      <c r="J25" s="82"/>
    </row>
    <row r="26" spans="3:22">
      <c r="J26" s="82"/>
    </row>
    <row r="27" spans="3:22">
      <c r="C27" s="37" t="s">
        <v>287</v>
      </c>
      <c r="J27" s="82"/>
    </row>
    <row r="28" spans="3:22">
      <c r="C28" t="s">
        <v>1450</v>
      </c>
      <c r="J28" s="82"/>
    </row>
    <row r="29" spans="3:22">
      <c r="J29" s="82"/>
    </row>
    <row r="30" spans="3:22">
      <c r="C30" s="37" t="s">
        <v>543</v>
      </c>
      <c r="J30" s="82"/>
    </row>
    <row r="31" spans="3:22">
      <c r="C31" t="s">
        <v>544</v>
      </c>
      <c r="J31" s="82"/>
    </row>
    <row r="32" spans="3:22">
      <c r="C32" t="s">
        <v>1451</v>
      </c>
      <c r="J32" s="82"/>
    </row>
    <row r="33" spans="3:31">
      <c r="C33" t="s">
        <v>1538</v>
      </c>
      <c r="J33" s="82"/>
    </row>
    <row r="34" spans="3:31">
      <c r="C34" t="s">
        <v>545</v>
      </c>
      <c r="J34" s="82"/>
    </row>
    <row r="35" spans="3:31">
      <c r="C35" t="s">
        <v>546</v>
      </c>
      <c r="J35" s="82"/>
    </row>
    <row r="36" spans="3:31">
      <c r="J36" s="82"/>
    </row>
    <row r="37" spans="3:31">
      <c r="C37" s="37" t="s">
        <v>317</v>
      </c>
      <c r="J37" s="82"/>
    </row>
    <row r="38" spans="3:31">
      <c r="C38" t="s">
        <v>547</v>
      </c>
      <c r="J38" s="82"/>
    </row>
    <row r="39" spans="3:31">
      <c r="C39" t="s">
        <v>548</v>
      </c>
      <c r="J39" s="82"/>
    </row>
    <row r="40" spans="3:31">
      <c r="C40" t="s">
        <v>549</v>
      </c>
      <c r="J40" s="82"/>
    </row>
    <row r="41" spans="3:31">
      <c r="C41" t="s">
        <v>550</v>
      </c>
      <c r="J41" s="82"/>
    </row>
    <row r="42" spans="3:31">
      <c r="J42" s="82"/>
    </row>
    <row r="43" spans="3:31" ht="18.5">
      <c r="C43" s="258" t="s">
        <v>86</v>
      </c>
      <c r="J43" s="82"/>
    </row>
    <row r="44" spans="3:31">
      <c r="J44" s="82"/>
      <c r="AE44" t="s">
        <v>551</v>
      </c>
    </row>
    <row r="45" spans="3:31">
      <c r="C45" s="37" t="s">
        <v>552</v>
      </c>
      <c r="G45" s="448"/>
    </row>
    <row r="46" spans="3:31">
      <c r="C46" s="45"/>
      <c r="D46" s="356"/>
      <c r="E46" s="356" t="s">
        <v>98</v>
      </c>
      <c r="F46" s="356" t="s">
        <v>99</v>
      </c>
      <c r="G46" s="1"/>
      <c r="H46" s="27">
        <v>2017</v>
      </c>
      <c r="I46" s="330">
        <v>2018</v>
      </c>
      <c r="J46" s="330">
        <v>2019</v>
      </c>
      <c r="K46" s="330">
        <v>2020</v>
      </c>
      <c r="L46" s="330">
        <v>2021</v>
      </c>
      <c r="M46" s="330">
        <v>2022</v>
      </c>
      <c r="N46" s="28">
        <v>2023</v>
      </c>
      <c r="O46" s="1"/>
      <c r="P46" s="1"/>
      <c r="Q46" s="1"/>
      <c r="R46" s="1"/>
      <c r="S46" s="1"/>
    </row>
    <row r="47" spans="3:31">
      <c r="C47" s="690" t="s">
        <v>553</v>
      </c>
      <c r="D47" s="355"/>
      <c r="E47" s="355" t="s">
        <v>168</v>
      </c>
      <c r="F47" s="355" t="s">
        <v>116</v>
      </c>
      <c r="G47" s="447"/>
      <c r="H47" s="1456">
        <v>278.30399999999997</v>
      </c>
      <c r="I47" s="1457">
        <v>245.31200000000001</v>
      </c>
      <c r="J47" s="1457">
        <v>116.056</v>
      </c>
      <c r="K47" s="1457">
        <v>174.95600000000002</v>
      </c>
      <c r="L47" s="1457">
        <v>218.2</v>
      </c>
      <c r="M47" s="1457"/>
      <c r="N47" s="1458"/>
      <c r="O47" s="447"/>
      <c r="P47" s="447"/>
      <c r="Q47" s="447"/>
      <c r="R47" s="447"/>
      <c r="S47" s="447"/>
    </row>
    <row r="48" spans="3:31">
      <c r="C48" s="61" t="s">
        <v>554</v>
      </c>
      <c r="D48" s="4"/>
      <c r="E48" s="396" t="s">
        <v>100</v>
      </c>
      <c r="F48" s="4" t="s">
        <v>142</v>
      </c>
      <c r="G48" s="447"/>
      <c r="H48" s="1456">
        <v>161</v>
      </c>
      <c r="I48" s="1457"/>
      <c r="J48" s="1457"/>
      <c r="K48" s="1457"/>
      <c r="L48" s="1457"/>
      <c r="M48" s="1457"/>
      <c r="N48" s="1458"/>
      <c r="O48" s="447"/>
      <c r="P48" s="447"/>
      <c r="Q48" s="447"/>
      <c r="R48" s="447"/>
      <c r="S48" s="447"/>
    </row>
    <row r="49" spans="3:14">
      <c r="C49" s="61" t="s">
        <v>555</v>
      </c>
      <c r="D49" s="4"/>
      <c r="E49" s="396" t="s">
        <v>100</v>
      </c>
      <c r="F49" s="4" t="s">
        <v>95</v>
      </c>
      <c r="G49" s="447"/>
      <c r="H49" s="1456">
        <v>145.9</v>
      </c>
      <c r="I49" s="1457">
        <v>181.3</v>
      </c>
      <c r="J49" s="1457">
        <v>236</v>
      </c>
      <c r="K49" s="1457">
        <v>271.39999999999998</v>
      </c>
      <c r="L49" s="1457">
        <v>343.4</v>
      </c>
      <c r="M49" s="1457">
        <v>311.2</v>
      </c>
      <c r="N49" s="1458"/>
    </row>
    <row r="50" spans="3:14">
      <c r="C50" s="62" t="s">
        <v>556</v>
      </c>
      <c r="D50" s="10"/>
      <c r="E50" s="398" t="s">
        <v>100</v>
      </c>
      <c r="F50" s="10" t="s">
        <v>93</v>
      </c>
      <c r="G50" s="447"/>
      <c r="H50" s="1456">
        <v>145.4794</v>
      </c>
      <c r="I50" s="1457">
        <v>181.07</v>
      </c>
      <c r="J50" s="1457">
        <v>235.642</v>
      </c>
      <c r="K50" s="1457">
        <v>271.44740000000002</v>
      </c>
      <c r="L50" s="1457">
        <v>343.36099999999999</v>
      </c>
      <c r="M50" s="1457">
        <v>311.20280000000002</v>
      </c>
      <c r="N50" s="1458">
        <v>443.8</v>
      </c>
    </row>
    <row r="51" spans="3:14">
      <c r="C51" s="62" t="s">
        <v>557</v>
      </c>
      <c r="D51" s="10"/>
      <c r="E51" s="10" t="s">
        <v>168</v>
      </c>
      <c r="F51" s="10"/>
      <c r="G51" s="447"/>
      <c r="H51" s="1462">
        <v>145.9</v>
      </c>
      <c r="I51" s="1463">
        <v>181.3</v>
      </c>
      <c r="J51" s="1463">
        <v>236</v>
      </c>
      <c r="K51" s="1463">
        <v>271.39999999999998</v>
      </c>
      <c r="L51" s="1463">
        <v>343.4</v>
      </c>
      <c r="M51" s="1463">
        <v>311.20280000000002</v>
      </c>
      <c r="N51" s="1464">
        <v>443.8</v>
      </c>
    </row>
    <row r="52" spans="3:14">
      <c r="C52" s="124" t="s">
        <v>558</v>
      </c>
      <c r="D52" s="124" t="s">
        <v>559</v>
      </c>
    </row>
    <row r="53" spans="3:14">
      <c r="C53" s="124" t="s">
        <v>560</v>
      </c>
      <c r="D53" s="124" t="s">
        <v>561</v>
      </c>
    </row>
    <row r="54" spans="3:14">
      <c r="C54" s="124"/>
      <c r="D54" s="124" t="s">
        <v>562</v>
      </c>
    </row>
    <row r="55" spans="3:14">
      <c r="C55" s="124" t="s">
        <v>563</v>
      </c>
      <c r="D55" s="124" t="s">
        <v>564</v>
      </c>
    </row>
    <row r="56" spans="3:14">
      <c r="C56" s="124"/>
      <c r="D56" s="124"/>
    </row>
    <row r="57" spans="3:14">
      <c r="C57" s="124" t="s">
        <v>557</v>
      </c>
      <c r="D57" s="124" t="s">
        <v>565</v>
      </c>
    </row>
    <row r="58" spans="3:14">
      <c r="C58" s="124"/>
      <c r="D58" s="124" t="s">
        <v>566</v>
      </c>
    </row>
    <row r="59" spans="3:14">
      <c r="D59" s="390"/>
    </row>
    <row r="60" spans="3:14">
      <c r="C60" s="332" t="s">
        <v>567</v>
      </c>
      <c r="D60" s="390"/>
    </row>
    <row r="61" spans="3:14">
      <c r="C61" s="1484" t="s">
        <v>568</v>
      </c>
      <c r="D61" s="33"/>
    </row>
    <row r="62" spans="3:14">
      <c r="C62" s="1484" t="s">
        <v>569</v>
      </c>
      <c r="D62" s="33"/>
    </row>
    <row r="63" spans="3:14">
      <c r="C63" s="1484" t="s">
        <v>570</v>
      </c>
      <c r="D63" s="33"/>
    </row>
    <row r="64" spans="3:14">
      <c r="C64" s="1067" t="s">
        <v>571</v>
      </c>
      <c r="D64" s="33"/>
    </row>
    <row r="65" spans="3:14">
      <c r="C65" s="1484"/>
      <c r="D65" s="33"/>
    </row>
    <row r="66" spans="3:14">
      <c r="C66" s="124" t="s">
        <v>572</v>
      </c>
      <c r="D66" s="37"/>
      <c r="E66" s="37"/>
    </row>
    <row r="67" spans="3:14">
      <c r="C67" s="4"/>
      <c r="D67" s="229"/>
      <c r="E67" s="4"/>
    </row>
    <row r="68" spans="3:14">
      <c r="C68" s="37" t="s">
        <v>573</v>
      </c>
      <c r="D68" s="193"/>
      <c r="E68" s="194"/>
    </row>
    <row r="69" spans="3:14" ht="29">
      <c r="C69" s="37"/>
      <c r="D69" s="269" t="s">
        <v>574</v>
      </c>
      <c r="E69" s="270" t="s">
        <v>575</v>
      </c>
    </row>
    <row r="70" spans="3:14">
      <c r="C70" s="299" t="s">
        <v>576</v>
      </c>
      <c r="D70" s="273">
        <v>1</v>
      </c>
      <c r="E70" s="577">
        <v>0</v>
      </c>
    </row>
    <row r="71" spans="3:14">
      <c r="C71" s="96" t="s">
        <v>577</v>
      </c>
      <c r="D71" s="273">
        <v>1</v>
      </c>
      <c r="E71" s="274">
        <v>0</v>
      </c>
    </row>
    <row r="72" spans="3:14">
      <c r="C72" s="97" t="s">
        <v>578</v>
      </c>
      <c r="D72" s="271">
        <v>0</v>
      </c>
      <c r="E72" s="272">
        <v>1</v>
      </c>
    </row>
    <row r="73" spans="3:14">
      <c r="D73" s="390"/>
    </row>
    <row r="74" spans="3:14">
      <c r="C74" s="332" t="s">
        <v>567</v>
      </c>
      <c r="D74" s="159"/>
      <c r="E74" s="159"/>
      <c r="F74" s="159"/>
      <c r="G74" s="159"/>
      <c r="H74" s="159"/>
      <c r="I74" s="159"/>
      <c r="J74" s="159"/>
      <c r="K74" s="159"/>
      <c r="L74" s="159"/>
      <c r="M74" s="159"/>
    </row>
    <row r="75" spans="3:14">
      <c r="C75" s="196"/>
      <c r="D75" s="329"/>
      <c r="E75" s="329" t="s">
        <v>98</v>
      </c>
      <c r="F75" s="329" t="s">
        <v>99</v>
      </c>
      <c r="G75" s="1"/>
      <c r="H75" s="27">
        <v>2017</v>
      </c>
      <c r="I75" s="330">
        <v>2018</v>
      </c>
      <c r="J75" s="330">
        <v>2019</v>
      </c>
      <c r="K75" s="330">
        <v>2020</v>
      </c>
      <c r="L75" s="330">
        <v>2021</v>
      </c>
      <c r="M75" s="330">
        <v>2022</v>
      </c>
      <c r="N75" s="28">
        <v>2023</v>
      </c>
    </row>
    <row r="76" spans="3:14">
      <c r="C76" s="1478" t="s">
        <v>217</v>
      </c>
      <c r="D76" s="1479"/>
      <c r="E76" s="1479" t="s">
        <v>168</v>
      </c>
      <c r="F76" s="1479"/>
      <c r="G76" s="447"/>
      <c r="H76" s="1456">
        <v>131.31</v>
      </c>
      <c r="I76" s="1457">
        <v>160.74020618556702</v>
      </c>
      <c r="J76" s="1457">
        <v>213.6421052631579</v>
      </c>
      <c r="K76" s="1457">
        <v>242.52765957446806</v>
      </c>
      <c r="L76" s="1457">
        <v>317.82765957446804</v>
      </c>
      <c r="M76" s="1457">
        <v>288.02812340425533</v>
      </c>
      <c r="N76" s="1458">
        <v>410.7510638297872</v>
      </c>
    </row>
    <row r="77" spans="3:14">
      <c r="C77" s="1480" t="s">
        <v>166</v>
      </c>
      <c r="D77" s="1481"/>
      <c r="E77" s="1482" t="s">
        <v>100</v>
      </c>
      <c r="F77" s="1481" t="s">
        <v>142</v>
      </c>
      <c r="G77" s="447"/>
      <c r="H77" s="1459">
        <v>14.590000000000002</v>
      </c>
      <c r="I77" s="1460">
        <v>20.559793814432993</v>
      </c>
      <c r="J77" s="1460">
        <v>22.357894736842102</v>
      </c>
      <c r="K77" s="1460">
        <v>28.872340425531913</v>
      </c>
      <c r="L77" s="1460">
        <v>25.572340425531916</v>
      </c>
      <c r="M77" s="1460">
        <v>23.174676595744685</v>
      </c>
      <c r="N77" s="1461">
        <v>33.04893617021277</v>
      </c>
    </row>
    <row r="78" spans="3:14">
      <c r="C78" s="1068" t="s">
        <v>579</v>
      </c>
      <c r="D78" s="1068" t="s">
        <v>580</v>
      </c>
    </row>
    <row r="79" spans="3:14">
      <c r="C79" s="1068" t="s">
        <v>222</v>
      </c>
      <c r="D79" s="1068" t="s">
        <v>581</v>
      </c>
    </row>
    <row r="80" spans="3:14">
      <c r="C80" s="124" t="s">
        <v>582</v>
      </c>
      <c r="D80" s="124" t="s">
        <v>583</v>
      </c>
    </row>
    <row r="81" spans="3:22">
      <c r="C81" s="431"/>
      <c r="D81" s="431"/>
    </row>
    <row r="82" spans="3:22" ht="18.5">
      <c r="C82" s="258" t="s">
        <v>376</v>
      </c>
    </row>
    <row r="83" spans="3:22">
      <c r="C83" s="431"/>
      <c r="D83" s="431"/>
    </row>
    <row r="84" spans="3:22" ht="16.5" customHeight="1">
      <c r="C84" s="173" t="s">
        <v>1449</v>
      </c>
    </row>
    <row r="86" spans="3:22">
      <c r="C86" s="37" t="s">
        <v>584</v>
      </c>
      <c r="G86" s="29"/>
      <c r="H86" s="449" t="s">
        <v>109</v>
      </c>
      <c r="I86" s="29"/>
      <c r="P86" s="829" t="s">
        <v>1629</v>
      </c>
    </row>
    <row r="87" spans="3:22">
      <c r="C87" s="45"/>
      <c r="D87" s="356"/>
      <c r="E87" s="330" t="s">
        <v>98</v>
      </c>
      <c r="F87" s="330" t="s">
        <v>99</v>
      </c>
      <c r="G87" s="1"/>
      <c r="H87" s="27">
        <v>2017</v>
      </c>
      <c r="I87" s="330">
        <v>2018</v>
      </c>
      <c r="J87" s="330">
        <v>2019</v>
      </c>
      <c r="K87" s="330">
        <v>2020</v>
      </c>
      <c r="L87" s="330">
        <v>2021</v>
      </c>
      <c r="M87" s="330">
        <v>2022</v>
      </c>
      <c r="N87" s="28">
        <v>2023</v>
      </c>
      <c r="O87" s="1"/>
      <c r="P87" s="27">
        <v>2024</v>
      </c>
      <c r="Q87" s="330">
        <v>2025</v>
      </c>
      <c r="R87" s="330">
        <v>2026</v>
      </c>
      <c r="S87" s="330">
        <v>2027</v>
      </c>
      <c r="T87" s="330">
        <v>2028</v>
      </c>
      <c r="U87" s="330">
        <v>2029</v>
      </c>
      <c r="V87" s="28">
        <v>2030</v>
      </c>
    </row>
    <row r="88" spans="3:22">
      <c r="C88" s="123" t="s">
        <v>512</v>
      </c>
      <c r="D88" s="4"/>
      <c r="E88" s="48" t="s">
        <v>585</v>
      </c>
      <c r="F88" s="1" t="s">
        <v>116</v>
      </c>
      <c r="G88" s="53"/>
      <c r="H88" s="1465"/>
      <c r="I88" s="1466"/>
      <c r="J88" s="1466"/>
      <c r="K88" s="1466"/>
      <c r="L88" s="1466"/>
      <c r="M88" s="1466"/>
      <c r="N88" s="1467"/>
      <c r="O88" s="53"/>
      <c r="P88" s="1470">
        <v>1300</v>
      </c>
      <c r="Q88" s="1471">
        <v>1300</v>
      </c>
      <c r="R88" s="1471">
        <v>1300</v>
      </c>
      <c r="S88" s="1471">
        <v>1300</v>
      </c>
      <c r="T88" s="1471">
        <v>1300</v>
      </c>
      <c r="U88" s="1471">
        <v>1300</v>
      </c>
      <c r="V88" s="1472">
        <v>1300</v>
      </c>
    </row>
    <row r="89" spans="3:22">
      <c r="C89" s="123" t="s">
        <v>100</v>
      </c>
      <c r="D89" s="4"/>
      <c r="E89" s="48" t="s">
        <v>586</v>
      </c>
      <c r="F89" s="1"/>
      <c r="G89" s="53"/>
      <c r="H89" s="1468"/>
      <c r="I89" s="647"/>
      <c r="J89" s="647"/>
      <c r="K89" s="647"/>
      <c r="L89" s="647"/>
      <c r="M89" s="647"/>
      <c r="N89" s="1469"/>
      <c r="O89" s="53"/>
      <c r="P89" s="1473">
        <v>1465.007874015748</v>
      </c>
      <c r="Q89" s="516">
        <v>1465.007874015748</v>
      </c>
      <c r="R89" s="516">
        <v>1465.007874015748</v>
      </c>
      <c r="S89" s="516">
        <v>1465.007874015748</v>
      </c>
      <c r="T89" s="516">
        <v>1465.007874015748</v>
      </c>
      <c r="U89" s="516">
        <v>1465.007874015748</v>
      </c>
      <c r="V89" s="1474">
        <v>1465.007874015748</v>
      </c>
    </row>
    <row r="90" spans="3:22">
      <c r="C90" s="123" t="s">
        <v>201</v>
      </c>
      <c r="D90" s="4"/>
      <c r="E90" s="48" t="s">
        <v>101</v>
      </c>
      <c r="F90" s="1" t="s">
        <v>142</v>
      </c>
      <c r="G90" s="51"/>
      <c r="H90" s="1414">
        <v>181.3</v>
      </c>
      <c r="I90" s="465">
        <v>236</v>
      </c>
      <c r="J90" s="465">
        <v>271.39999999999998</v>
      </c>
      <c r="K90" s="465">
        <v>343.4</v>
      </c>
      <c r="L90" s="465">
        <v>311.20280000000002</v>
      </c>
      <c r="M90" s="465">
        <v>443.8</v>
      </c>
      <c r="N90" s="1469"/>
      <c r="O90" s="51"/>
      <c r="P90" s="1473"/>
      <c r="Q90" s="516"/>
      <c r="R90" s="516"/>
      <c r="S90" s="516"/>
      <c r="T90" s="516"/>
      <c r="U90" s="516"/>
      <c r="V90" s="1474"/>
    </row>
    <row r="91" spans="3:22">
      <c r="C91" s="113" t="s">
        <v>100</v>
      </c>
      <c r="D91" s="10"/>
      <c r="E91" s="56" t="s">
        <v>587</v>
      </c>
      <c r="F91" s="55"/>
      <c r="G91" s="51"/>
      <c r="H91" s="1455">
        <v>199.12185191346126</v>
      </c>
      <c r="I91" s="1415">
        <v>256.65237232465535</v>
      </c>
      <c r="J91" s="1415">
        <v>291.42312041403983</v>
      </c>
      <c r="K91" s="1415">
        <v>358.55446283221238</v>
      </c>
      <c r="L91" s="1415">
        <v>320.37362084197014</v>
      </c>
      <c r="M91" s="1415">
        <v>443.8</v>
      </c>
      <c r="N91" s="1416"/>
      <c r="O91" s="51"/>
      <c r="P91" s="1475">
        <v>1327.0635634279824</v>
      </c>
      <c r="Q91" s="1476">
        <v>1327.0635634279849</v>
      </c>
      <c r="R91" s="1476">
        <v>1138.6875268335298</v>
      </c>
      <c r="S91" s="1476">
        <v>1061.8805720001253</v>
      </c>
      <c r="T91" s="1476">
        <v>986.33120403084627</v>
      </c>
      <c r="U91" s="1476">
        <v>1001.5593972152997</v>
      </c>
      <c r="V91" s="1477">
        <v>965.74676110300595</v>
      </c>
    </row>
    <row r="92" spans="3:22">
      <c r="C92" s="283" t="s">
        <v>588</v>
      </c>
      <c r="D92" s="124" t="s">
        <v>1452</v>
      </c>
      <c r="E92" s="124"/>
    </row>
    <row r="93" spans="3:22">
      <c r="C93" s="283"/>
      <c r="D93" s="124" t="s">
        <v>589</v>
      </c>
      <c r="E93" s="124"/>
    </row>
    <row r="94" spans="3:22">
      <c r="C94" s="283"/>
      <c r="D94" s="124" t="s">
        <v>590</v>
      </c>
      <c r="E94" s="124" t="s">
        <v>591</v>
      </c>
    </row>
    <row r="95" spans="3:22">
      <c r="C95" s="906" t="s">
        <v>80</v>
      </c>
      <c r="D95" s="124" t="s">
        <v>592</v>
      </c>
      <c r="E95" s="955">
        <v>1300</v>
      </c>
    </row>
    <row r="97" spans="3:5" s="4" customFormat="1" ht="18" customHeight="1">
      <c r="C97" s="173" t="s">
        <v>593</v>
      </c>
      <c r="E97" s="48"/>
    </row>
    <row r="98" spans="3:5">
      <c r="C98" s="92"/>
      <c r="D98" s="33"/>
    </row>
    <row r="99" spans="3:5">
      <c r="C99" s="150" t="s">
        <v>594</v>
      </c>
      <c r="D99" s="4"/>
      <c r="E99" s="4"/>
    </row>
    <row r="100" spans="3:5">
      <c r="C100" s="4"/>
      <c r="D100" s="4"/>
      <c r="E100" s="4"/>
    </row>
    <row r="101" spans="3:5">
      <c r="C101" s="283" t="s">
        <v>595</v>
      </c>
      <c r="D101" s="4"/>
      <c r="E101" s="4"/>
    </row>
    <row r="102" spans="3:5">
      <c r="C102" s="283" t="s">
        <v>596</v>
      </c>
      <c r="D102" s="4"/>
      <c r="E102" s="4"/>
    </row>
    <row r="103" spans="3:5">
      <c r="C103" s="4"/>
      <c r="D103" s="4"/>
      <c r="E103" s="4"/>
    </row>
    <row r="104" spans="3:5">
      <c r="C104" s="4"/>
      <c r="D104" s="5" t="s">
        <v>597</v>
      </c>
      <c r="E104" s="333"/>
    </row>
    <row r="105" spans="3:5" ht="29">
      <c r="C105" s="748" t="s">
        <v>598</v>
      </c>
      <c r="D105" s="690" t="s">
        <v>94</v>
      </c>
      <c r="E105" s="578">
        <v>0.42</v>
      </c>
    </row>
    <row r="106" spans="3:5" ht="29">
      <c r="C106" s="259" t="s">
        <v>599</v>
      </c>
      <c r="D106" s="61" t="s">
        <v>94</v>
      </c>
      <c r="E106" s="261">
        <v>0.25</v>
      </c>
    </row>
    <row r="107" spans="3:5">
      <c r="C107" s="259" t="s">
        <v>600</v>
      </c>
      <c r="D107" s="61" t="s">
        <v>94</v>
      </c>
      <c r="E107" s="261">
        <v>0.14000000000000001</v>
      </c>
    </row>
    <row r="108" spans="3:5">
      <c r="C108" s="259" t="s">
        <v>601</v>
      </c>
      <c r="D108" s="61" t="s">
        <v>602</v>
      </c>
      <c r="E108" s="261">
        <v>2.8000000000000001E-2</v>
      </c>
    </row>
    <row r="109" spans="3:5">
      <c r="C109" s="259" t="s">
        <v>603</v>
      </c>
      <c r="D109" s="61" t="s">
        <v>69</v>
      </c>
      <c r="E109" s="261">
        <v>2.8000000000000001E-2</v>
      </c>
    </row>
    <row r="110" spans="3:5">
      <c r="C110" s="259" t="s">
        <v>604</v>
      </c>
      <c r="D110" s="61" t="s">
        <v>94</v>
      </c>
      <c r="E110" s="261">
        <v>2.8000000000000001E-2</v>
      </c>
    </row>
    <row r="111" spans="3:5" ht="29">
      <c r="C111" s="259" t="s">
        <v>605</v>
      </c>
      <c r="D111" s="61" t="s">
        <v>94</v>
      </c>
      <c r="E111" s="261">
        <v>5.6000000000000001E-2</v>
      </c>
    </row>
    <row r="112" spans="3:5" ht="29">
      <c r="C112" s="260" t="s">
        <v>606</v>
      </c>
      <c r="D112" s="62" t="s">
        <v>602</v>
      </c>
      <c r="E112" s="262">
        <v>0.05</v>
      </c>
    </row>
    <row r="113" spans="3:4">
      <c r="C113" s="1483" t="s">
        <v>607</v>
      </c>
      <c r="D113" s="33"/>
    </row>
    <row r="114" spans="3:4">
      <c r="D114" s="33"/>
    </row>
    <row r="115" spans="3:4">
      <c r="C115" s="236" t="s">
        <v>608</v>
      </c>
      <c r="D115" s="33"/>
    </row>
    <row r="116" spans="3:4">
      <c r="C116" s="92"/>
      <c r="D116" s="33"/>
    </row>
    <row r="117" spans="3:4">
      <c r="C117" s="238" t="s">
        <v>609</v>
      </c>
      <c r="D117" s="231"/>
    </row>
    <row r="118" spans="3:4">
      <c r="C118" s="263" t="s">
        <v>610</v>
      </c>
      <c r="D118" s="250" t="s">
        <v>611</v>
      </c>
    </row>
    <row r="119" spans="3:4">
      <c r="C119" s="264" t="s">
        <v>96</v>
      </c>
      <c r="D119" s="577">
        <v>0</v>
      </c>
    </row>
    <row r="120" spans="3:4">
      <c r="C120" s="264" t="s">
        <v>69</v>
      </c>
      <c r="D120" s="265">
        <f>E109</f>
        <v>2.8000000000000001E-2</v>
      </c>
    </row>
    <row r="121" spans="3:4">
      <c r="C121" s="264" t="s">
        <v>612</v>
      </c>
      <c r="D121" s="265">
        <f>SUM(E105+E106+E107+E108+E110+E111+E112)</f>
        <v>0.97200000000000009</v>
      </c>
    </row>
    <row r="122" spans="3:4">
      <c r="C122" s="266" t="s">
        <v>613</v>
      </c>
      <c r="D122" s="267">
        <f>E112+E108</f>
        <v>7.8E-2</v>
      </c>
    </row>
    <row r="123" spans="3:4">
      <c r="C123" s="92"/>
      <c r="D123" s="143"/>
    </row>
    <row r="124" spans="3:4">
      <c r="C124" s="236" t="s">
        <v>614</v>
      </c>
      <c r="D124" s="33"/>
    </row>
  </sheetData>
  <hyperlinks>
    <hyperlink ref="A3" location="SYNTHESE!A1" display="SYNTHESE-INV" xr:uid="{205981AD-AD66-478D-9702-A38EA48FCCD3}"/>
    <hyperlink ref="A2" location="'A LIRE '!A1" display="A LIRE" xr:uid="{C451B9BA-ADA9-415B-A320-3240340F34CB}"/>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E65F-118E-409A-9025-239B349112FF}">
  <sheetPr codeName="Feuil27">
    <tabColor theme="9"/>
    <pageSetUpPr fitToPage="1"/>
  </sheetPr>
  <dimension ref="A1:IA104"/>
  <sheetViews>
    <sheetView showGridLines="0" zoomScale="80" zoomScaleNormal="80" workbookViewId="0">
      <pane ySplit="1" topLeftCell="A7" activePane="bottomLeft" state="frozen"/>
      <selection pane="bottomLeft" activeCell="I40" sqref="I40"/>
    </sheetView>
  </sheetViews>
  <sheetFormatPr baseColWidth="10" defaultColWidth="12.54296875" defaultRowHeight="14.5" outlineLevelCol="1"/>
  <cols>
    <col min="3" max="3" width="29.7265625" customWidth="1"/>
    <col min="4" max="4" width="24.54296875" customWidth="1"/>
    <col min="5" max="5" width="21.7265625" customWidth="1"/>
    <col min="6" max="6" width="19" customWidth="1"/>
    <col min="7" max="14" width="12.26953125" customWidth="1"/>
    <col min="15" max="15" width="12.26953125" customWidth="1" collapsed="1"/>
    <col min="16" max="19" width="12.26953125" customWidth="1" outlineLevel="1"/>
    <col min="20" max="20" width="12.26953125" customWidth="1"/>
    <col min="21" max="24" width="12.26953125" customWidth="1" outlineLevel="1"/>
    <col min="25" max="25" width="12.26953125" customWidth="1"/>
    <col min="26" max="29" width="12.26953125" customWidth="1" outlineLevel="1"/>
    <col min="30" max="30" width="12.26953125" customWidth="1"/>
    <col min="31" max="39" width="12.26953125" customWidth="1" outlineLevel="1"/>
    <col min="40" max="40" width="12.26953125" customWidth="1"/>
    <col min="41" max="49" width="12.26953125" hidden="1" customWidth="1" outlineLevel="1"/>
    <col min="50" max="50" width="12.26953125" customWidth="1" collapsed="1"/>
    <col min="51" max="51" width="12.26953125" customWidth="1"/>
    <col min="52" max="52" width="12.26953125" customWidth="1" collapsed="1"/>
    <col min="53" max="56" width="12.26953125" hidden="1" customWidth="1" outlineLevel="1"/>
    <col min="57" max="57" width="12.26953125" customWidth="1" collapsed="1"/>
    <col min="58" max="61" width="12.26953125" hidden="1" customWidth="1" outlineLevel="1"/>
    <col min="62" max="62" width="12.26953125" customWidth="1" collapsed="1"/>
    <col min="63" max="66" width="12.26953125" hidden="1" customWidth="1" outlineLevel="1"/>
    <col min="67" max="67" width="12.26953125" customWidth="1" collapsed="1"/>
    <col min="68" max="76" width="12.26953125" hidden="1" customWidth="1" outlineLevel="1"/>
    <col min="77" max="77" width="12.26953125" customWidth="1" collapsed="1"/>
    <col min="78" max="86" width="12.26953125" hidden="1" customWidth="1" outlineLevel="1"/>
    <col min="87" max="87" width="12.26953125" customWidth="1" collapsed="1"/>
    <col min="88" max="88" width="12.26953125" customWidth="1"/>
    <col min="89" max="89" width="12.26953125" customWidth="1" collapsed="1"/>
    <col min="90" max="93" width="12.26953125" hidden="1" customWidth="1" outlineLevel="1"/>
    <col min="94" max="94" width="12.26953125" customWidth="1" collapsed="1"/>
    <col min="95" max="98" width="12.26953125" hidden="1" customWidth="1" outlineLevel="1"/>
    <col min="99" max="99" width="12.26953125" customWidth="1" collapsed="1"/>
    <col min="100" max="103" width="12.26953125" hidden="1" customWidth="1" outlineLevel="1"/>
    <col min="104" max="104" width="12.26953125" customWidth="1" collapsed="1"/>
    <col min="105" max="113" width="12.26953125" hidden="1" customWidth="1" outlineLevel="1"/>
    <col min="114" max="114" width="12.26953125" customWidth="1" collapsed="1"/>
    <col min="115" max="123" width="12.26953125" hidden="1" customWidth="1" outlineLevel="1"/>
    <col min="124" max="124" width="12.26953125" customWidth="1" collapsed="1"/>
    <col min="125" max="125" width="12.26953125" customWidth="1"/>
    <col min="126" max="126" width="12.26953125" customWidth="1" collapsed="1"/>
    <col min="127" max="130" width="12.26953125" hidden="1" customWidth="1" outlineLevel="1"/>
    <col min="131" max="131" width="12.26953125" customWidth="1" collapsed="1"/>
    <col min="132" max="135" width="12.26953125" hidden="1" customWidth="1" outlineLevel="1"/>
    <col min="136" max="136" width="12.26953125" customWidth="1" collapsed="1"/>
    <col min="137" max="140" width="12.26953125" hidden="1" customWidth="1" outlineLevel="1"/>
    <col min="141" max="141" width="12.26953125" customWidth="1" collapsed="1"/>
    <col min="142" max="150" width="12.26953125" hidden="1" customWidth="1" outlineLevel="1"/>
    <col min="151" max="151" width="12.26953125" customWidth="1" collapsed="1"/>
    <col min="152" max="160" width="12.26953125" hidden="1" customWidth="1" outlineLevel="1"/>
    <col min="161" max="161" width="12.26953125" customWidth="1" collapsed="1"/>
    <col min="162" max="162" width="12.26953125" customWidth="1"/>
    <col min="163" max="163" width="12.26953125" customWidth="1" collapsed="1"/>
    <col min="164" max="167" width="12.26953125" hidden="1" customWidth="1" outlineLevel="1"/>
    <col min="168" max="168" width="12.26953125" customWidth="1" collapsed="1"/>
    <col min="169" max="172" width="12.26953125" hidden="1" customWidth="1" outlineLevel="1"/>
    <col min="173" max="173" width="12.26953125" customWidth="1" collapsed="1"/>
    <col min="174" max="177" width="12.26953125" hidden="1" customWidth="1" outlineLevel="1"/>
    <col min="178" max="178" width="12.26953125" customWidth="1" collapsed="1"/>
    <col min="179" max="187" width="12.26953125" hidden="1" customWidth="1" outlineLevel="1"/>
    <col min="188" max="188" width="12.26953125" customWidth="1" collapsed="1"/>
    <col min="189" max="197" width="12.26953125" hidden="1" customWidth="1" outlineLevel="1"/>
    <col min="198" max="198" width="12.26953125" customWidth="1" collapsed="1"/>
    <col min="199" max="199" width="12.26953125" customWidth="1"/>
    <col min="200" max="200" width="12.26953125" customWidth="1" collapsed="1"/>
    <col min="201" max="204" width="12.26953125" hidden="1" customWidth="1" outlineLevel="1"/>
    <col min="205" max="205" width="12.26953125" customWidth="1" collapsed="1"/>
    <col min="206" max="209" width="12.26953125" hidden="1" customWidth="1" outlineLevel="1"/>
    <col min="210" max="210" width="12.26953125" customWidth="1" collapsed="1"/>
    <col min="211" max="214" width="12.26953125" hidden="1" customWidth="1" outlineLevel="1"/>
    <col min="215" max="215" width="12.26953125" customWidth="1" collapsed="1"/>
    <col min="216" max="224" width="12.26953125" hidden="1" customWidth="1" outlineLevel="1"/>
    <col min="225" max="225" width="12.26953125" customWidth="1" collapsed="1"/>
    <col min="226" max="234" width="12.26953125" hidden="1" customWidth="1" outlineLevel="1"/>
    <col min="235" max="235" width="12.26953125" customWidth="1" collapsed="1"/>
  </cols>
  <sheetData>
    <row r="1" spans="1:235" s="4" customFormat="1" ht="22.15" customHeight="1">
      <c r="A1" s="1" t="s">
        <v>150</v>
      </c>
      <c r="B1" s="1"/>
      <c r="C1" s="2" t="s">
        <v>615</v>
      </c>
      <c r="H1" s="401">
        <v>2017</v>
      </c>
      <c r="I1" s="401">
        <v>2018</v>
      </c>
      <c r="J1" s="401">
        <v>2019</v>
      </c>
      <c r="K1" s="401">
        <v>2020</v>
      </c>
      <c r="L1" s="401">
        <v>2021</v>
      </c>
      <c r="M1" s="401">
        <v>2022</v>
      </c>
      <c r="N1" s="402">
        <v>2023</v>
      </c>
      <c r="P1" s="567">
        <v>2024</v>
      </c>
      <c r="Q1" s="429">
        <v>2025</v>
      </c>
      <c r="R1" s="429">
        <v>2026</v>
      </c>
      <c r="S1" s="429">
        <v>2027</v>
      </c>
      <c r="T1" s="429">
        <v>2028</v>
      </c>
      <c r="U1" s="429">
        <v>2029</v>
      </c>
      <c r="V1" s="568">
        <v>2030</v>
      </c>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R1" s="1"/>
      <c r="GS1" s="1"/>
      <c r="GT1" s="1"/>
      <c r="GU1" s="1"/>
      <c r="GV1" s="1"/>
      <c r="GW1" s="1"/>
      <c r="GX1" s="1"/>
      <c r="GY1" s="1"/>
      <c r="GZ1" s="1"/>
      <c r="HA1" s="1"/>
      <c r="HB1" s="1"/>
      <c r="HC1" s="1"/>
      <c r="HD1" s="1"/>
      <c r="HE1" s="1"/>
      <c r="HF1" s="1"/>
      <c r="HG1" s="1"/>
      <c r="HH1" s="1"/>
      <c r="HI1" s="1"/>
      <c r="HJ1" s="1"/>
      <c r="HK1" s="1"/>
      <c r="HL1" s="1"/>
      <c r="HM1" s="1"/>
      <c r="HN1" s="1"/>
      <c r="HO1" s="1"/>
      <c r="HP1" s="1"/>
      <c r="HQ1" s="1"/>
      <c r="HR1" s="550">
        <v>2041</v>
      </c>
      <c r="HS1" s="550">
        <v>2042</v>
      </c>
      <c r="HT1" s="550">
        <v>2043</v>
      </c>
      <c r="HU1" s="550">
        <v>2044</v>
      </c>
      <c r="HV1" s="550">
        <v>2045</v>
      </c>
      <c r="HW1" s="550">
        <v>2046</v>
      </c>
      <c r="HX1" s="550">
        <v>2047</v>
      </c>
      <c r="HY1" s="550">
        <v>2048</v>
      </c>
      <c r="HZ1" s="550">
        <v>2049</v>
      </c>
      <c r="IA1" s="551">
        <v>2050</v>
      </c>
    </row>
    <row r="2" spans="1:235" s="4" customFormat="1" ht="21">
      <c r="A2" s="1349" t="s">
        <v>1421</v>
      </c>
      <c r="C2" s="2"/>
      <c r="H2" s="569" t="s">
        <v>86</v>
      </c>
      <c r="I2" s="430"/>
      <c r="J2" s="430"/>
      <c r="K2" s="430"/>
      <c r="L2" s="430"/>
      <c r="M2" s="430"/>
      <c r="N2" s="570"/>
      <c r="P2" s="571" t="s">
        <v>280</v>
      </c>
      <c r="Q2" s="356"/>
      <c r="R2" s="356"/>
      <c r="S2" s="356"/>
      <c r="T2" s="356"/>
      <c r="U2" s="356"/>
      <c r="V2" s="156"/>
      <c r="AZ2" s="207"/>
      <c r="CK2" s="207"/>
      <c r="DV2" s="207"/>
      <c r="FG2" s="207"/>
      <c r="GR2" s="207"/>
      <c r="HR2" s="25"/>
      <c r="HS2" s="25"/>
      <c r="HT2" s="25"/>
      <c r="HU2" s="25"/>
      <c r="HV2" s="25"/>
      <c r="HW2" s="25"/>
      <c r="HX2" s="25"/>
      <c r="HY2" s="25"/>
      <c r="HZ2" s="25"/>
      <c r="IA2" s="26"/>
    </row>
    <row r="3" spans="1:235">
      <c r="A3" s="1349" t="s">
        <v>152</v>
      </c>
      <c r="C3" s="30"/>
      <c r="D3" s="30"/>
    </row>
    <row r="4" spans="1:235">
      <c r="C4" s="30"/>
      <c r="D4" s="30"/>
      <c r="H4" s="34" t="s">
        <v>86</v>
      </c>
      <c r="I4" s="34" t="s">
        <v>86</v>
      </c>
      <c r="J4" s="34" t="s">
        <v>86</v>
      </c>
      <c r="K4" s="34" t="s">
        <v>86</v>
      </c>
      <c r="L4" s="34" t="s">
        <v>86</v>
      </c>
      <c r="M4" s="34" t="s">
        <v>86</v>
      </c>
      <c r="N4" s="34" t="s">
        <v>86</v>
      </c>
      <c r="P4" s="76" t="s">
        <v>19</v>
      </c>
      <c r="Q4" s="76" t="s">
        <v>19</v>
      </c>
      <c r="R4" s="76" t="s">
        <v>19</v>
      </c>
      <c r="S4" s="76" t="s">
        <v>19</v>
      </c>
      <c r="T4" s="76" t="s">
        <v>19</v>
      </c>
      <c r="U4" s="76" t="s">
        <v>19</v>
      </c>
      <c r="V4" s="76" t="s">
        <v>19</v>
      </c>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t="s">
        <v>89</v>
      </c>
      <c r="HS4" s="80" t="s">
        <v>89</v>
      </c>
      <c r="HT4" s="80" t="s">
        <v>89</v>
      </c>
      <c r="HU4" s="80" t="s">
        <v>89</v>
      </c>
      <c r="HV4" s="80" t="s">
        <v>89</v>
      </c>
      <c r="HW4" s="80" t="s">
        <v>89</v>
      </c>
      <c r="HX4" s="80" t="s">
        <v>89</v>
      </c>
      <c r="HY4" s="80" t="s">
        <v>89</v>
      </c>
      <c r="HZ4" s="80" t="s">
        <v>89</v>
      </c>
      <c r="IA4" s="80" t="s">
        <v>89</v>
      </c>
    </row>
    <row r="5" spans="1:235">
      <c r="C5" s="30"/>
      <c r="D5" s="30"/>
      <c r="H5" s="34"/>
      <c r="I5" s="34"/>
      <c r="J5" s="34"/>
      <c r="K5" s="34"/>
      <c r="L5" s="34"/>
      <c r="M5" s="34"/>
      <c r="N5" s="34"/>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row>
    <row r="6" spans="1:235">
      <c r="C6" s="100" t="s">
        <v>153</v>
      </c>
      <c r="D6" s="30"/>
      <c r="H6" s="34"/>
      <c r="I6" s="34"/>
      <c r="J6" s="34"/>
      <c r="K6" s="34"/>
      <c r="L6" s="34"/>
      <c r="M6" s="34"/>
      <c r="N6" s="34"/>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row>
    <row r="7" spans="1:235">
      <c r="C7" s="726" t="s">
        <v>617</v>
      </c>
      <c r="D7" s="1355"/>
      <c r="E7" s="1256"/>
      <c r="F7" s="1256"/>
      <c r="G7" s="1256"/>
      <c r="H7" s="1279"/>
      <c r="I7" s="1279"/>
      <c r="J7" s="1279"/>
      <c r="K7" s="1279"/>
      <c r="L7" s="1279"/>
      <c r="M7" s="1279"/>
      <c r="N7" s="1279"/>
      <c r="O7" s="1256"/>
      <c r="P7" s="135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row>
    <row r="8" spans="1:235">
      <c r="C8" s="98" t="s">
        <v>618</v>
      </c>
      <c r="D8" s="30"/>
      <c r="H8" s="34"/>
      <c r="I8" s="34"/>
      <c r="J8" s="34"/>
      <c r="K8" s="34"/>
      <c r="L8" s="34"/>
      <c r="M8" s="34"/>
      <c r="N8" s="34"/>
      <c r="P8" s="1357"/>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row>
    <row r="9" spans="1:235">
      <c r="C9" s="98" t="s">
        <v>619</v>
      </c>
      <c r="D9" s="30"/>
      <c r="H9" s="34"/>
      <c r="I9" s="34"/>
      <c r="J9" s="34"/>
      <c r="K9" s="34"/>
      <c r="L9" s="34"/>
      <c r="M9" s="34"/>
      <c r="N9" s="34"/>
      <c r="P9" s="1357"/>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row>
    <row r="10" spans="1:235">
      <c r="C10" s="98" t="s">
        <v>620</v>
      </c>
      <c r="D10" s="30"/>
      <c r="H10" s="34"/>
      <c r="I10" s="34"/>
      <c r="J10" s="34"/>
      <c r="K10" s="34"/>
      <c r="L10" s="34"/>
      <c r="M10" s="34"/>
      <c r="N10" s="34"/>
      <c r="P10" s="1357"/>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row>
    <row r="11" spans="1:235">
      <c r="C11" s="98" t="s">
        <v>621</v>
      </c>
      <c r="D11" s="30"/>
      <c r="H11" s="34"/>
      <c r="I11" s="34"/>
      <c r="J11" s="34"/>
      <c r="K11" s="34"/>
      <c r="L11" s="34"/>
      <c r="M11" s="34"/>
      <c r="N11" s="34"/>
      <c r="P11" s="1357"/>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row>
    <row r="12" spans="1:235">
      <c r="C12" s="64" t="s">
        <v>622</v>
      </c>
      <c r="D12" s="1358"/>
      <c r="E12" s="65"/>
      <c r="F12" s="65"/>
      <c r="G12" s="65"/>
      <c r="H12" s="1359"/>
      <c r="I12" s="1359"/>
      <c r="J12" s="1359"/>
      <c r="K12" s="1359"/>
      <c r="L12" s="1359"/>
      <c r="M12" s="1359"/>
      <c r="N12" s="1359"/>
      <c r="O12" s="65"/>
      <c r="P12" s="1360"/>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row>
    <row r="13" spans="1:235">
      <c r="D13" s="30"/>
      <c r="H13" s="34"/>
      <c r="I13" s="34"/>
      <c r="J13" s="34"/>
      <c r="K13" s="34"/>
      <c r="L13" s="34"/>
      <c r="M13" s="34"/>
      <c r="N13" s="34"/>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row>
    <row r="14" spans="1:235">
      <c r="C14" s="30"/>
      <c r="D14" s="30"/>
      <c r="H14" s="34"/>
      <c r="I14" s="34"/>
      <c r="J14" s="34"/>
      <c r="K14" s="34"/>
      <c r="L14" s="34"/>
      <c r="M14" s="34"/>
      <c r="N14" s="34"/>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row>
    <row r="15" spans="1:235" s="253" customFormat="1" ht="21">
      <c r="C15" s="251" t="s">
        <v>156</v>
      </c>
      <c r="D15" s="252"/>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row>
    <row r="17" spans="3:235">
      <c r="C17" s="37" t="s">
        <v>616</v>
      </c>
      <c r="G17" s="4"/>
      <c r="H17" s="439" t="s">
        <v>109</v>
      </c>
      <c r="P17" s="829" t="s">
        <v>1629</v>
      </c>
      <c r="AZ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row>
    <row r="18" spans="3:235">
      <c r="C18" s="45"/>
      <c r="D18" s="356"/>
      <c r="E18" s="330" t="s">
        <v>98</v>
      </c>
      <c r="F18" s="28" t="s">
        <v>99</v>
      </c>
      <c r="G18" s="4"/>
      <c r="H18" s="1531">
        <v>2017</v>
      </c>
      <c r="I18" s="1532">
        <v>2018</v>
      </c>
      <c r="J18" s="1532">
        <v>2019</v>
      </c>
      <c r="K18" s="1532">
        <v>2020</v>
      </c>
      <c r="L18" s="1532">
        <v>2021</v>
      </c>
      <c r="M18" s="1532">
        <v>2022</v>
      </c>
      <c r="N18" s="1533">
        <v>2023</v>
      </c>
      <c r="O18" s="644"/>
      <c r="P18" s="1531">
        <v>2024</v>
      </c>
      <c r="Q18" s="1532">
        <v>2025</v>
      </c>
      <c r="R18" s="1532">
        <v>2026</v>
      </c>
      <c r="S18" s="1532">
        <v>2027</v>
      </c>
      <c r="T18" s="1532">
        <v>2028</v>
      </c>
      <c r="U18" s="1532">
        <v>2029</v>
      </c>
      <c r="V18" s="1533">
        <v>2030</v>
      </c>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29"/>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330">
        <f t="shared" ref="HR18:IA18" si="0">HR$1</f>
        <v>2041</v>
      </c>
      <c r="HS18" s="330">
        <f t="shared" si="0"/>
        <v>2042</v>
      </c>
      <c r="HT18" s="330">
        <f t="shared" si="0"/>
        <v>2043</v>
      </c>
      <c r="HU18" s="330">
        <f t="shared" si="0"/>
        <v>2044</v>
      </c>
      <c r="HV18" s="330">
        <f t="shared" si="0"/>
        <v>2045</v>
      </c>
      <c r="HW18" s="330">
        <f t="shared" si="0"/>
        <v>2046</v>
      </c>
      <c r="HX18" s="330">
        <f t="shared" si="0"/>
        <v>2047</v>
      </c>
      <c r="HY18" s="330">
        <f t="shared" si="0"/>
        <v>2048</v>
      </c>
      <c r="HZ18" s="330">
        <f t="shared" si="0"/>
        <v>2049</v>
      </c>
      <c r="IA18" s="28">
        <f t="shared" si="0"/>
        <v>2050</v>
      </c>
    </row>
    <row r="19" spans="3:235">
      <c r="C19" s="726" t="s">
        <v>68</v>
      </c>
      <c r="D19" s="556"/>
      <c r="E19" s="295" t="s">
        <v>92</v>
      </c>
      <c r="F19" s="294"/>
      <c r="G19" s="4"/>
      <c r="H19" s="1270">
        <v>0</v>
      </c>
      <c r="I19" s="1485">
        <v>0</v>
      </c>
      <c r="J19" s="1485">
        <v>0</v>
      </c>
      <c r="K19" s="1485">
        <v>0</v>
      </c>
      <c r="L19" s="1485">
        <v>0</v>
      </c>
      <c r="M19" s="1485">
        <v>0</v>
      </c>
      <c r="N19" s="1486">
        <v>0</v>
      </c>
      <c r="O19" s="1534"/>
      <c r="P19" s="837"/>
      <c r="Q19" s="830"/>
      <c r="R19" s="830"/>
      <c r="S19" s="830"/>
      <c r="T19" s="830"/>
      <c r="U19" s="830"/>
      <c r="V19" s="1501"/>
      <c r="W19" s="254"/>
      <c r="X19" s="254"/>
      <c r="Y19" s="432"/>
      <c r="Z19" s="432"/>
      <c r="AA19" s="432"/>
      <c r="AB19" s="432"/>
      <c r="AC19" s="432"/>
      <c r="AD19" s="432"/>
      <c r="AE19" s="432"/>
      <c r="AF19" s="126"/>
      <c r="AG19" s="126"/>
      <c r="AH19" s="126"/>
      <c r="AI19" s="126"/>
      <c r="AJ19" s="126"/>
      <c r="AK19" s="126"/>
      <c r="AL19" s="126"/>
      <c r="AM19" s="126"/>
      <c r="AN19" s="126"/>
      <c r="AO19" s="126"/>
      <c r="AP19" s="126"/>
      <c r="AQ19" s="126"/>
      <c r="AR19" s="126"/>
      <c r="AS19" s="126"/>
      <c r="AT19" s="126"/>
      <c r="AU19" s="126"/>
      <c r="AV19" s="126"/>
      <c r="AW19" s="126"/>
      <c r="AX19" s="126"/>
      <c r="AY19" s="1"/>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560"/>
      <c r="HS19" s="560"/>
      <c r="HT19" s="560"/>
      <c r="HU19" s="560"/>
      <c r="HV19" s="560"/>
      <c r="HW19" s="560"/>
      <c r="HX19" s="560"/>
      <c r="HY19" s="560"/>
      <c r="HZ19" s="560"/>
      <c r="IA19" s="334"/>
    </row>
    <row r="20" spans="3:235">
      <c r="C20" s="98" t="s">
        <v>69</v>
      </c>
      <c r="D20" s="92"/>
      <c r="E20" s="33"/>
      <c r="F20" s="88"/>
      <c r="G20" s="4"/>
      <c r="H20" s="1267">
        <v>0.40852000000000005</v>
      </c>
      <c r="I20" s="778">
        <v>0.57567422680412383</v>
      </c>
      <c r="J20" s="778">
        <v>0.62602105263157892</v>
      </c>
      <c r="K20" s="778">
        <v>0.80842553191489364</v>
      </c>
      <c r="L20" s="778">
        <v>0.71602553191489371</v>
      </c>
      <c r="M20" s="778">
        <v>0.64889094468085118</v>
      </c>
      <c r="N20" s="1273">
        <v>0.92537021276595754</v>
      </c>
      <c r="O20" s="1534"/>
      <c r="P20" s="838"/>
      <c r="Q20" s="831"/>
      <c r="R20" s="831"/>
      <c r="S20" s="831"/>
      <c r="T20" s="831"/>
      <c r="U20" s="831"/>
      <c r="V20" s="1502"/>
      <c r="W20" s="254"/>
      <c r="X20" s="254"/>
      <c r="Y20" s="432"/>
      <c r="Z20" s="432"/>
      <c r="AA20" s="432"/>
      <c r="AB20" s="432"/>
      <c r="AC20" s="432"/>
      <c r="AD20" s="432"/>
      <c r="AE20" s="432"/>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357"/>
      <c r="BP20" s="357"/>
      <c r="BQ20" s="357"/>
      <c r="BR20" s="357"/>
      <c r="BS20" s="357"/>
      <c r="BT20" s="357"/>
      <c r="BU20" s="357"/>
      <c r="BV20" s="357"/>
      <c r="BW20" s="357"/>
      <c r="BX20" s="357"/>
      <c r="BY20" s="357"/>
      <c r="BZ20" s="357"/>
      <c r="CA20" s="357"/>
      <c r="CB20" s="357"/>
      <c r="CC20" s="357"/>
      <c r="CD20" s="357"/>
      <c r="CE20" s="357"/>
      <c r="CF20" s="357"/>
      <c r="CG20" s="357"/>
      <c r="CH20" s="357"/>
      <c r="CI20" s="357"/>
      <c r="CJ20" s="126"/>
      <c r="CK20" s="126"/>
      <c r="CL20" s="126"/>
      <c r="CM20" s="126"/>
      <c r="CN20" s="126"/>
      <c r="CO20" s="126"/>
      <c r="CP20" s="126"/>
      <c r="CQ20" s="126"/>
      <c r="CR20" s="126"/>
      <c r="CS20" s="126"/>
      <c r="CT20" s="126"/>
      <c r="CU20" s="126"/>
      <c r="CV20" s="126"/>
      <c r="CW20" s="126"/>
      <c r="CX20" s="126"/>
      <c r="CY20" s="126"/>
      <c r="CZ20" s="357"/>
      <c r="DA20" s="357"/>
      <c r="DB20" s="357"/>
      <c r="DC20" s="357"/>
      <c r="DD20" s="357"/>
      <c r="DE20" s="357"/>
      <c r="DF20" s="357"/>
      <c r="DG20" s="357"/>
      <c r="DH20" s="357"/>
      <c r="DI20" s="357"/>
      <c r="DJ20" s="357"/>
      <c r="DK20" s="357"/>
      <c r="DL20" s="357"/>
      <c r="DM20" s="357"/>
      <c r="DN20" s="357"/>
      <c r="DO20" s="357"/>
      <c r="DP20" s="357"/>
      <c r="DQ20" s="357"/>
      <c r="DR20" s="357"/>
      <c r="DS20" s="357"/>
      <c r="DT20" s="357"/>
      <c r="DU20" s="126"/>
      <c r="DV20" s="126"/>
      <c r="DW20" s="126"/>
      <c r="DX20" s="126"/>
      <c r="DY20" s="126"/>
      <c r="DZ20" s="126"/>
      <c r="EA20" s="126"/>
      <c r="EB20" s="126"/>
      <c r="EC20" s="126"/>
      <c r="ED20" s="126"/>
      <c r="EE20" s="126"/>
      <c r="EF20" s="126"/>
      <c r="EG20" s="126"/>
      <c r="EH20" s="126"/>
      <c r="EI20" s="126"/>
      <c r="EJ20" s="126"/>
      <c r="EK20" s="357"/>
      <c r="EL20" s="357"/>
      <c r="EM20" s="357"/>
      <c r="EN20" s="357"/>
      <c r="EO20" s="357"/>
      <c r="EP20" s="357"/>
      <c r="EQ20" s="357"/>
      <c r="ER20" s="357"/>
      <c r="ES20" s="357"/>
      <c r="ET20" s="357"/>
      <c r="EU20" s="357"/>
      <c r="EV20" s="357"/>
      <c r="EW20" s="357"/>
      <c r="EX20" s="357"/>
      <c r="EY20" s="357"/>
      <c r="EZ20" s="357"/>
      <c r="FA20" s="357"/>
      <c r="FB20" s="357"/>
      <c r="FC20" s="357"/>
      <c r="FD20" s="357"/>
      <c r="FE20" s="357"/>
      <c r="FF20" s="126"/>
      <c r="FG20" s="126"/>
      <c r="FH20" s="126"/>
      <c r="FI20" s="126"/>
      <c r="FJ20" s="126"/>
      <c r="FK20" s="126"/>
      <c r="FL20" s="126"/>
      <c r="FM20" s="126"/>
      <c r="FN20" s="126"/>
      <c r="FO20" s="126"/>
      <c r="FP20" s="126"/>
      <c r="FQ20" s="126"/>
      <c r="FR20" s="126"/>
      <c r="FS20" s="126"/>
      <c r="FT20" s="126"/>
      <c r="FU20" s="126"/>
      <c r="FV20" s="357"/>
      <c r="FW20" s="357"/>
      <c r="FX20" s="357"/>
      <c r="FY20" s="357"/>
      <c r="FZ20" s="357"/>
      <c r="GA20" s="357"/>
      <c r="GB20" s="357"/>
      <c r="GC20" s="357"/>
      <c r="GD20" s="357"/>
      <c r="GE20" s="357"/>
      <c r="GF20" s="357"/>
      <c r="GG20" s="357"/>
      <c r="GH20" s="357"/>
      <c r="GI20" s="357"/>
      <c r="GJ20" s="357"/>
      <c r="GK20" s="357"/>
      <c r="GL20" s="357"/>
      <c r="GM20" s="357"/>
      <c r="GN20" s="357"/>
      <c r="GO20" s="357"/>
      <c r="GP20" s="357"/>
      <c r="GQ20" s="126"/>
      <c r="GR20" s="126"/>
      <c r="GS20" s="126"/>
      <c r="GT20" s="126"/>
      <c r="GU20" s="126"/>
      <c r="GV20" s="126"/>
      <c r="GW20" s="126"/>
      <c r="GX20" s="126"/>
      <c r="GY20" s="126"/>
      <c r="GZ20" s="126"/>
      <c r="HA20" s="126"/>
      <c r="HB20" s="126"/>
      <c r="HC20" s="126"/>
      <c r="HD20" s="126"/>
      <c r="HE20" s="126"/>
      <c r="HF20" s="126"/>
      <c r="HG20" s="357"/>
      <c r="HH20" s="357"/>
      <c r="HI20" s="357"/>
      <c r="HJ20" s="357"/>
      <c r="HK20" s="357"/>
      <c r="HL20" s="357"/>
      <c r="HM20" s="357"/>
      <c r="HN20" s="357"/>
      <c r="HO20" s="357"/>
      <c r="HP20" s="357"/>
      <c r="HQ20" s="357"/>
      <c r="HR20" s="419"/>
      <c r="HS20" s="419"/>
      <c r="HT20" s="419"/>
      <c r="HU20" s="419"/>
      <c r="HV20" s="419"/>
      <c r="HW20" s="419"/>
      <c r="HX20" s="419"/>
      <c r="HY20" s="419"/>
      <c r="HZ20" s="419"/>
      <c r="IA20" s="420"/>
    </row>
    <row r="21" spans="3:235">
      <c r="C21" s="62" t="s">
        <v>94</v>
      </c>
      <c r="D21" s="10"/>
      <c r="E21" s="10"/>
      <c r="F21" s="11"/>
      <c r="G21" s="4"/>
      <c r="H21" s="1267">
        <v>300.04280419999998</v>
      </c>
      <c r="I21" s="778">
        <v>349.21898629000003</v>
      </c>
      <c r="J21" s="778">
        <v>374.913546</v>
      </c>
      <c r="K21" s="778">
        <v>344.30453722999999</v>
      </c>
      <c r="L21" s="778">
        <v>360.26007496</v>
      </c>
      <c r="M21" s="778">
        <v>382.34148652999994</v>
      </c>
      <c r="N21" s="1273">
        <v>398.78217045078992</v>
      </c>
      <c r="O21" s="1534"/>
      <c r="P21" s="839">
        <v>1482.6145470012063</v>
      </c>
      <c r="Q21" s="832">
        <v>1512.2668379412305</v>
      </c>
      <c r="R21" s="832">
        <v>1534.9508405103486</v>
      </c>
      <c r="S21" s="832">
        <v>1557.9751031180037</v>
      </c>
      <c r="T21" s="832">
        <v>1581.3447296647739</v>
      </c>
      <c r="U21" s="832">
        <v>1605.0649006097453</v>
      </c>
      <c r="V21" s="1503">
        <v>1629.1408741188911</v>
      </c>
      <c r="W21" s="254"/>
      <c r="X21" s="254"/>
      <c r="Y21" s="51"/>
      <c r="Z21" s="51"/>
      <c r="AA21" s="51"/>
      <c r="AB21" s="51"/>
      <c r="AC21" s="51"/>
      <c r="AD21" s="51"/>
      <c r="AE21" s="51"/>
      <c r="AF21" s="51"/>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8" t="e">
        <f>#REF!</f>
        <v>#REF!</v>
      </c>
      <c r="HS21" s="128" t="e">
        <f>#REF!</f>
        <v>#REF!</v>
      </c>
      <c r="HT21" s="128" t="e">
        <f>#REF!</f>
        <v>#REF!</v>
      </c>
      <c r="HU21" s="128" t="e">
        <f>#REF!</f>
        <v>#REF!</v>
      </c>
      <c r="HV21" s="128" t="e">
        <f>#REF!</f>
        <v>#REF!</v>
      </c>
      <c r="HW21" s="128" t="e">
        <f>#REF!</f>
        <v>#REF!</v>
      </c>
      <c r="HX21" s="128" t="e">
        <f>#REF!</f>
        <v>#REF!</v>
      </c>
      <c r="HY21" s="128" t="e">
        <f>#REF!</f>
        <v>#REF!</v>
      </c>
      <c r="HZ21" s="128" t="e">
        <f>#REF!</f>
        <v>#REF!</v>
      </c>
      <c r="IA21" s="129" t="e">
        <f>#REF!</f>
        <v>#REF!</v>
      </c>
    </row>
    <row r="22" spans="3:235">
      <c r="C22" s="130" t="s">
        <v>43</v>
      </c>
      <c r="D22" s="365"/>
      <c r="E22" s="365"/>
      <c r="F22" s="131"/>
      <c r="G22" s="4"/>
      <c r="H22" s="1275">
        <f>H21</f>
        <v>300.04280419999998</v>
      </c>
      <c r="I22" s="1276">
        <f t="shared" ref="I22:N22" si="1">I21</f>
        <v>349.21898629000003</v>
      </c>
      <c r="J22" s="1276">
        <f t="shared" si="1"/>
        <v>374.913546</v>
      </c>
      <c r="K22" s="1276">
        <f t="shared" si="1"/>
        <v>344.30453722999999</v>
      </c>
      <c r="L22" s="1276">
        <f t="shared" si="1"/>
        <v>360.26007496</v>
      </c>
      <c r="M22" s="1276">
        <f t="shared" si="1"/>
        <v>382.34148652999994</v>
      </c>
      <c r="N22" s="1277">
        <f t="shared" si="1"/>
        <v>398.78217045078992</v>
      </c>
      <c r="O22" s="1535"/>
      <c r="P22" s="1275">
        <v>1482.6145470012063</v>
      </c>
      <c r="Q22" s="1276">
        <v>1512.2668379412305</v>
      </c>
      <c r="R22" s="1276">
        <v>1534.9508405103486</v>
      </c>
      <c r="S22" s="1276">
        <v>1557.9751031180037</v>
      </c>
      <c r="T22" s="1276">
        <v>1581.3447296647739</v>
      </c>
      <c r="U22" s="1276">
        <v>1605.0649006097453</v>
      </c>
      <c r="V22" s="1277">
        <v>1629.1408741188911</v>
      </c>
      <c r="W22" s="279"/>
      <c r="X22" s="279"/>
      <c r="Y22" s="60"/>
      <c r="Z22" s="60"/>
      <c r="AA22" s="60"/>
      <c r="AB22" s="60"/>
      <c r="AC22" s="60"/>
      <c r="AD22" s="60"/>
      <c r="AE22" s="60"/>
      <c r="AF22" s="172"/>
      <c r="AG22" s="172"/>
      <c r="AH22" s="172"/>
      <c r="AI22" s="172"/>
      <c r="AJ22" s="172"/>
      <c r="AK22" s="172"/>
      <c r="AL22" s="172"/>
      <c r="AM22" s="172"/>
      <c r="AN22" s="172"/>
      <c r="AO22" s="172"/>
      <c r="AP22" s="172"/>
      <c r="AQ22" s="172"/>
      <c r="AR22" s="172"/>
      <c r="AS22" s="172"/>
      <c r="AT22" s="172"/>
      <c r="AU22" s="172"/>
      <c r="AV22" s="172"/>
      <c r="AW22" s="172"/>
      <c r="AX22" s="172"/>
      <c r="AY22" s="126"/>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26"/>
      <c r="DV22" s="172"/>
      <c r="DW22" s="172"/>
      <c r="DX22" s="172"/>
      <c r="DY22" s="172"/>
      <c r="DZ22" s="172"/>
      <c r="EA22" s="172"/>
      <c r="EB22" s="172"/>
      <c r="EC22" s="172"/>
      <c r="ED22" s="172"/>
      <c r="EE22" s="172"/>
      <c r="EF22" s="172"/>
      <c r="EG22" s="172"/>
      <c r="EH22" s="172"/>
      <c r="EI22" s="172"/>
      <c r="EJ22" s="172"/>
      <c r="EK22" s="172"/>
      <c r="EL22" s="172"/>
      <c r="EM22" s="172"/>
      <c r="EN22" s="172"/>
      <c r="EO22" s="172"/>
      <c r="EP22" s="172"/>
      <c r="EQ22" s="172"/>
      <c r="ER22" s="172"/>
      <c r="ES22" s="172"/>
      <c r="ET22" s="172"/>
      <c r="EU22" s="172"/>
      <c r="EV22" s="172"/>
      <c r="EW22" s="172"/>
      <c r="EX22" s="172"/>
      <c r="EY22" s="172"/>
      <c r="EZ22" s="172"/>
      <c r="FA22" s="172"/>
      <c r="FB22" s="172"/>
      <c r="FC22" s="172"/>
      <c r="FD22" s="172"/>
      <c r="FE22" s="172"/>
      <c r="FF22" s="172"/>
      <c r="FG22" s="172"/>
      <c r="FH22" s="172"/>
      <c r="FI22" s="172"/>
      <c r="FJ22" s="172"/>
      <c r="FK22" s="172"/>
      <c r="FL22" s="172"/>
      <c r="FM22" s="172"/>
      <c r="FN22" s="172"/>
      <c r="FO22" s="172"/>
      <c r="FP22" s="172"/>
      <c r="FQ22" s="172"/>
      <c r="FR22" s="172"/>
      <c r="FS22" s="172"/>
      <c r="FT22" s="172"/>
      <c r="FU22" s="172"/>
      <c r="FV22" s="172"/>
      <c r="FW22" s="172"/>
      <c r="FX22" s="172"/>
      <c r="FY22" s="172"/>
      <c r="FZ22" s="172"/>
      <c r="GA22" s="172"/>
      <c r="GB22" s="172"/>
      <c r="GC22" s="172"/>
      <c r="GD22" s="172"/>
      <c r="GE22" s="172"/>
      <c r="GF22" s="172"/>
      <c r="GG22" s="172"/>
      <c r="GH22" s="172"/>
      <c r="GI22" s="172"/>
      <c r="GJ22" s="172"/>
      <c r="GK22" s="172"/>
      <c r="GL22" s="172"/>
      <c r="GM22" s="172"/>
      <c r="GN22" s="172"/>
      <c r="GO22" s="172"/>
      <c r="GP22" s="172"/>
      <c r="GQ22" s="172"/>
      <c r="GR22" s="172"/>
      <c r="GS22" s="172"/>
      <c r="GT22" s="172"/>
      <c r="GU22" s="172"/>
      <c r="GV22" s="172"/>
      <c r="GW22" s="172"/>
      <c r="GX22" s="172"/>
      <c r="GY22" s="172"/>
      <c r="GZ22" s="172"/>
      <c r="HA22" s="172"/>
      <c r="HB22" s="172"/>
      <c r="HC22" s="172"/>
      <c r="HD22" s="172"/>
      <c r="HE22" s="172"/>
      <c r="HF22" s="172"/>
      <c r="HG22" s="172"/>
      <c r="HH22" s="172"/>
      <c r="HI22" s="172"/>
      <c r="HJ22" s="172"/>
      <c r="HK22" s="172"/>
      <c r="HL22" s="172"/>
      <c r="HM22" s="172"/>
      <c r="HN22" s="172"/>
      <c r="HO22" s="172"/>
      <c r="HP22" s="172"/>
      <c r="HQ22" s="172"/>
      <c r="HR22" s="579" t="e">
        <f t="shared" ref="HR22:IA22" si="2">SUM(HR19:HR21)</f>
        <v>#REF!</v>
      </c>
      <c r="HS22" s="579" t="e">
        <f t="shared" si="2"/>
        <v>#REF!</v>
      </c>
      <c r="HT22" s="579" t="e">
        <f t="shared" si="2"/>
        <v>#REF!</v>
      </c>
      <c r="HU22" s="579" t="e">
        <f t="shared" si="2"/>
        <v>#REF!</v>
      </c>
      <c r="HV22" s="579" t="e">
        <f t="shared" si="2"/>
        <v>#REF!</v>
      </c>
      <c r="HW22" s="579" t="e">
        <f t="shared" si="2"/>
        <v>#REF!</v>
      </c>
      <c r="HX22" s="579" t="e">
        <f t="shared" si="2"/>
        <v>#REF!</v>
      </c>
      <c r="HY22" s="579" t="e">
        <f t="shared" si="2"/>
        <v>#REF!</v>
      </c>
      <c r="HZ22" s="579" t="e">
        <f t="shared" si="2"/>
        <v>#REF!</v>
      </c>
      <c r="IA22" s="336" t="e">
        <f t="shared" si="2"/>
        <v>#REF!</v>
      </c>
    </row>
    <row r="23" spans="3:235">
      <c r="C23" s="114"/>
      <c r="D23" s="33"/>
      <c r="M23" s="29"/>
      <c r="N23" s="285"/>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172"/>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172"/>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row>
    <row r="24" spans="3:235">
      <c r="C24" s="33"/>
      <c r="D24" s="33"/>
    </row>
    <row r="25" spans="3:235" s="253" customFormat="1" ht="21">
      <c r="C25" s="251" t="s">
        <v>262</v>
      </c>
      <c r="D25" s="252"/>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row>
    <row r="27" spans="3:235" ht="21">
      <c r="C27" s="99" t="s">
        <v>221</v>
      </c>
    </row>
    <row r="29" spans="3:235">
      <c r="C29" t="s">
        <v>623</v>
      </c>
    </row>
    <row r="30" spans="3:235">
      <c r="C30" s="4" t="s">
        <v>624</v>
      </c>
    </row>
    <row r="31" spans="3:235">
      <c r="C31" s="4"/>
    </row>
    <row r="32" spans="3:235">
      <c r="C32" s="231" t="s">
        <v>625</v>
      </c>
    </row>
    <row r="33" spans="3:14">
      <c r="C33" s="4" t="s">
        <v>626</v>
      </c>
    </row>
    <row r="35" spans="3:14">
      <c r="C35" s="4" t="s">
        <v>627</v>
      </c>
    </row>
    <row r="37" spans="3:14" ht="21">
      <c r="C37" s="99" t="s">
        <v>86</v>
      </c>
    </row>
    <row r="39" spans="3:14">
      <c r="C39" t="s">
        <v>628</v>
      </c>
    </row>
    <row r="40" spans="3:14">
      <c r="C40" t="s">
        <v>629</v>
      </c>
    </row>
    <row r="42" spans="3:14">
      <c r="C42" s="32" t="s">
        <v>630</v>
      </c>
      <c r="D42" s="4"/>
      <c r="E42" s="4"/>
      <c r="F42" s="4"/>
    </row>
    <row r="43" spans="3:14">
      <c r="C43" s="45"/>
      <c r="D43" s="356"/>
      <c r="E43" s="356" t="s">
        <v>165</v>
      </c>
      <c r="F43" s="156" t="s">
        <v>99</v>
      </c>
      <c r="H43" s="27">
        <v>2017</v>
      </c>
      <c r="I43" s="330">
        <v>2018</v>
      </c>
      <c r="J43" s="330">
        <v>2019</v>
      </c>
      <c r="K43" s="330">
        <v>2020</v>
      </c>
      <c r="L43" s="330">
        <v>2021</v>
      </c>
      <c r="M43" s="330">
        <v>2022</v>
      </c>
      <c r="N43" s="28">
        <v>2023</v>
      </c>
    </row>
    <row r="44" spans="3:14">
      <c r="C44" s="123" t="s">
        <v>631</v>
      </c>
      <c r="D44" s="36"/>
      <c r="E44" s="36" t="s">
        <v>101</v>
      </c>
      <c r="F44" s="393" t="s">
        <v>116</v>
      </c>
      <c r="H44" s="833">
        <v>300.50052599999998</v>
      </c>
      <c r="I44" s="172">
        <v>348.93067100000002</v>
      </c>
      <c r="J44" s="172">
        <v>368.28907099999998</v>
      </c>
      <c r="K44" s="172">
        <v>341.73146100000002</v>
      </c>
      <c r="L44" s="172">
        <v>340.56305400000002</v>
      </c>
      <c r="M44" s="172">
        <v>366.52090700000002</v>
      </c>
      <c r="N44" s="88"/>
    </row>
    <row r="45" spans="3:14">
      <c r="C45" s="113" t="s">
        <v>632</v>
      </c>
      <c r="D45" s="93"/>
      <c r="E45" s="93" t="s">
        <v>100</v>
      </c>
      <c r="F45" s="394" t="s">
        <v>100</v>
      </c>
      <c r="H45" s="833">
        <v>110.517014</v>
      </c>
      <c r="I45" s="172">
        <v>129.451502</v>
      </c>
      <c r="J45" s="172">
        <v>145.29112900000001</v>
      </c>
      <c r="K45" s="172">
        <v>129.91858999999999</v>
      </c>
      <c r="L45" s="172">
        <v>152.94389799999999</v>
      </c>
      <c r="M45" s="172">
        <v>157.234554</v>
      </c>
      <c r="N45" s="88"/>
    </row>
    <row r="46" spans="3:14">
      <c r="C46" s="360" t="s">
        <v>183</v>
      </c>
      <c r="D46" s="389"/>
      <c r="E46" s="389" t="s">
        <v>101</v>
      </c>
      <c r="F46" s="395" t="s">
        <v>100</v>
      </c>
      <c r="H46" s="132">
        <v>411.01754</v>
      </c>
      <c r="I46" s="361">
        <v>478.38217300000002</v>
      </c>
      <c r="J46" s="361">
        <v>513.58019999999999</v>
      </c>
      <c r="K46" s="361">
        <v>471.65005100000002</v>
      </c>
      <c r="L46" s="361">
        <v>493.50695200000001</v>
      </c>
      <c r="M46" s="361">
        <v>523.75546099999997</v>
      </c>
      <c r="N46" s="133">
        <v>546</v>
      </c>
    </row>
    <row r="47" spans="3:14">
      <c r="C47" s="92" t="s">
        <v>116</v>
      </c>
      <c r="D47" s="92" t="s">
        <v>633</v>
      </c>
    </row>
    <row r="48" spans="3:14">
      <c r="C48" s="92" t="s">
        <v>634</v>
      </c>
      <c r="D48" s="92"/>
    </row>
    <row r="50" spans="3:14">
      <c r="C50" s="32" t="s">
        <v>635</v>
      </c>
      <c r="D50" s="4"/>
      <c r="E50" s="4"/>
      <c r="F50" s="4"/>
    </row>
    <row r="51" spans="3:14">
      <c r="C51" s="45"/>
      <c r="D51" s="356"/>
      <c r="E51" s="356" t="s">
        <v>165</v>
      </c>
      <c r="F51" s="156" t="s">
        <v>99</v>
      </c>
      <c r="H51" s="729">
        <f t="shared" ref="H51:N51" si="3">H$1</f>
        <v>2017</v>
      </c>
      <c r="I51" s="1232">
        <f t="shared" si="3"/>
        <v>2018</v>
      </c>
      <c r="J51" s="1232">
        <f t="shared" si="3"/>
        <v>2019</v>
      </c>
      <c r="K51" s="1232">
        <f t="shared" si="3"/>
        <v>2020</v>
      </c>
      <c r="L51" s="1232">
        <f t="shared" si="3"/>
        <v>2021</v>
      </c>
      <c r="M51" s="1232">
        <f t="shared" si="3"/>
        <v>2022</v>
      </c>
      <c r="N51" s="1233">
        <f t="shared" si="3"/>
        <v>2023</v>
      </c>
    </row>
    <row r="52" spans="3:14">
      <c r="C52" s="123" t="s">
        <v>636</v>
      </c>
      <c r="D52" s="36"/>
      <c r="E52" s="36" t="s">
        <v>101</v>
      </c>
      <c r="F52" s="393" t="s">
        <v>116</v>
      </c>
      <c r="H52" s="1052">
        <v>0.73</v>
      </c>
      <c r="I52" s="1497">
        <v>0.73</v>
      </c>
      <c r="J52" s="1497">
        <v>0.73</v>
      </c>
      <c r="K52" s="1497">
        <v>0.73</v>
      </c>
      <c r="L52" s="1497">
        <v>0.73</v>
      </c>
      <c r="M52" s="1497">
        <v>0.73</v>
      </c>
      <c r="N52" s="1498">
        <v>0.73</v>
      </c>
    </row>
    <row r="53" spans="3:14">
      <c r="C53" s="113" t="s">
        <v>637</v>
      </c>
      <c r="D53" s="93"/>
      <c r="E53" s="93" t="s">
        <v>100</v>
      </c>
      <c r="F53" s="394" t="s">
        <v>100</v>
      </c>
      <c r="H53" s="1054">
        <v>0.27</v>
      </c>
      <c r="I53" s="1055">
        <v>0.27</v>
      </c>
      <c r="J53" s="1055">
        <v>0.27</v>
      </c>
      <c r="K53" s="1055">
        <v>0.27</v>
      </c>
      <c r="L53" s="1055">
        <v>0.27</v>
      </c>
      <c r="M53" s="1055">
        <v>0.27</v>
      </c>
      <c r="N53" s="1056">
        <v>0.27</v>
      </c>
    </row>
    <row r="54" spans="3:14">
      <c r="C54" s="92" t="s">
        <v>116</v>
      </c>
      <c r="D54" s="283" t="s">
        <v>1474</v>
      </c>
    </row>
    <row r="55" spans="3:14">
      <c r="C55" s="434"/>
    </row>
    <row r="56" spans="3:14" ht="21">
      <c r="C56" s="99" t="s">
        <v>376</v>
      </c>
    </row>
    <row r="57" spans="3:14" ht="21">
      <c r="C57" s="99"/>
    </row>
    <row r="58" spans="3:14" ht="18.5">
      <c r="C58" s="35" t="s">
        <v>638</v>
      </c>
    </row>
    <row r="60" spans="3:14">
      <c r="C60" s="232" t="s">
        <v>639</v>
      </c>
      <c r="H60" s="29"/>
    </row>
    <row r="61" spans="3:14" s="4" customFormat="1" ht="18" customHeight="1">
      <c r="C61" s="690"/>
      <c r="D61" s="356"/>
      <c r="E61" s="330" t="s">
        <v>98</v>
      </c>
      <c r="F61" s="28" t="s">
        <v>640</v>
      </c>
      <c r="G61" s="27" t="s">
        <v>641</v>
      </c>
      <c r="H61" s="28"/>
      <c r="I61" s="580"/>
      <c r="J61" s="27" t="s">
        <v>642</v>
      </c>
      <c r="K61" s="28"/>
      <c r="L61" s="1"/>
      <c r="M61" s="1"/>
    </row>
    <row r="62" spans="3:14" s="110" customFormat="1" ht="18" customHeight="1">
      <c r="C62" s="738" t="s">
        <v>643</v>
      </c>
      <c r="E62" s="110" t="s">
        <v>644</v>
      </c>
      <c r="F62" s="127">
        <v>1</v>
      </c>
      <c r="G62" s="1774">
        <v>1500</v>
      </c>
      <c r="H62" s="1775"/>
      <c r="I62" s="740"/>
      <c r="J62" s="1504">
        <v>1566.1959646136243</v>
      </c>
      <c r="K62" s="1499"/>
    </row>
    <row r="63" spans="3:14" s="110" customFormat="1" ht="18" customHeight="1">
      <c r="C63" s="111" t="s">
        <v>645</v>
      </c>
      <c r="E63" s="110" t="s">
        <v>644</v>
      </c>
      <c r="F63" s="127">
        <v>3</v>
      </c>
      <c r="G63" s="1776">
        <v>4000</v>
      </c>
      <c r="H63" s="1777"/>
      <c r="I63" s="125"/>
      <c r="J63" s="831">
        <v>4176.522572302998</v>
      </c>
      <c r="K63" s="127"/>
      <c r="L63" s="4"/>
      <c r="M63" s="4"/>
      <c r="N63" s="1"/>
    </row>
    <row r="64" spans="3:14" s="110" customFormat="1" ht="18" customHeight="1">
      <c r="C64" s="111" t="s">
        <v>646</v>
      </c>
      <c r="E64" s="110" t="s">
        <v>644</v>
      </c>
      <c r="F64" s="438">
        <v>0.75</v>
      </c>
      <c r="G64" s="1776">
        <v>500</v>
      </c>
      <c r="H64" s="1777"/>
      <c r="I64" s="436"/>
      <c r="J64" s="831">
        <v>522.06532153787475</v>
      </c>
      <c r="K64" s="127"/>
      <c r="N64" s="126"/>
    </row>
    <row r="65" spans="3:14" s="110" customFormat="1" ht="18" customHeight="1">
      <c r="C65" s="111" t="s">
        <v>647</v>
      </c>
      <c r="E65" s="110" t="s">
        <v>644</v>
      </c>
      <c r="F65" s="438">
        <v>2.5</v>
      </c>
      <c r="G65" s="1776">
        <v>4000</v>
      </c>
      <c r="H65" s="1777"/>
      <c r="I65" s="436"/>
      <c r="J65" s="831">
        <v>4176.522572302998</v>
      </c>
      <c r="K65" s="127"/>
      <c r="N65" s="126"/>
    </row>
    <row r="66" spans="3:14" s="110" customFormat="1" ht="18" customHeight="1">
      <c r="C66" s="111" t="s">
        <v>648</v>
      </c>
      <c r="E66" s="110" t="s">
        <v>644</v>
      </c>
      <c r="F66" s="438">
        <v>0.26</v>
      </c>
      <c r="G66" s="1778">
        <v>2000</v>
      </c>
      <c r="H66" s="1779"/>
      <c r="I66" s="436"/>
      <c r="J66" s="831">
        <v>2088.261286151499</v>
      </c>
      <c r="K66" s="1500"/>
    </row>
    <row r="67" spans="3:14" s="4" customFormat="1" ht="18" customHeight="1">
      <c r="C67" s="67" t="s">
        <v>43</v>
      </c>
      <c r="D67" s="356"/>
      <c r="E67" s="581" t="s">
        <v>644</v>
      </c>
      <c r="F67" s="233">
        <f>SUM(F62:F66)</f>
        <v>7.51</v>
      </c>
      <c r="G67" s="1772">
        <f>SUM(G62:G66)</f>
        <v>12000</v>
      </c>
      <c r="H67" s="1773"/>
      <c r="I67" s="255"/>
      <c r="J67" s="1505">
        <v>12529.567716908994</v>
      </c>
      <c r="K67" s="156"/>
    </row>
    <row r="68" spans="3:14">
      <c r="C68" s="234" t="s">
        <v>649</v>
      </c>
    </row>
    <row r="70" spans="3:14">
      <c r="C70" s="232" t="s">
        <v>650</v>
      </c>
      <c r="H70" s="29"/>
    </row>
    <row r="71" spans="3:14" s="4" customFormat="1" ht="18" customHeight="1">
      <c r="C71" s="45"/>
      <c r="D71" s="356"/>
      <c r="E71" s="330" t="s">
        <v>98</v>
      </c>
      <c r="F71" s="28" t="s">
        <v>651</v>
      </c>
      <c r="G71" s="28" t="s">
        <v>652</v>
      </c>
      <c r="H71" s="1"/>
      <c r="I71" s="1"/>
      <c r="J71" s="1"/>
    </row>
    <row r="72" spans="3:14" s="4" customFormat="1" ht="18" customHeight="1">
      <c r="C72" s="738" t="s">
        <v>643</v>
      </c>
      <c r="D72" s="354"/>
      <c r="E72" s="288" t="s">
        <v>653</v>
      </c>
      <c r="F72" s="334">
        <f>1500/1</f>
        <v>1500</v>
      </c>
      <c r="G72" s="1501">
        <f>F72/[1]axIndices!$M$20</f>
        <v>1566.1959646136243</v>
      </c>
      <c r="H72" s="1"/>
      <c r="I72" s="1"/>
      <c r="J72" s="1"/>
    </row>
    <row r="73" spans="3:14" s="4" customFormat="1" ht="18" customHeight="1">
      <c r="C73" s="111" t="s">
        <v>645</v>
      </c>
      <c r="D73" s="110"/>
      <c r="E73" s="1" t="s">
        <v>653</v>
      </c>
      <c r="F73" s="127">
        <f>4000/3</f>
        <v>1333.3333333333333</v>
      </c>
      <c r="G73" s="1502">
        <f>F73/[1]axIndices!$M$20</f>
        <v>1392.174190767666</v>
      </c>
      <c r="H73" s="1"/>
      <c r="I73" s="1"/>
      <c r="J73" s="1"/>
    </row>
    <row r="74" spans="3:14" s="4" customFormat="1" ht="18" customHeight="1">
      <c r="C74" s="111" t="s">
        <v>646</v>
      </c>
      <c r="D74" s="110"/>
      <c r="E74" s="1" t="s">
        <v>653</v>
      </c>
      <c r="F74" s="127">
        <f>500/0.75</f>
        <v>666.66666666666663</v>
      </c>
      <c r="G74" s="1502">
        <f>F74/[1]axIndices!$M$20</f>
        <v>696.087095383833</v>
      </c>
      <c r="H74" s="1"/>
      <c r="I74" s="1"/>
      <c r="J74" s="1"/>
    </row>
    <row r="75" spans="3:14" s="4" customFormat="1" ht="18" customHeight="1">
      <c r="C75" s="111" t="s">
        <v>647</v>
      </c>
      <c r="D75" s="110"/>
      <c r="E75" s="1" t="s">
        <v>653</v>
      </c>
      <c r="F75" s="127">
        <f>4000/2.5</f>
        <v>1600</v>
      </c>
      <c r="G75" s="1502">
        <f>F75/[1]axIndices!$M$20</f>
        <v>1670.6090289211993</v>
      </c>
      <c r="H75" s="1"/>
      <c r="I75" s="1"/>
      <c r="J75" s="1"/>
    </row>
    <row r="76" spans="3:14" s="4" customFormat="1" ht="18" customHeight="1">
      <c r="C76" s="230" t="s">
        <v>648</v>
      </c>
      <c r="D76" s="212"/>
      <c r="E76" s="55" t="s">
        <v>653</v>
      </c>
      <c r="F76" s="129">
        <f>2000/0.26</f>
        <v>7692.3076923076924</v>
      </c>
      <c r="G76" s="1503">
        <f>F76/[1]axIndices!$M$20</f>
        <v>8031.7741775057657</v>
      </c>
      <c r="H76" s="1"/>
      <c r="I76" s="1"/>
      <c r="J76" s="1"/>
    </row>
    <row r="77" spans="3:14">
      <c r="C77" s="234" t="s">
        <v>649</v>
      </c>
    </row>
    <row r="78" spans="3:14">
      <c r="C78" s="1496" t="s">
        <v>654</v>
      </c>
      <c r="D78" s="33"/>
    </row>
    <row r="79" spans="3:14">
      <c r="C79" s="1483" t="s">
        <v>1453</v>
      </c>
      <c r="D79" s="33"/>
    </row>
    <row r="80" spans="3:14">
      <c r="C80" s="85"/>
      <c r="D80" s="33"/>
    </row>
    <row r="81" spans="3:10">
      <c r="C81" s="232" t="s">
        <v>655</v>
      </c>
      <c r="D81" s="91"/>
      <c r="E81" s="90"/>
      <c r="H81" s="1"/>
      <c r="I81" s="1"/>
      <c r="J81" s="1"/>
    </row>
    <row r="82" spans="3:10">
      <c r="C82" s="94" t="s">
        <v>656</v>
      </c>
      <c r="D82" s="557"/>
      <c r="E82" s="330" t="s">
        <v>98</v>
      </c>
      <c r="F82" s="191" t="s">
        <v>657</v>
      </c>
    </row>
    <row r="83" spans="3:10">
      <c r="C83" s="95" t="s">
        <v>658</v>
      </c>
      <c r="D83" s="582"/>
      <c r="E83" s="583" t="s">
        <v>445</v>
      </c>
      <c r="F83" s="112">
        <v>100</v>
      </c>
    </row>
    <row r="84" spans="3:10">
      <c r="D84" s="92"/>
      <c r="E84" s="33"/>
    </row>
    <row r="85" spans="3:10">
      <c r="C85" s="235" t="s">
        <v>659</v>
      </c>
      <c r="D85" s="124"/>
      <c r="E85" s="33"/>
    </row>
    <row r="86" spans="3:10">
      <c r="C86" s="124"/>
      <c r="D86" s="124"/>
      <c r="E86" s="33"/>
    </row>
    <row r="87" spans="3:10">
      <c r="C87" s="124" t="s">
        <v>660</v>
      </c>
      <c r="D87" s="124"/>
      <c r="E87" s="33"/>
    </row>
    <row r="88" spans="3:10">
      <c r="C88" s="124" t="s">
        <v>661</v>
      </c>
      <c r="D88" s="124"/>
      <c r="E88" s="33"/>
    </row>
    <row r="89" spans="3:10">
      <c r="C89" s="124" t="s">
        <v>662</v>
      </c>
      <c r="D89" s="124"/>
      <c r="E89" s="33"/>
    </row>
    <row r="90" spans="3:10">
      <c r="C90" s="236" t="s">
        <v>663</v>
      </c>
      <c r="D90" s="124"/>
      <c r="E90" s="33"/>
    </row>
    <row r="91" spans="3:10">
      <c r="C91" s="124" t="s">
        <v>664</v>
      </c>
      <c r="D91" s="124"/>
      <c r="E91" s="33"/>
    </row>
    <row r="92" spans="3:10">
      <c r="C92" s="124"/>
      <c r="D92" s="124"/>
      <c r="E92" s="33"/>
    </row>
    <row r="93" spans="3:10">
      <c r="C93" s="236" t="s">
        <v>665</v>
      </c>
      <c r="D93" s="124"/>
      <c r="E93" s="33"/>
    </row>
    <row r="94" spans="3:10">
      <c r="C94" s="124" t="s">
        <v>666</v>
      </c>
      <c r="D94" s="124"/>
      <c r="E94" s="33"/>
    </row>
    <row r="95" spans="3:10">
      <c r="C95" s="124" t="s">
        <v>667</v>
      </c>
      <c r="D95" s="124"/>
      <c r="E95" s="33"/>
    </row>
    <row r="96" spans="3:10">
      <c r="C96" s="124" t="s">
        <v>668</v>
      </c>
      <c r="D96" s="124"/>
      <c r="E96" s="33"/>
    </row>
    <row r="97" spans="3:5">
      <c r="C97" s="124" t="s">
        <v>669</v>
      </c>
      <c r="D97" s="124"/>
      <c r="E97" s="33"/>
    </row>
    <row r="98" spans="3:5">
      <c r="C98" s="124" t="s">
        <v>670</v>
      </c>
    </row>
    <row r="99" spans="3:5">
      <c r="C99" s="124" t="s">
        <v>671</v>
      </c>
    </row>
    <row r="100" spans="3:5">
      <c r="C100" s="236"/>
    </row>
    <row r="101" spans="3:5">
      <c r="C101" s="124" t="s">
        <v>672</v>
      </c>
    </row>
    <row r="102" spans="3:5" ht="16.5">
      <c r="C102" s="124" t="s">
        <v>673</v>
      </c>
    </row>
    <row r="104" spans="3:5" s="4" customFormat="1" ht="18" customHeight="1">
      <c r="C104" s="774" t="s">
        <v>674</v>
      </c>
    </row>
  </sheetData>
  <mergeCells count="6">
    <mergeCell ref="G67:H67"/>
    <mergeCell ref="G62:H62"/>
    <mergeCell ref="G63:H63"/>
    <mergeCell ref="G64:H64"/>
    <mergeCell ref="G65:H65"/>
    <mergeCell ref="G66:H66"/>
  </mergeCells>
  <hyperlinks>
    <hyperlink ref="A3" location="SYNTHESE!A1" display="SYNTHESE-INV" xr:uid="{7D039AAE-727B-4D9A-AD53-7FC3C100DA9C}"/>
    <hyperlink ref="A2" location="'A LIRE '!A1" display="A LIRE" xr:uid="{1D9A7A1F-B749-4A94-9699-72BFA07F5EA4}"/>
  </hyperlinks>
  <pageMargins left="0.25" right="0.25" top="0.75" bottom="0.75" header="0.3" footer="0.3"/>
  <pageSetup paperSize="9" scale="3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4778-AAED-422C-9A07-C919CE0EF1A0}">
  <dimension ref="A2:U225"/>
  <sheetViews>
    <sheetView showGridLines="0" zoomScale="70" zoomScaleNormal="70" workbookViewId="0">
      <selection activeCell="H45" sqref="H45"/>
    </sheetView>
  </sheetViews>
  <sheetFormatPr baseColWidth="10" defaultColWidth="11.453125" defaultRowHeight="14.5"/>
  <cols>
    <col min="2" max="2" width="23.26953125" customWidth="1"/>
    <col min="3" max="3" width="13.1796875" customWidth="1"/>
    <col min="4" max="4" width="19.26953125" customWidth="1"/>
    <col min="5" max="5" width="14.453125" customWidth="1"/>
    <col min="6" max="6" width="13.1796875" customWidth="1"/>
    <col min="7" max="7" width="22.26953125" customWidth="1"/>
    <col min="8" max="8" width="22.1796875" customWidth="1"/>
    <col min="9" max="12" width="20.453125" customWidth="1"/>
  </cols>
  <sheetData>
    <row r="2" spans="1:15" ht="23.5">
      <c r="A2" s="367" t="s">
        <v>14</v>
      </c>
      <c r="B2" s="367"/>
      <c r="C2" s="367"/>
      <c r="D2" s="367"/>
      <c r="E2" s="367"/>
      <c r="F2" s="367"/>
      <c r="G2" s="367"/>
      <c r="H2" s="367"/>
      <c r="I2" s="367"/>
      <c r="J2" s="367"/>
      <c r="K2" s="367"/>
      <c r="L2" s="367"/>
      <c r="O2" s="367" t="s">
        <v>15</v>
      </c>
    </row>
    <row r="4" spans="1:15">
      <c r="B4" s="166" t="s">
        <v>16</v>
      </c>
      <c r="O4" s="166" t="s">
        <v>17</v>
      </c>
    </row>
    <row r="6" spans="1:15">
      <c r="G6" s="134">
        <f>G11+G14</f>
        <v>0</v>
      </c>
      <c r="H6" s="134"/>
    </row>
    <row r="7" spans="1:15" ht="29">
      <c r="B7" s="342"/>
      <c r="C7" s="195"/>
      <c r="D7" s="195"/>
      <c r="E7" s="195"/>
      <c r="F7" s="200"/>
      <c r="G7" s="300" t="s">
        <v>18</v>
      </c>
      <c r="H7" s="392" t="s">
        <v>19</v>
      </c>
      <c r="I7" s="540" t="s">
        <v>20</v>
      </c>
      <c r="J7" s="540" t="s">
        <v>21</v>
      </c>
      <c r="K7" s="540" t="s">
        <v>22</v>
      </c>
      <c r="L7" s="540" t="s">
        <v>23</v>
      </c>
    </row>
    <row r="8" spans="1:15">
      <c r="B8" s="344" t="s">
        <v>24</v>
      </c>
      <c r="C8" s="159" t="s">
        <v>25</v>
      </c>
      <c r="D8" s="195" t="s">
        <v>26</v>
      </c>
      <c r="E8" s="195" t="s">
        <v>27</v>
      </c>
      <c r="F8" s="200" t="s">
        <v>28</v>
      </c>
      <c r="G8" s="228" t="s">
        <v>29</v>
      </c>
      <c r="H8" s="301" t="s">
        <v>30</v>
      </c>
      <c r="I8" s="541" t="s">
        <v>31</v>
      </c>
      <c r="J8" s="301" t="s">
        <v>32</v>
      </c>
      <c r="K8" s="301" t="s">
        <v>33</v>
      </c>
      <c r="L8" s="690" t="s">
        <v>34</v>
      </c>
    </row>
    <row r="9" spans="1:15">
      <c r="B9" s="726" t="s">
        <v>35</v>
      </c>
      <c r="C9" s="368"/>
      <c r="D9" s="290"/>
      <c r="E9" s="363"/>
      <c r="F9" s="542"/>
      <c r="G9" s="370" t="e">
        <f>(#REF!+#REF!)/2</f>
        <v>#REF!</v>
      </c>
      <c r="H9" s="370" t="e">
        <f>#REF!</f>
        <v>#REF!</v>
      </c>
      <c r="I9" s="370" t="e">
        <f>#REF!</f>
        <v>#REF!</v>
      </c>
      <c r="J9" s="370" t="e">
        <f>#REF!</f>
        <v>#REF!</v>
      </c>
      <c r="K9" s="370" t="e">
        <f>#REF!</f>
        <v>#REF!</v>
      </c>
      <c r="L9" s="727" t="e">
        <f>#REF!</f>
        <v>#REF!</v>
      </c>
    </row>
    <row r="10" spans="1:15">
      <c r="B10" s="98" t="s">
        <v>36</v>
      </c>
      <c r="C10" s="159"/>
      <c r="D10" s="366"/>
      <c r="E10" s="366"/>
      <c r="F10" s="338"/>
      <c r="G10" s="348" t="e">
        <f>(#REF!+#REF!)/2</f>
        <v>#REF!</v>
      </c>
      <c r="H10" s="348" t="e">
        <f>#REF!</f>
        <v>#REF!</v>
      </c>
      <c r="I10" s="348" t="e">
        <f>#REF!</f>
        <v>#REF!</v>
      </c>
      <c r="J10" s="348" t="e">
        <f>#REF!</f>
        <v>#REF!</v>
      </c>
      <c r="K10" s="348" t="e">
        <f>#REF!</f>
        <v>#REF!</v>
      </c>
      <c r="L10" s="275" t="e">
        <f>#REF!</f>
        <v>#REF!</v>
      </c>
    </row>
    <row r="11" spans="1:15">
      <c r="B11" s="98" t="s">
        <v>37</v>
      </c>
      <c r="C11" s="159"/>
      <c r="D11" s="195"/>
      <c r="E11" s="195"/>
      <c r="F11" s="200"/>
      <c r="G11" s="348">
        <f>FERROVIAIRE!M329</f>
        <v>0</v>
      </c>
      <c r="H11" s="348" t="e">
        <f>#REF!-H85</f>
        <v>#REF!</v>
      </c>
      <c r="I11" s="348" t="e">
        <f>#REF!-I85</f>
        <v>#REF!</v>
      </c>
      <c r="J11" s="348" t="e">
        <f>#REF!-J85</f>
        <v>#REF!</v>
      </c>
      <c r="K11" s="348" t="e">
        <f>#REF!-K85</f>
        <v>#REF!</v>
      </c>
      <c r="L11" s="275" t="e">
        <f>#REF!-L85</f>
        <v>#REF!</v>
      </c>
    </row>
    <row r="12" spans="1:15">
      <c r="B12" s="61" t="s">
        <v>38</v>
      </c>
      <c r="C12" s="159"/>
      <c r="D12" s="195"/>
      <c r="E12" s="343"/>
      <c r="F12" s="345"/>
      <c r="G12" s="348" t="e">
        <f>#REF!+#REF!</f>
        <v>#REF!</v>
      </c>
      <c r="H12" s="348" t="e">
        <f>#REF!</f>
        <v>#REF!</v>
      </c>
      <c r="I12" s="348" t="e">
        <f>#REF!</f>
        <v>#REF!</v>
      </c>
      <c r="J12" s="348" t="e">
        <f>#REF!</f>
        <v>#REF!</v>
      </c>
      <c r="K12" s="348" t="e">
        <f>#REF!</f>
        <v>#REF!</v>
      </c>
      <c r="L12" s="275" t="e">
        <f>#REF!</f>
        <v>#REF!</v>
      </c>
    </row>
    <row r="13" spans="1:15">
      <c r="B13" s="98" t="s">
        <v>39</v>
      </c>
      <c r="C13" s="159"/>
      <c r="D13" s="195"/>
      <c r="E13" s="343"/>
      <c r="F13" s="345"/>
      <c r="G13" s="348" t="e">
        <f>#REF!</f>
        <v>#REF!</v>
      </c>
      <c r="H13" s="348" t="e">
        <f>#REF!</f>
        <v>#REF!</v>
      </c>
      <c r="I13" s="348" t="e">
        <f>#REF!</f>
        <v>#REF!</v>
      </c>
      <c r="J13" s="348" t="e">
        <f>#REF!</f>
        <v>#REF!</v>
      </c>
      <c r="K13" s="348" t="e">
        <f>#REF!</f>
        <v>#REF!</v>
      </c>
      <c r="L13" s="275" t="e">
        <f>#REF!</f>
        <v>#REF!</v>
      </c>
    </row>
    <row r="14" spans="1:15">
      <c r="B14" s="98" t="s">
        <v>40</v>
      </c>
      <c r="C14" s="159"/>
      <c r="D14" s="195"/>
      <c r="E14" s="195"/>
      <c r="F14" s="200"/>
      <c r="G14" s="348">
        <f>FERROVIAIRE!M433</f>
        <v>0</v>
      </c>
      <c r="H14" s="348" t="e">
        <f>AVERAGE(FERROVIAIRE!U433:AD433)</f>
        <v>#DIV/0!</v>
      </c>
      <c r="I14" s="348" t="e">
        <f>AVERAGE(FERROVIAIRE!CQ433:CZ433)</f>
        <v>#DIV/0!</v>
      </c>
      <c r="J14" s="348" t="e">
        <f>AVERAGE(FERROVIAIRE!EB433:EK433)</f>
        <v>#DIV/0!</v>
      </c>
      <c r="K14" s="348" t="e">
        <f>AVERAGE(FERROVIAIRE!FM433:FV433)</f>
        <v>#DIV/0!</v>
      </c>
      <c r="L14" s="275" t="e">
        <f>AVERAGE(FERROVIAIRE!GX433:HG433)</f>
        <v>#DIV/0!</v>
      </c>
    </row>
    <row r="15" spans="1:15">
      <c r="B15" s="98" t="s">
        <v>41</v>
      </c>
      <c r="C15" s="159"/>
      <c r="D15" s="195"/>
      <c r="E15" s="343"/>
      <c r="F15" s="345"/>
      <c r="G15" s="348" t="e">
        <f>#REF!</f>
        <v>#REF!</v>
      </c>
      <c r="H15" s="348" t="e">
        <f>#REF!</f>
        <v>#REF!</v>
      </c>
      <c r="I15" s="348" t="e">
        <f>#REF!</f>
        <v>#REF!</v>
      </c>
      <c r="J15" s="348" t="e">
        <f>#REF!</f>
        <v>#REF!</v>
      </c>
      <c r="K15" s="348" t="e">
        <f>#REF!</f>
        <v>#REF!</v>
      </c>
      <c r="L15" s="275" t="e">
        <f>#REF!</f>
        <v>#REF!</v>
      </c>
    </row>
    <row r="16" spans="1:15">
      <c r="B16" s="98" t="s">
        <v>42</v>
      </c>
      <c r="C16" s="159"/>
      <c r="D16" s="195"/>
      <c r="E16" s="343"/>
      <c r="F16" s="345"/>
      <c r="G16" s="348" t="e">
        <f>#REF!</f>
        <v>#REF!</v>
      </c>
      <c r="H16" s="348" t="e">
        <f>#REF!</f>
        <v>#REF!</v>
      </c>
      <c r="I16" s="348" t="e">
        <f>#REF!</f>
        <v>#REF!</v>
      </c>
      <c r="J16" s="348" t="e">
        <f>#REF!</f>
        <v>#REF!</v>
      </c>
      <c r="K16" s="348" t="e">
        <f>#REF!</f>
        <v>#REF!</v>
      </c>
      <c r="L16" s="275" t="e">
        <f>#REF!</f>
        <v>#REF!</v>
      </c>
    </row>
    <row r="17" spans="2:15">
      <c r="B17" t="s">
        <v>43</v>
      </c>
      <c r="G17" s="134" t="e">
        <f>SUM(Tableau1[MOY. 2020-2021])</f>
        <v>#REF!</v>
      </c>
      <c r="H17" s="134" t="e">
        <f>SUM(Tableau1[MOY. 2021-2030])</f>
        <v>#REF!</v>
      </c>
      <c r="I17" s="134" t="e">
        <f>SUM(Tableau1[MOY. 2021-2030 ])</f>
        <v>#REF!</v>
      </c>
      <c r="J17" s="134" t="e">
        <f>SUM(Tableau1[MOY. 2021-2030  ])</f>
        <v>#REF!</v>
      </c>
      <c r="K17" s="134" t="e">
        <f>SUM(Tableau1[MOY. 2021-2030   ])</f>
        <v>#REF!</v>
      </c>
      <c r="L17" s="134" t="e">
        <f>SUM(Tableau1[MOY. 2021-2030    ])</f>
        <v>#REF!</v>
      </c>
    </row>
    <row r="18" spans="2:15">
      <c r="H18" s="134"/>
    </row>
    <row r="19" spans="2:15">
      <c r="K19" s="134"/>
    </row>
    <row r="22" spans="2:15">
      <c r="K22" s="134"/>
    </row>
    <row r="23" spans="2:15">
      <c r="K23" s="134"/>
    </row>
    <row r="24" spans="2:15">
      <c r="O24" s="166"/>
    </row>
    <row r="25" spans="2:15">
      <c r="B25" s="134"/>
    </row>
    <row r="26" spans="2:15">
      <c r="B26" s="134"/>
    </row>
    <row r="29" spans="2:15">
      <c r="O29" s="166" t="s">
        <v>44</v>
      </c>
    </row>
    <row r="45" spans="2:6">
      <c r="B45" s="166" t="s">
        <v>45</v>
      </c>
    </row>
    <row r="48" spans="2:6">
      <c r="B48" s="726" t="s">
        <v>46</v>
      </c>
      <c r="C48" s="291"/>
      <c r="D48" s="291"/>
      <c r="E48" s="291"/>
      <c r="F48" s="327" t="e">
        <f>SUM(H82:H89)</f>
        <v>#REF!</v>
      </c>
    </row>
    <row r="49" spans="2:15">
      <c r="B49" s="98" t="s">
        <v>47</v>
      </c>
      <c r="F49" s="145">
        <v>0</v>
      </c>
    </row>
    <row r="50" spans="2:15">
      <c r="B50" s="98" t="s">
        <v>48</v>
      </c>
      <c r="F50" s="88">
        <v>67190</v>
      </c>
      <c r="H50" s="152"/>
    </row>
    <row r="51" spans="2:15">
      <c r="B51" s="98" t="s">
        <v>47</v>
      </c>
      <c r="F51" s="88">
        <v>0</v>
      </c>
    </row>
    <row r="52" spans="2:15">
      <c r="B52" s="64" t="s">
        <v>49</v>
      </c>
      <c r="C52" s="65"/>
      <c r="D52" s="65"/>
      <c r="E52" s="65"/>
      <c r="F52" s="66">
        <v>201600</v>
      </c>
    </row>
    <row r="53" spans="2:15">
      <c r="B53" t="s">
        <v>50</v>
      </c>
    </row>
    <row r="54" spans="2:15">
      <c r="B54" t="s">
        <v>51</v>
      </c>
    </row>
    <row r="55" spans="2:15">
      <c r="O55" s="166" t="s">
        <v>52</v>
      </c>
    </row>
    <row r="77" spans="2:12">
      <c r="B77" s="166" t="s">
        <v>53</v>
      </c>
      <c r="C77" s="166"/>
      <c r="D77" s="166"/>
      <c r="E77" s="166"/>
      <c r="F77" s="166"/>
      <c r="G77" s="166"/>
      <c r="H77" s="166"/>
      <c r="I77" s="166"/>
      <c r="J77" s="166"/>
      <c r="K77" s="166"/>
      <c r="L77" s="166"/>
    </row>
    <row r="78" spans="2:12">
      <c r="H78" s="134"/>
      <c r="I78" s="134"/>
    </row>
    <row r="79" spans="2:12">
      <c r="C79" s="195"/>
      <c r="D79" s="195"/>
      <c r="E79" s="343"/>
      <c r="H79" s="134"/>
    </row>
    <row r="80" spans="2:12" ht="29">
      <c r="B80" s="342"/>
      <c r="C80" s="195"/>
      <c r="D80" s="195"/>
      <c r="E80" s="195"/>
      <c r="F80" s="200"/>
      <c r="G80" s="300" t="s">
        <v>18</v>
      </c>
      <c r="H80" s="392" t="s">
        <v>19</v>
      </c>
      <c r="I80" s="540" t="s">
        <v>20</v>
      </c>
      <c r="J80" s="540" t="s">
        <v>21</v>
      </c>
      <c r="K80" s="540" t="s">
        <v>22</v>
      </c>
      <c r="L80" s="540" t="s">
        <v>23</v>
      </c>
    </row>
    <row r="81" spans="2:15">
      <c r="B81" s="344"/>
      <c r="C81" s="159"/>
      <c r="D81" s="195"/>
      <c r="E81" s="195"/>
      <c r="F81" s="200"/>
      <c r="G81" s="228" t="s">
        <v>29</v>
      </c>
      <c r="H81" s="301" t="s">
        <v>30</v>
      </c>
      <c r="I81" s="301" t="s">
        <v>30</v>
      </c>
      <c r="J81" s="301" t="s">
        <v>30</v>
      </c>
      <c r="K81" s="301" t="s">
        <v>30</v>
      </c>
      <c r="L81" s="301" t="s">
        <v>30</v>
      </c>
      <c r="O81" s="150" t="s">
        <v>54</v>
      </c>
    </row>
    <row r="82" spans="2:15">
      <c r="B82" s="690" t="s">
        <v>38</v>
      </c>
      <c r="C82" s="368"/>
      <c r="D82" s="290"/>
      <c r="E82" s="363"/>
      <c r="F82" s="369"/>
      <c r="G82" s="370" t="e">
        <f>#REF!</f>
        <v>#REF!</v>
      </c>
      <c r="H82" s="370" t="e">
        <f>#REF!</f>
        <v>#REF!</v>
      </c>
      <c r="I82" s="370" t="e">
        <f>#REF!</f>
        <v>#REF!</v>
      </c>
      <c r="J82" s="370" t="e">
        <f>#REF!</f>
        <v>#REF!</v>
      </c>
      <c r="K82" s="370" t="e">
        <f>#REF!</f>
        <v>#REF!</v>
      </c>
      <c r="L82" s="370" t="e">
        <f>#REF!</f>
        <v>#REF!</v>
      </c>
    </row>
    <row r="83" spans="2:15">
      <c r="B83" s="98" t="s">
        <v>41</v>
      </c>
      <c r="C83" s="159"/>
      <c r="D83" s="195"/>
      <c r="E83" s="343"/>
      <c r="F83" s="345"/>
      <c r="G83" s="348" t="e">
        <f>#REF!</f>
        <v>#REF!</v>
      </c>
      <c r="H83" s="348" t="e">
        <f>#REF!</f>
        <v>#REF!</v>
      </c>
      <c r="I83" s="348" t="e">
        <f>#REF!</f>
        <v>#REF!</v>
      </c>
      <c r="J83" s="348" t="e">
        <f>#REF!</f>
        <v>#REF!</v>
      </c>
      <c r="K83" s="348" t="e">
        <f>#REF!</f>
        <v>#REF!</v>
      </c>
      <c r="L83" s="348" t="e">
        <f>#REF!</f>
        <v>#REF!</v>
      </c>
    </row>
    <row r="84" spans="2:15">
      <c r="B84" s="98" t="s">
        <v>39</v>
      </c>
      <c r="C84" s="159"/>
      <c r="D84" s="195"/>
      <c r="E84" s="343"/>
      <c r="F84" s="345"/>
      <c r="G84" s="348" t="e">
        <f>#REF!</f>
        <v>#REF!</v>
      </c>
      <c r="H84" s="348" t="e">
        <f>#REF!</f>
        <v>#REF!</v>
      </c>
      <c r="I84" s="348" t="e">
        <f>#REF!</f>
        <v>#REF!</v>
      </c>
      <c r="J84" s="348" t="e">
        <f>#REF!</f>
        <v>#REF!</v>
      </c>
      <c r="K84" s="348" t="e">
        <f>#REF!</f>
        <v>#REF!</v>
      </c>
      <c r="L84" s="348" t="e">
        <f>#REF!</f>
        <v>#REF!</v>
      </c>
    </row>
    <row r="85" spans="2:15">
      <c r="B85" s="98" t="s">
        <v>42</v>
      </c>
      <c r="C85" s="159"/>
      <c r="D85" s="195"/>
      <c r="E85" s="343"/>
      <c r="F85" s="345"/>
      <c r="G85" s="348" t="e">
        <f>#REF!</f>
        <v>#REF!</v>
      </c>
      <c r="H85" s="348" t="e">
        <f>#REF!</f>
        <v>#REF!</v>
      </c>
      <c r="I85" s="348" t="e">
        <f>#REF!</f>
        <v>#REF!</v>
      </c>
      <c r="J85" s="348" t="e">
        <f>#REF!</f>
        <v>#REF!</v>
      </c>
      <c r="K85" s="348" t="e">
        <f>#REF!</f>
        <v>#REF!</v>
      </c>
      <c r="L85" s="348" t="e">
        <f>#REF!</f>
        <v>#REF!</v>
      </c>
    </row>
    <row r="86" spans="2:15">
      <c r="B86" s="98" t="s">
        <v>37</v>
      </c>
      <c r="C86" s="159"/>
      <c r="D86" s="195"/>
      <c r="E86" s="195"/>
      <c r="F86" s="200"/>
      <c r="G86" s="348">
        <f>FERROVIAIRE!M329</f>
        <v>0</v>
      </c>
      <c r="H86" s="348" t="e">
        <f>#REF!-H87</f>
        <v>#REF!</v>
      </c>
      <c r="I86" s="348" t="e">
        <f>#REF!-I87</f>
        <v>#REF!</v>
      </c>
      <c r="J86" s="348" t="e">
        <f>#REF!-J87</f>
        <v>#REF!</v>
      </c>
      <c r="K86" s="348" t="e">
        <f>#REF!-K87</f>
        <v>#REF!</v>
      </c>
      <c r="L86" s="348" t="e">
        <f>#REF!-L87</f>
        <v>#REF!</v>
      </c>
    </row>
    <row r="87" spans="2:15">
      <c r="B87" s="98" t="s">
        <v>40</v>
      </c>
      <c r="C87" s="159"/>
      <c r="D87" s="195"/>
      <c r="E87" s="195"/>
      <c r="F87" s="200"/>
      <c r="G87" s="348">
        <f>FERROVIAIRE!M433</f>
        <v>0</v>
      </c>
      <c r="H87" s="348" t="e">
        <f>AVERAGE(FERROVIAIRE!U433:AD433)</f>
        <v>#DIV/0!</v>
      </c>
      <c r="I87" s="348" t="e">
        <f>AVERAGE(FERROVIAIRE!CQ433:CZ433)</f>
        <v>#DIV/0!</v>
      </c>
      <c r="J87" s="348" t="e">
        <f>AVERAGE(FERROVIAIRE!EB433:EK433)</f>
        <v>#DIV/0!</v>
      </c>
      <c r="K87" s="348" t="e">
        <f>AVERAGE(FERROVIAIRE!FM433:FV433)</f>
        <v>#DIV/0!</v>
      </c>
      <c r="L87" s="348" t="e">
        <f>AVERAGE(FERROVIAIRE!GX433:HG433)</f>
        <v>#DIV/0!</v>
      </c>
      <c r="M87" s="142"/>
    </row>
    <row r="88" spans="2:15">
      <c r="B88" s="98" t="s">
        <v>55</v>
      </c>
      <c r="C88" s="159"/>
      <c r="D88" s="195"/>
      <c r="E88" s="343"/>
      <c r="F88" s="346"/>
      <c r="G88" s="348" t="e">
        <f>#REF!</f>
        <v>#REF!</v>
      </c>
      <c r="H88" s="348" t="e">
        <f>#REF!</f>
        <v>#REF!</v>
      </c>
      <c r="I88" s="348" t="e">
        <f>#REF!</f>
        <v>#REF!</v>
      </c>
      <c r="J88" s="348" t="e">
        <f>#REF!</f>
        <v>#REF!</v>
      </c>
      <c r="K88" s="348" t="e">
        <f>#REF!</f>
        <v>#REF!</v>
      </c>
      <c r="L88" s="348" t="e">
        <f>#REF!</f>
        <v>#REF!</v>
      </c>
    </row>
    <row r="89" spans="2:15">
      <c r="B89" s="64" t="s">
        <v>36</v>
      </c>
      <c r="C89" s="257"/>
      <c r="D89" s="296"/>
      <c r="E89" s="296"/>
      <c r="F89" s="347"/>
      <c r="G89" s="349" t="e">
        <f>#REF!</f>
        <v>#REF!</v>
      </c>
      <c r="H89" s="349" t="e">
        <f>#REF!</f>
        <v>#REF!</v>
      </c>
      <c r="I89" s="349" t="e">
        <f>#REF!</f>
        <v>#REF!</v>
      </c>
      <c r="J89" s="349" t="e">
        <f>#REF!</f>
        <v>#REF!</v>
      </c>
      <c r="K89" s="349" t="e">
        <f>#REF!</f>
        <v>#REF!</v>
      </c>
      <c r="L89" s="349" t="e">
        <f>#REF!</f>
        <v>#REF!</v>
      </c>
      <c r="N89" s="134"/>
    </row>
    <row r="90" spans="2:15" s="75" customFormat="1">
      <c r="B90" s="75" t="s">
        <v>43</v>
      </c>
      <c r="G90" s="339" t="e">
        <f>SUM(G82:G89)</f>
        <v>#REF!</v>
      </c>
      <c r="H90" s="339" t="e">
        <f>SUM(H82:H89)</f>
        <v>#REF!</v>
      </c>
      <c r="I90" s="339" t="e">
        <f t="shared" ref="I90:L90" si="0">SUM(I82:I89)</f>
        <v>#REF!</v>
      </c>
      <c r="J90" s="339" t="e">
        <f t="shared" si="0"/>
        <v>#REF!</v>
      </c>
      <c r="K90" s="339" t="e">
        <f t="shared" si="0"/>
        <v>#REF!</v>
      </c>
      <c r="L90" s="339" t="e">
        <f t="shared" si="0"/>
        <v>#REF!</v>
      </c>
    </row>
    <row r="109" spans="15:15">
      <c r="O109" s="166" t="s">
        <v>56</v>
      </c>
    </row>
    <row r="128" spans="2:2">
      <c r="B128" s="166" t="s">
        <v>57</v>
      </c>
    </row>
    <row r="130" spans="2:15" ht="58">
      <c r="B130" s="342"/>
      <c r="C130" s="195"/>
      <c r="D130" s="195"/>
      <c r="E130" s="195"/>
      <c r="F130" s="200"/>
      <c r="G130" s="300" t="s">
        <v>58</v>
      </c>
      <c r="H130" s="382" t="s">
        <v>59</v>
      </c>
    </row>
    <row r="131" spans="2:15">
      <c r="B131" s="344"/>
      <c r="C131" s="159"/>
      <c r="D131" s="195"/>
      <c r="E131" s="195"/>
      <c r="F131" s="200"/>
      <c r="G131" s="5" t="s">
        <v>29</v>
      </c>
      <c r="H131" s="289" t="s">
        <v>30</v>
      </c>
    </row>
    <row r="132" spans="2:15">
      <c r="B132" s="690" t="s">
        <v>60</v>
      </c>
      <c r="C132" s="368"/>
      <c r="D132" s="290"/>
      <c r="E132" s="363"/>
      <c r="F132" s="369"/>
      <c r="G132" s="370" t="e">
        <f>#REF!</f>
        <v>#REF!</v>
      </c>
      <c r="H132" s="297" t="e">
        <f>#REF!</f>
        <v>#REF!</v>
      </c>
    </row>
    <row r="133" spans="2:15">
      <c r="B133" s="98" t="s">
        <v>61</v>
      </c>
      <c r="C133" s="159"/>
      <c r="D133" s="195"/>
      <c r="E133" s="343"/>
      <c r="F133" s="345"/>
      <c r="G133" s="348" t="e">
        <f>#REF!</f>
        <v>#REF!</v>
      </c>
      <c r="H133" s="276" t="e">
        <f>#REF!</f>
        <v>#REF!</v>
      </c>
    </row>
    <row r="134" spans="2:15">
      <c r="B134" s="98" t="s">
        <v>39</v>
      </c>
      <c r="C134" s="159"/>
      <c r="D134" s="195"/>
      <c r="E134" s="343"/>
      <c r="F134" s="345"/>
      <c r="G134" s="348" t="e">
        <f>#REF!</f>
        <v>#REF!</v>
      </c>
      <c r="H134" s="276" t="e">
        <f>#REF!</f>
        <v>#REF!</v>
      </c>
    </row>
    <row r="135" spans="2:15">
      <c r="B135" s="98" t="s">
        <v>42</v>
      </c>
      <c r="C135" s="159"/>
      <c r="D135" s="195"/>
      <c r="E135" s="343"/>
      <c r="F135" s="345"/>
      <c r="G135" s="348" t="e">
        <f>#REF!</f>
        <v>#REF!</v>
      </c>
      <c r="H135" s="276" t="e">
        <f>#REF!</f>
        <v>#REF!</v>
      </c>
    </row>
    <row r="136" spans="2:15">
      <c r="B136" s="98" t="s">
        <v>62</v>
      </c>
      <c r="C136" s="159"/>
      <c r="D136" s="195"/>
      <c r="E136" s="195"/>
      <c r="F136" s="200"/>
      <c r="G136" s="348">
        <f>G86</f>
        <v>0</v>
      </c>
      <c r="H136" s="276" t="e">
        <f>H86</f>
        <v>#REF!</v>
      </c>
    </row>
    <row r="137" spans="2:15">
      <c r="B137" s="98" t="s">
        <v>63</v>
      </c>
      <c r="C137" s="159"/>
      <c r="D137" s="195"/>
      <c r="E137" s="195"/>
      <c r="F137" s="200"/>
      <c r="G137" s="348">
        <f>G87</f>
        <v>0</v>
      </c>
      <c r="H137" s="276" t="e">
        <f>H87</f>
        <v>#DIV/0!</v>
      </c>
      <c r="I137" s="134"/>
      <c r="J137" s="134"/>
      <c r="O137" t="s">
        <v>64</v>
      </c>
    </row>
    <row r="138" spans="2:15">
      <c r="B138" s="98" t="s">
        <v>35</v>
      </c>
      <c r="C138" s="159"/>
      <c r="D138" s="195"/>
      <c r="E138" s="343"/>
      <c r="F138" s="346"/>
      <c r="G138" s="348" t="e">
        <f>#REF!</f>
        <v>#REF!</v>
      </c>
      <c r="H138" s="276" t="e">
        <f>#REF!</f>
        <v>#REF!</v>
      </c>
      <c r="J138" s="152"/>
    </row>
    <row r="139" spans="2:15">
      <c r="B139" s="64" t="s">
        <v>36</v>
      </c>
      <c r="C139" s="257"/>
      <c r="D139" s="296"/>
      <c r="E139" s="296"/>
      <c r="F139" s="347"/>
      <c r="G139" s="349" t="e">
        <f>#REF!</f>
        <v>#REF!</v>
      </c>
      <c r="H139" s="282" t="e">
        <f>#REF!</f>
        <v>#REF!</v>
      </c>
    </row>
    <row r="140" spans="2:15">
      <c r="B140" s="94" t="s">
        <v>65</v>
      </c>
      <c r="C140" s="337"/>
      <c r="D140" s="337"/>
      <c r="E140" s="337"/>
      <c r="F140" s="337"/>
      <c r="G140" s="543" t="e">
        <f>SUM(G132:G139)</f>
        <v>#REF!</v>
      </c>
      <c r="H140" s="180" t="e">
        <f>SUM(H132:H139)</f>
        <v>#REF!</v>
      </c>
    </row>
    <row r="165" spans="15:15">
      <c r="O165" t="s">
        <v>66</v>
      </c>
    </row>
    <row r="181" spans="2:15">
      <c r="B181" s="166" t="s">
        <v>67</v>
      </c>
    </row>
    <row r="183" spans="2:15" ht="29">
      <c r="B183" s="342"/>
      <c r="C183" s="195"/>
      <c r="D183" s="195"/>
      <c r="E183" s="195"/>
      <c r="F183" s="200"/>
      <c r="G183" s="392" t="s">
        <v>19</v>
      </c>
      <c r="H183" s="540" t="s">
        <v>20</v>
      </c>
      <c r="I183" s="540" t="s">
        <v>21</v>
      </c>
      <c r="J183" s="540" t="s">
        <v>22</v>
      </c>
      <c r="K183" s="540" t="s">
        <v>23</v>
      </c>
    </row>
    <row r="184" spans="2:15">
      <c r="B184" s="344"/>
      <c r="C184" s="159"/>
      <c r="D184" s="195"/>
      <c r="E184" s="195"/>
      <c r="F184" s="200"/>
      <c r="G184" s="301" t="s">
        <v>30</v>
      </c>
      <c r="H184" s="301" t="s">
        <v>30</v>
      </c>
      <c r="I184" s="301" t="s">
        <v>30</v>
      </c>
      <c r="J184" s="301" t="s">
        <v>30</v>
      </c>
      <c r="K184" s="301" t="s">
        <v>30</v>
      </c>
    </row>
    <row r="185" spans="2:15">
      <c r="B185" s="690" t="s">
        <v>68</v>
      </c>
      <c r="C185" s="368"/>
      <c r="D185" s="290"/>
      <c r="E185" s="363"/>
      <c r="F185" s="369"/>
      <c r="G185" s="727" t="e">
        <f>#REF!</f>
        <v>#REF!</v>
      </c>
      <c r="H185" s="544" t="e">
        <f>#REF!</f>
        <v>#REF!</v>
      </c>
      <c r="I185" s="544" t="e">
        <f>#REF!</f>
        <v>#REF!</v>
      </c>
      <c r="J185" s="544" t="e">
        <f>#REF!</f>
        <v>#REF!</v>
      </c>
      <c r="K185" s="297" t="e">
        <f>#REF!</f>
        <v>#REF!</v>
      </c>
    </row>
    <row r="186" spans="2:15">
      <c r="B186" s="98" t="s">
        <v>69</v>
      </c>
      <c r="C186" s="159"/>
      <c r="D186" s="195"/>
      <c r="E186" s="343"/>
      <c r="F186" s="345"/>
      <c r="G186" s="275" t="e">
        <f>#REF!</f>
        <v>#REF!</v>
      </c>
      <c r="H186" s="256" t="e">
        <f>#REF!</f>
        <v>#REF!</v>
      </c>
      <c r="I186" s="256" t="e">
        <f>#REF!</f>
        <v>#REF!</v>
      </c>
      <c r="J186" s="256" t="e">
        <f>#REF!</f>
        <v>#REF!</v>
      </c>
      <c r="K186" s="276" t="e">
        <f>#REF!</f>
        <v>#REF!</v>
      </c>
    </row>
    <row r="187" spans="2:15">
      <c r="B187" s="64" t="s">
        <v>70</v>
      </c>
      <c r="C187" s="257"/>
      <c r="D187" s="202"/>
      <c r="E187" s="350"/>
      <c r="F187" s="351"/>
      <c r="G187" s="280" t="e">
        <f>#REF!</f>
        <v>#REF!</v>
      </c>
      <c r="H187" s="281" t="e">
        <f>#REF!</f>
        <v>#REF!</v>
      </c>
      <c r="I187" s="281" t="e">
        <f>#REF!</f>
        <v>#REF!</v>
      </c>
      <c r="J187" s="281" t="e">
        <f>#REF!</f>
        <v>#REF!</v>
      </c>
      <c r="K187" s="282" t="e">
        <f>#REF!</f>
        <v>#REF!</v>
      </c>
    </row>
    <row r="188" spans="2:15">
      <c r="G188" s="134" t="e">
        <f>G185+G186+G187</f>
        <v>#REF!</v>
      </c>
      <c r="H188" s="134" t="e">
        <f t="shared" ref="H188:K188" si="1">H185+H186+H187</f>
        <v>#REF!</v>
      </c>
      <c r="I188" s="134" t="e">
        <f t="shared" si="1"/>
        <v>#REF!</v>
      </c>
      <c r="J188" s="134" t="e">
        <f t="shared" si="1"/>
        <v>#REF!</v>
      </c>
      <c r="K188" s="134" t="e">
        <f t="shared" si="1"/>
        <v>#REF!</v>
      </c>
      <c r="L188" s="134"/>
    </row>
    <row r="189" spans="2:15">
      <c r="D189" s="152" t="e">
        <f>G187/G188</f>
        <v>#REF!</v>
      </c>
    </row>
    <row r="190" spans="2:15">
      <c r="D190" s="152" t="e">
        <f>G185/G188</f>
        <v>#REF!</v>
      </c>
      <c r="O190" t="s">
        <v>71</v>
      </c>
    </row>
    <row r="191" spans="2:15">
      <c r="D191" s="152" t="e">
        <f>G186/G188</f>
        <v>#REF!</v>
      </c>
    </row>
    <row r="216" spans="2:21" ht="58">
      <c r="O216" s="171"/>
      <c r="P216" s="545" t="s">
        <v>72</v>
      </c>
      <c r="Q216" s="371" t="s">
        <v>19</v>
      </c>
      <c r="R216" s="372" t="s">
        <v>20</v>
      </c>
      <c r="S216" s="372" t="s">
        <v>21</v>
      </c>
      <c r="T216" s="372" t="s">
        <v>22</v>
      </c>
      <c r="U216" s="372" t="s">
        <v>23</v>
      </c>
    </row>
    <row r="217" spans="2:21">
      <c r="B217" s="166" t="s">
        <v>73</v>
      </c>
      <c r="O217" s="171"/>
      <c r="P217" s="546" t="s">
        <v>29</v>
      </c>
      <c r="Q217" s="373" t="s">
        <v>30</v>
      </c>
      <c r="R217" s="373" t="s">
        <v>30</v>
      </c>
      <c r="S217" s="373" t="s">
        <v>30</v>
      </c>
      <c r="T217" s="373" t="s">
        <v>30</v>
      </c>
      <c r="U217" s="373" t="s">
        <v>30</v>
      </c>
    </row>
    <row r="218" spans="2:21">
      <c r="O218" s="171" t="s">
        <v>74</v>
      </c>
      <c r="P218" s="171">
        <v>338</v>
      </c>
      <c r="Q218" s="374">
        <v>1090.9090909090912</v>
      </c>
      <c r="R218" s="374">
        <v>1090.9090909090912</v>
      </c>
      <c r="S218" s="374">
        <v>1090.9090909090912</v>
      </c>
      <c r="T218" s="374">
        <v>1090.9090909090912</v>
      </c>
      <c r="U218" s="374">
        <v>1090.9090909090912</v>
      </c>
    </row>
    <row r="219" spans="2:21" ht="29">
      <c r="B219" s="342"/>
      <c r="C219" s="195"/>
      <c r="D219" s="195"/>
      <c r="E219" s="195"/>
      <c r="F219" s="200"/>
      <c r="G219" s="300" t="s">
        <v>18</v>
      </c>
      <c r="H219" s="540" t="s">
        <v>75</v>
      </c>
      <c r="I219" s="392" t="s">
        <v>19</v>
      </c>
      <c r="J219" s="392" t="s">
        <v>19</v>
      </c>
      <c r="O219" s="171" t="s">
        <v>6</v>
      </c>
      <c r="P219" s="171">
        <v>30.74</v>
      </c>
      <c r="Q219" s="374">
        <v>55.180455991516418</v>
      </c>
      <c r="R219" s="374">
        <v>35.273198757764007</v>
      </c>
      <c r="S219" s="374">
        <v>52.501233870967745</v>
      </c>
      <c r="T219" s="374">
        <v>51.859567484450935</v>
      </c>
      <c r="U219" s="374">
        <v>12.293192353239732</v>
      </c>
    </row>
    <row r="220" spans="2:21">
      <c r="B220" s="344"/>
      <c r="C220" s="159"/>
      <c r="D220" s="195"/>
      <c r="E220" s="195"/>
      <c r="F220" s="200"/>
      <c r="G220" s="228" t="s">
        <v>29</v>
      </c>
      <c r="H220" s="301"/>
      <c r="I220" s="301" t="s">
        <v>30</v>
      </c>
      <c r="J220" s="301" t="s">
        <v>76</v>
      </c>
    </row>
    <row r="221" spans="2:21">
      <c r="B221" s="690" t="s">
        <v>77</v>
      </c>
      <c r="C221" s="368"/>
      <c r="D221" s="290"/>
      <c r="E221" s="363"/>
      <c r="F221" s="369"/>
      <c r="G221" s="727" t="e">
        <f>#REF!</f>
        <v>#REF!</v>
      </c>
      <c r="H221" s="544"/>
      <c r="I221" s="544">
        <v>0</v>
      </c>
      <c r="J221" s="297">
        <v>0</v>
      </c>
    </row>
    <row r="222" spans="2:21" ht="37.5" customHeight="1">
      <c r="B222" s="1730" t="s">
        <v>78</v>
      </c>
      <c r="C222" s="1731"/>
      <c r="D222" s="1731"/>
      <c r="E222" s="1731"/>
      <c r="F222" s="1732"/>
      <c r="G222" s="275">
        <v>0</v>
      </c>
      <c r="H222" s="256"/>
      <c r="I222" s="256" t="e">
        <f>#REF!+#REF!</f>
        <v>#REF!</v>
      </c>
      <c r="J222" s="276" t="e">
        <f>#REF!+#REF!</f>
        <v>#REF!</v>
      </c>
      <c r="O222" s="171"/>
      <c r="P222" s="545" t="s">
        <v>72</v>
      </c>
      <c r="Q222" s="371" t="s">
        <v>19</v>
      </c>
      <c r="R222" s="372" t="s">
        <v>79</v>
      </c>
      <c r="S222" s="372" t="s">
        <v>80</v>
      </c>
      <c r="T222" s="372" t="s">
        <v>81</v>
      </c>
      <c r="U222" s="372" t="s">
        <v>82</v>
      </c>
    </row>
    <row r="223" spans="2:21">
      <c r="B223" s="64" t="s">
        <v>83</v>
      </c>
      <c r="C223" s="257"/>
      <c r="D223" s="202"/>
      <c r="E223" s="350"/>
      <c r="F223" s="351"/>
      <c r="G223" s="280">
        <v>0</v>
      </c>
      <c r="H223" s="281"/>
      <c r="I223" s="281" t="e">
        <f>#REF!-'Données graphiques'!I222</f>
        <v>#REF!</v>
      </c>
      <c r="J223" s="282" t="e">
        <f>#REF!-'Données graphiques'!J222</f>
        <v>#REF!</v>
      </c>
      <c r="O223" s="171"/>
      <c r="P223" s="373" t="s">
        <v>29</v>
      </c>
      <c r="Q223" s="373" t="s">
        <v>30</v>
      </c>
      <c r="R223" s="373" t="s">
        <v>30</v>
      </c>
      <c r="S223" s="373" t="s">
        <v>30</v>
      </c>
      <c r="T223" s="373" t="s">
        <v>30</v>
      </c>
      <c r="U223" s="373" t="s">
        <v>30</v>
      </c>
    </row>
    <row r="224" spans="2:21">
      <c r="O224" s="171" t="s">
        <v>84</v>
      </c>
      <c r="P224" s="375">
        <v>6243.2566196633825</v>
      </c>
      <c r="Q224" s="376">
        <v>4404.5999843776335</v>
      </c>
      <c r="R224" s="376">
        <v>3693.9530854022742</v>
      </c>
      <c r="S224" s="376">
        <v>5305.9371359064908</v>
      </c>
      <c r="T224" s="376">
        <v>5210.34454142703</v>
      </c>
      <c r="U224" s="377">
        <v>4336.3666334270465</v>
      </c>
    </row>
    <row r="225" spans="15:21">
      <c r="O225" s="171" t="s">
        <v>85</v>
      </c>
      <c r="P225" s="378">
        <v>4950</v>
      </c>
      <c r="Q225" s="379">
        <v>8100</v>
      </c>
      <c r="R225" s="379">
        <v>5700</v>
      </c>
      <c r="S225" s="379">
        <v>7200</v>
      </c>
      <c r="T225" s="379">
        <v>6700</v>
      </c>
      <c r="U225" s="380">
        <v>5700</v>
      </c>
    </row>
  </sheetData>
  <mergeCells count="1">
    <mergeCell ref="B222:F222"/>
  </mergeCells>
  <phoneticPr fontId="27" type="noConversion"/>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633FE-6182-494A-9503-72445E545612}">
  <sheetPr codeName="Feuil6"/>
  <dimension ref="B1:IA44"/>
  <sheetViews>
    <sheetView showGridLines="0" zoomScale="60" zoomScaleNormal="60" workbookViewId="0">
      <pane xSplit="6" ySplit="2" topLeftCell="G3" activePane="bottomRight" state="frozen"/>
      <selection pane="topRight" activeCell="GW10" sqref="GW10"/>
      <selection pane="bottomLeft" activeCell="GW10" sqref="GW10"/>
      <selection pane="bottomRight" activeCell="D60" sqref="D60"/>
    </sheetView>
  </sheetViews>
  <sheetFormatPr baseColWidth="10" defaultColWidth="12.54296875" defaultRowHeight="14.5" outlineLevelCol="1"/>
  <cols>
    <col min="2" max="2" width="12.54296875" style="29"/>
    <col min="3" max="3" width="19" customWidth="1"/>
    <col min="4" max="4" width="54.7265625" style="29" customWidth="1"/>
    <col min="5" max="5" width="22.54296875" customWidth="1"/>
    <col min="6" max="6" width="19" customWidth="1"/>
    <col min="7" max="14" width="12.26953125" customWidth="1"/>
    <col min="15" max="15" width="12.26953125" customWidth="1" collapsed="1"/>
    <col min="16" max="19" width="12.26953125" hidden="1" customWidth="1" outlineLevel="1"/>
    <col min="20" max="20" width="12.26953125" customWidth="1" collapsed="1"/>
    <col min="21" max="24" width="12.26953125" hidden="1" customWidth="1" outlineLevel="1"/>
    <col min="25" max="25" width="12.26953125" customWidth="1" collapsed="1"/>
    <col min="26" max="29" width="12.26953125" hidden="1" customWidth="1" outlineLevel="1"/>
    <col min="30" max="30" width="12.26953125" customWidth="1" collapsed="1"/>
    <col min="31" max="39" width="12.26953125" hidden="1" customWidth="1" outlineLevel="1"/>
    <col min="40" max="40" width="12.26953125" customWidth="1" collapsed="1"/>
    <col min="41" max="49" width="12.26953125" hidden="1" customWidth="1" outlineLevel="1"/>
    <col min="50" max="50" width="12.26953125" customWidth="1" collapsed="1"/>
    <col min="51" max="51" width="12.26953125" customWidth="1"/>
    <col min="52" max="52" width="12.26953125" customWidth="1" collapsed="1"/>
    <col min="53" max="56" width="12.26953125" hidden="1" customWidth="1" outlineLevel="1"/>
    <col min="57" max="57" width="12.26953125" customWidth="1" collapsed="1"/>
    <col min="58" max="61" width="12.26953125" hidden="1" customWidth="1" outlineLevel="1"/>
    <col min="62" max="62" width="12.26953125" customWidth="1" collapsed="1"/>
    <col min="63" max="66" width="12.26953125" hidden="1" customWidth="1" outlineLevel="1"/>
    <col min="67" max="67" width="12.26953125" customWidth="1" collapsed="1"/>
    <col min="68" max="76" width="12.26953125" hidden="1" customWidth="1" outlineLevel="1"/>
    <col min="77" max="77" width="12.26953125" customWidth="1" collapsed="1"/>
    <col min="78" max="86" width="12.26953125" hidden="1" customWidth="1" outlineLevel="1"/>
    <col min="87" max="87" width="12.26953125" customWidth="1" collapsed="1"/>
    <col min="88" max="88" width="12.26953125" customWidth="1"/>
    <col min="89" max="89" width="12.26953125" customWidth="1" collapsed="1"/>
    <col min="90" max="93" width="12.26953125" hidden="1" customWidth="1" outlineLevel="1"/>
    <col min="94" max="94" width="12.26953125" customWidth="1" collapsed="1"/>
    <col min="95" max="98" width="12.26953125" hidden="1" customWidth="1" outlineLevel="1"/>
    <col min="99" max="99" width="12.26953125" customWidth="1" collapsed="1"/>
    <col min="100" max="103" width="12.26953125" hidden="1" customWidth="1" outlineLevel="1"/>
    <col min="104" max="104" width="12.26953125" customWidth="1" collapsed="1"/>
    <col min="105" max="113" width="12.26953125" hidden="1" customWidth="1" outlineLevel="1"/>
    <col min="114" max="114" width="12.26953125" customWidth="1" collapsed="1"/>
    <col min="115" max="123" width="12.26953125" hidden="1" customWidth="1" outlineLevel="1"/>
    <col min="124" max="124" width="12.26953125" customWidth="1" collapsed="1"/>
    <col min="125" max="125" width="12.26953125" customWidth="1"/>
    <col min="126" max="126" width="12.26953125" customWidth="1" collapsed="1"/>
    <col min="127" max="130" width="12.26953125" hidden="1" customWidth="1" outlineLevel="1"/>
    <col min="131" max="131" width="12.26953125" customWidth="1" collapsed="1"/>
    <col min="132" max="135" width="12.26953125" hidden="1" customWidth="1" outlineLevel="1"/>
    <col min="136" max="136" width="12.26953125" customWidth="1" collapsed="1"/>
    <col min="137" max="140" width="12.26953125" hidden="1" customWidth="1" outlineLevel="1"/>
    <col min="141" max="141" width="12.26953125" customWidth="1" collapsed="1"/>
    <col min="142" max="150" width="12.26953125" hidden="1" customWidth="1" outlineLevel="1"/>
    <col min="151" max="151" width="12.26953125" customWidth="1" collapsed="1"/>
    <col min="152" max="160" width="12.26953125" hidden="1" customWidth="1" outlineLevel="1"/>
    <col min="161" max="161" width="12.26953125" customWidth="1" collapsed="1"/>
    <col min="162" max="162" width="12.26953125" customWidth="1"/>
    <col min="163" max="163" width="12.26953125" customWidth="1" collapsed="1"/>
    <col min="164" max="167" width="12.26953125" hidden="1" customWidth="1" outlineLevel="1"/>
    <col min="168" max="168" width="12.26953125" customWidth="1" collapsed="1"/>
    <col min="169" max="172" width="12.26953125" hidden="1" customWidth="1" outlineLevel="1"/>
    <col min="173" max="173" width="12.26953125" customWidth="1" collapsed="1"/>
    <col min="174" max="177" width="12.26953125" hidden="1" customWidth="1" outlineLevel="1"/>
    <col min="178" max="178" width="12.26953125" customWidth="1" collapsed="1"/>
    <col min="179" max="187" width="12.26953125" hidden="1" customWidth="1" outlineLevel="1"/>
    <col min="188" max="188" width="12.26953125" customWidth="1" collapsed="1"/>
    <col min="189" max="197" width="12.26953125" hidden="1" customWidth="1" outlineLevel="1"/>
    <col min="198" max="198" width="12.26953125" customWidth="1" collapsed="1"/>
    <col min="199" max="199" width="12.26953125" customWidth="1"/>
    <col min="200" max="200" width="12.26953125" customWidth="1" collapsed="1"/>
    <col min="201" max="204" width="12.26953125" hidden="1" customWidth="1" outlineLevel="1"/>
    <col min="205" max="205" width="12.26953125" customWidth="1" collapsed="1"/>
    <col min="206" max="209" width="12.26953125" hidden="1" customWidth="1" outlineLevel="1"/>
    <col min="210" max="210" width="12.26953125" customWidth="1" collapsed="1"/>
    <col min="211" max="214" width="12.26953125" hidden="1" customWidth="1" outlineLevel="1"/>
    <col min="215" max="215" width="12.26953125" customWidth="1" collapsed="1"/>
    <col min="216" max="224" width="12.26953125" hidden="1" customWidth="1" outlineLevel="1"/>
    <col min="225" max="225" width="12.26953125" customWidth="1" collapsed="1"/>
    <col min="226" max="234" width="12.26953125" hidden="1" customWidth="1" outlineLevel="1"/>
    <col min="235" max="235" width="12.26953125" customWidth="1" collapsed="1"/>
  </cols>
  <sheetData>
    <row r="1" spans="3:235" s="4" customFormat="1" ht="18" customHeight="1">
      <c r="C1" s="2" t="s">
        <v>110</v>
      </c>
      <c r="D1" s="3"/>
      <c r="H1" s="728">
        <v>2015</v>
      </c>
      <c r="I1" s="401">
        <v>2016</v>
      </c>
      <c r="J1" s="401">
        <v>2017</v>
      </c>
      <c r="K1" s="401">
        <v>2018</v>
      </c>
      <c r="L1" s="401">
        <v>2019</v>
      </c>
      <c r="M1" s="402">
        <v>2020</v>
      </c>
      <c r="O1" s="729">
        <v>2015</v>
      </c>
      <c r="P1" s="288">
        <v>2016</v>
      </c>
      <c r="Q1" s="288">
        <v>2017</v>
      </c>
      <c r="R1" s="288">
        <v>2018</v>
      </c>
      <c r="S1" s="288">
        <v>2019</v>
      </c>
      <c r="T1" s="288">
        <v>2020</v>
      </c>
      <c r="U1" s="288">
        <v>2021</v>
      </c>
      <c r="V1" s="288">
        <v>2022</v>
      </c>
      <c r="W1" s="288">
        <v>2023</v>
      </c>
      <c r="X1" s="288">
        <v>2024</v>
      </c>
      <c r="Y1" s="288">
        <v>2025</v>
      </c>
      <c r="Z1" s="288">
        <v>2026</v>
      </c>
      <c r="AA1" s="288">
        <v>2027</v>
      </c>
      <c r="AB1" s="288">
        <v>2028</v>
      </c>
      <c r="AC1" s="288">
        <v>2029</v>
      </c>
      <c r="AD1" s="288">
        <v>2030</v>
      </c>
      <c r="AE1" s="288">
        <v>2031</v>
      </c>
      <c r="AF1" s="288">
        <v>2032</v>
      </c>
      <c r="AG1" s="288">
        <v>2033</v>
      </c>
      <c r="AH1" s="288">
        <v>2034</v>
      </c>
      <c r="AI1" s="288">
        <v>2035</v>
      </c>
      <c r="AJ1" s="288">
        <v>2036</v>
      </c>
      <c r="AK1" s="288">
        <v>2037</v>
      </c>
      <c r="AL1" s="288">
        <v>2038</v>
      </c>
      <c r="AM1" s="288">
        <v>2039</v>
      </c>
      <c r="AN1" s="288">
        <v>2040</v>
      </c>
      <c r="AO1" s="288">
        <v>2041</v>
      </c>
      <c r="AP1" s="288">
        <v>2042</v>
      </c>
      <c r="AQ1" s="288">
        <v>2043</v>
      </c>
      <c r="AR1" s="288">
        <v>2044</v>
      </c>
      <c r="AS1" s="288">
        <v>2045</v>
      </c>
      <c r="AT1" s="288">
        <v>2046</v>
      </c>
      <c r="AU1" s="288">
        <v>2047</v>
      </c>
      <c r="AV1" s="288">
        <v>2048</v>
      </c>
      <c r="AW1" s="288">
        <v>2049</v>
      </c>
      <c r="AX1" s="289">
        <v>2050</v>
      </c>
      <c r="AZ1" s="734">
        <v>2015</v>
      </c>
      <c r="BA1" s="403">
        <v>2016</v>
      </c>
      <c r="BB1" s="403">
        <v>2017</v>
      </c>
      <c r="BC1" s="403">
        <v>2018</v>
      </c>
      <c r="BD1" s="403">
        <v>2019</v>
      </c>
      <c r="BE1" s="403">
        <v>2020</v>
      </c>
      <c r="BF1" s="403">
        <v>2021</v>
      </c>
      <c r="BG1" s="403">
        <v>2022</v>
      </c>
      <c r="BH1" s="403">
        <v>2023</v>
      </c>
      <c r="BI1" s="403">
        <v>2024</v>
      </c>
      <c r="BJ1" s="403">
        <v>2025</v>
      </c>
      <c r="BK1" s="403">
        <v>2026</v>
      </c>
      <c r="BL1" s="403">
        <v>2027</v>
      </c>
      <c r="BM1" s="403">
        <v>2028</v>
      </c>
      <c r="BN1" s="403">
        <v>2029</v>
      </c>
      <c r="BO1" s="403">
        <v>2030</v>
      </c>
      <c r="BP1" s="403">
        <v>2031</v>
      </c>
      <c r="BQ1" s="403">
        <v>2032</v>
      </c>
      <c r="BR1" s="403">
        <v>2033</v>
      </c>
      <c r="BS1" s="403">
        <v>2034</v>
      </c>
      <c r="BT1" s="403">
        <v>2035</v>
      </c>
      <c r="BU1" s="403">
        <v>2036</v>
      </c>
      <c r="BV1" s="403">
        <v>2037</v>
      </c>
      <c r="BW1" s="403">
        <v>2038</v>
      </c>
      <c r="BX1" s="403">
        <v>2039</v>
      </c>
      <c r="BY1" s="403">
        <v>2040</v>
      </c>
      <c r="BZ1" s="403">
        <v>2041</v>
      </c>
      <c r="CA1" s="403">
        <v>2042</v>
      </c>
      <c r="CB1" s="403">
        <v>2043</v>
      </c>
      <c r="CC1" s="403">
        <v>2044</v>
      </c>
      <c r="CD1" s="403">
        <v>2045</v>
      </c>
      <c r="CE1" s="403">
        <v>2046</v>
      </c>
      <c r="CF1" s="403">
        <v>2047</v>
      </c>
      <c r="CG1" s="403">
        <v>2048</v>
      </c>
      <c r="CH1" s="403">
        <v>2049</v>
      </c>
      <c r="CI1" s="404">
        <v>2050</v>
      </c>
      <c r="CK1" s="730">
        <v>2015</v>
      </c>
      <c r="CL1" s="405">
        <v>2016</v>
      </c>
      <c r="CM1" s="405">
        <v>2017</v>
      </c>
      <c r="CN1" s="405">
        <v>2018</v>
      </c>
      <c r="CO1" s="405">
        <v>2019</v>
      </c>
      <c r="CP1" s="405">
        <v>2020</v>
      </c>
      <c r="CQ1" s="405">
        <v>2021</v>
      </c>
      <c r="CR1" s="405">
        <v>2022</v>
      </c>
      <c r="CS1" s="405">
        <v>2023</v>
      </c>
      <c r="CT1" s="405">
        <v>2024</v>
      </c>
      <c r="CU1" s="405">
        <v>2025</v>
      </c>
      <c r="CV1" s="405">
        <v>2026</v>
      </c>
      <c r="CW1" s="405">
        <v>2027</v>
      </c>
      <c r="CX1" s="405">
        <v>2028</v>
      </c>
      <c r="CY1" s="405">
        <v>2029</v>
      </c>
      <c r="CZ1" s="405">
        <v>2030</v>
      </c>
      <c r="DA1" s="405">
        <v>2031</v>
      </c>
      <c r="DB1" s="405">
        <v>2032</v>
      </c>
      <c r="DC1" s="405">
        <v>2033</v>
      </c>
      <c r="DD1" s="405">
        <v>2034</v>
      </c>
      <c r="DE1" s="405">
        <v>2035</v>
      </c>
      <c r="DF1" s="405">
        <v>2036</v>
      </c>
      <c r="DG1" s="405">
        <v>2037</v>
      </c>
      <c r="DH1" s="405">
        <v>2038</v>
      </c>
      <c r="DI1" s="405">
        <v>2039</v>
      </c>
      <c r="DJ1" s="405">
        <v>2040</v>
      </c>
      <c r="DK1" s="405">
        <v>2041</v>
      </c>
      <c r="DL1" s="405">
        <v>2042</v>
      </c>
      <c r="DM1" s="405">
        <v>2043</v>
      </c>
      <c r="DN1" s="405">
        <v>2044</v>
      </c>
      <c r="DO1" s="405">
        <v>2045</v>
      </c>
      <c r="DP1" s="405">
        <v>2046</v>
      </c>
      <c r="DQ1" s="405">
        <v>2047</v>
      </c>
      <c r="DR1" s="405">
        <v>2048</v>
      </c>
      <c r="DS1" s="405">
        <v>2049</v>
      </c>
      <c r="DT1" s="406">
        <v>2050</v>
      </c>
      <c r="DV1" s="731">
        <v>2015</v>
      </c>
      <c r="DW1" s="407">
        <v>2016</v>
      </c>
      <c r="DX1" s="407">
        <v>2017</v>
      </c>
      <c r="DY1" s="407">
        <v>2018</v>
      </c>
      <c r="DZ1" s="407">
        <v>2019</v>
      </c>
      <c r="EA1" s="407">
        <v>2020</v>
      </c>
      <c r="EB1" s="407">
        <v>2021</v>
      </c>
      <c r="EC1" s="407">
        <v>2022</v>
      </c>
      <c r="ED1" s="407">
        <v>2023</v>
      </c>
      <c r="EE1" s="407">
        <v>2024</v>
      </c>
      <c r="EF1" s="407">
        <v>2025</v>
      </c>
      <c r="EG1" s="407">
        <v>2026</v>
      </c>
      <c r="EH1" s="407">
        <v>2027</v>
      </c>
      <c r="EI1" s="407">
        <v>2028</v>
      </c>
      <c r="EJ1" s="407">
        <v>2029</v>
      </c>
      <c r="EK1" s="407">
        <v>2030</v>
      </c>
      <c r="EL1" s="407">
        <v>2031</v>
      </c>
      <c r="EM1" s="407">
        <v>2032</v>
      </c>
      <c r="EN1" s="407">
        <v>2033</v>
      </c>
      <c r="EO1" s="407">
        <v>2034</v>
      </c>
      <c r="EP1" s="407">
        <v>2035</v>
      </c>
      <c r="EQ1" s="407">
        <v>2036</v>
      </c>
      <c r="ER1" s="407">
        <v>2037</v>
      </c>
      <c r="ES1" s="407">
        <v>2038</v>
      </c>
      <c r="ET1" s="407">
        <v>2039</v>
      </c>
      <c r="EU1" s="407">
        <v>2040</v>
      </c>
      <c r="EV1" s="407">
        <v>2041</v>
      </c>
      <c r="EW1" s="407">
        <v>2042</v>
      </c>
      <c r="EX1" s="407">
        <v>2043</v>
      </c>
      <c r="EY1" s="407">
        <v>2044</v>
      </c>
      <c r="EZ1" s="407">
        <v>2045</v>
      </c>
      <c r="FA1" s="407">
        <v>2046</v>
      </c>
      <c r="FB1" s="407">
        <v>2047</v>
      </c>
      <c r="FC1" s="407">
        <v>2048</v>
      </c>
      <c r="FD1" s="407">
        <v>2049</v>
      </c>
      <c r="FE1" s="408">
        <v>2050</v>
      </c>
      <c r="FG1" s="732">
        <v>2015</v>
      </c>
      <c r="FH1" s="409">
        <v>2016</v>
      </c>
      <c r="FI1" s="409">
        <v>2017</v>
      </c>
      <c r="FJ1" s="409">
        <v>2018</v>
      </c>
      <c r="FK1" s="409">
        <v>2019</v>
      </c>
      <c r="FL1" s="409">
        <v>2020</v>
      </c>
      <c r="FM1" s="409">
        <v>2021</v>
      </c>
      <c r="FN1" s="409">
        <v>2022</v>
      </c>
      <c r="FO1" s="409">
        <v>2023</v>
      </c>
      <c r="FP1" s="409">
        <v>2024</v>
      </c>
      <c r="FQ1" s="409">
        <v>2025</v>
      </c>
      <c r="FR1" s="409">
        <v>2026</v>
      </c>
      <c r="FS1" s="409">
        <v>2027</v>
      </c>
      <c r="FT1" s="409">
        <v>2028</v>
      </c>
      <c r="FU1" s="409">
        <v>2029</v>
      </c>
      <c r="FV1" s="409">
        <v>2030</v>
      </c>
      <c r="FW1" s="409">
        <v>2031</v>
      </c>
      <c r="FX1" s="409">
        <v>2032</v>
      </c>
      <c r="FY1" s="409">
        <v>2033</v>
      </c>
      <c r="FZ1" s="409">
        <v>2034</v>
      </c>
      <c r="GA1" s="409">
        <v>2035</v>
      </c>
      <c r="GB1" s="409">
        <v>2036</v>
      </c>
      <c r="GC1" s="409">
        <v>2037</v>
      </c>
      <c r="GD1" s="409">
        <v>2038</v>
      </c>
      <c r="GE1" s="409">
        <v>2039</v>
      </c>
      <c r="GF1" s="409">
        <v>2040</v>
      </c>
      <c r="GG1" s="409">
        <v>2041</v>
      </c>
      <c r="GH1" s="409">
        <v>2042</v>
      </c>
      <c r="GI1" s="409">
        <v>2043</v>
      </c>
      <c r="GJ1" s="409">
        <v>2044</v>
      </c>
      <c r="GK1" s="409">
        <v>2045</v>
      </c>
      <c r="GL1" s="409">
        <v>2046</v>
      </c>
      <c r="GM1" s="409">
        <v>2047</v>
      </c>
      <c r="GN1" s="409">
        <v>2048</v>
      </c>
      <c r="GO1" s="409">
        <v>2049</v>
      </c>
      <c r="GP1" s="410">
        <v>2050</v>
      </c>
      <c r="GR1" s="733">
        <v>2015</v>
      </c>
      <c r="GS1" s="411">
        <v>2016</v>
      </c>
      <c r="GT1" s="411">
        <v>2017</v>
      </c>
      <c r="GU1" s="411">
        <v>2018</v>
      </c>
      <c r="GV1" s="411">
        <v>2019</v>
      </c>
      <c r="GW1" s="411">
        <v>2020</v>
      </c>
      <c r="GX1" s="411">
        <v>2021</v>
      </c>
      <c r="GY1" s="411">
        <v>2022</v>
      </c>
      <c r="GZ1" s="411">
        <v>2023</v>
      </c>
      <c r="HA1" s="411">
        <v>2024</v>
      </c>
      <c r="HB1" s="411">
        <v>2025</v>
      </c>
      <c r="HC1" s="411">
        <v>2026</v>
      </c>
      <c r="HD1" s="411">
        <v>2027</v>
      </c>
      <c r="HE1" s="411">
        <v>2028</v>
      </c>
      <c r="HF1" s="411">
        <v>2029</v>
      </c>
      <c r="HG1" s="411">
        <v>2030</v>
      </c>
      <c r="HH1" s="411">
        <v>2031</v>
      </c>
      <c r="HI1" s="411">
        <v>2032</v>
      </c>
      <c r="HJ1" s="411">
        <v>2033</v>
      </c>
      <c r="HK1" s="411">
        <v>2034</v>
      </c>
      <c r="HL1" s="411">
        <v>2035</v>
      </c>
      <c r="HM1" s="411">
        <v>2036</v>
      </c>
      <c r="HN1" s="411">
        <v>2037</v>
      </c>
      <c r="HO1" s="411">
        <v>2038</v>
      </c>
      <c r="HP1" s="411">
        <v>2039</v>
      </c>
      <c r="HQ1" s="411">
        <v>2040</v>
      </c>
      <c r="HR1" s="411">
        <v>2041</v>
      </c>
      <c r="HS1" s="411">
        <v>2042</v>
      </c>
      <c r="HT1" s="411">
        <v>2043</v>
      </c>
      <c r="HU1" s="411">
        <v>2044</v>
      </c>
      <c r="HV1" s="411">
        <v>2045</v>
      </c>
      <c r="HW1" s="411">
        <v>2046</v>
      </c>
      <c r="HX1" s="411">
        <v>2047</v>
      </c>
      <c r="HY1" s="411">
        <v>2048</v>
      </c>
      <c r="HZ1" s="411">
        <v>2049</v>
      </c>
      <c r="IA1" s="412">
        <v>2050</v>
      </c>
    </row>
    <row r="2" spans="3:235" s="4" customFormat="1" ht="18" customHeight="1">
      <c r="C2" s="2"/>
      <c r="D2" s="1"/>
      <c r="H2" s="6" t="s">
        <v>86</v>
      </c>
      <c r="I2" s="7"/>
      <c r="J2" s="7"/>
      <c r="K2" s="7"/>
      <c r="L2" s="7"/>
      <c r="M2" s="8"/>
      <c r="O2" s="9" t="s">
        <v>90</v>
      </c>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1"/>
      <c r="AZ2" s="12" t="s">
        <v>111</v>
      </c>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4"/>
      <c r="CK2" s="15" t="s">
        <v>102</v>
      </c>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7"/>
      <c r="DV2" s="18" t="s">
        <v>103</v>
      </c>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20"/>
      <c r="FG2" s="21" t="s">
        <v>104</v>
      </c>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3"/>
      <c r="GR2" s="24" t="s">
        <v>105</v>
      </c>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6"/>
    </row>
    <row r="3" spans="3:235" ht="18" customHeight="1">
      <c r="C3" s="30" t="s">
        <v>106</v>
      </c>
      <c r="D3" s="31">
        <v>44621</v>
      </c>
    </row>
    <row r="4" spans="3:235">
      <c r="C4" s="33"/>
      <c r="D4" s="31"/>
      <c r="H4" s="29" t="s">
        <v>86</v>
      </c>
      <c r="I4" s="29" t="s">
        <v>86</v>
      </c>
      <c r="J4" s="29" t="s">
        <v>86</v>
      </c>
      <c r="K4" s="29" t="s">
        <v>86</v>
      </c>
      <c r="L4" s="29" t="s">
        <v>86</v>
      </c>
      <c r="M4" s="29" t="s">
        <v>86</v>
      </c>
      <c r="O4" s="29" t="s">
        <v>19</v>
      </c>
      <c r="P4" s="29" t="s">
        <v>19</v>
      </c>
      <c r="Q4" s="29" t="s">
        <v>19</v>
      </c>
      <c r="R4" s="29" t="s">
        <v>19</v>
      </c>
      <c r="S4" s="29" t="s">
        <v>19</v>
      </c>
      <c r="T4" s="29" t="s">
        <v>19</v>
      </c>
      <c r="U4" s="29" t="s">
        <v>19</v>
      </c>
      <c r="V4" s="29" t="s">
        <v>19</v>
      </c>
      <c r="W4" s="29" t="s">
        <v>19</v>
      </c>
      <c r="X4" s="29" t="s">
        <v>19</v>
      </c>
      <c r="Y4" s="29" t="s">
        <v>19</v>
      </c>
      <c r="Z4" s="29" t="s">
        <v>19</v>
      </c>
      <c r="AA4" s="29" t="s">
        <v>19</v>
      </c>
      <c r="AB4" s="29" t="s">
        <v>19</v>
      </c>
      <c r="AC4" s="29" t="s">
        <v>19</v>
      </c>
      <c r="AD4" s="29" t="s">
        <v>19</v>
      </c>
      <c r="AE4" s="29" t="s">
        <v>19</v>
      </c>
      <c r="AF4" s="29" t="s">
        <v>19</v>
      </c>
      <c r="AG4" s="29" t="s">
        <v>19</v>
      </c>
      <c r="AH4" s="29" t="s">
        <v>19</v>
      </c>
      <c r="AI4" s="29" t="s">
        <v>19</v>
      </c>
      <c r="AJ4" s="29" t="s">
        <v>19</v>
      </c>
      <c r="AK4" s="29" t="s">
        <v>19</v>
      </c>
      <c r="AL4" s="29" t="s">
        <v>19</v>
      </c>
      <c r="AM4" s="29" t="s">
        <v>19</v>
      </c>
      <c r="AN4" s="29" t="s">
        <v>19</v>
      </c>
      <c r="AO4" s="29" t="s">
        <v>19</v>
      </c>
      <c r="AP4" s="29" t="s">
        <v>19</v>
      </c>
      <c r="AQ4" s="29" t="s">
        <v>19</v>
      </c>
      <c r="AR4" s="29" t="s">
        <v>19</v>
      </c>
      <c r="AS4" s="29" t="s">
        <v>19</v>
      </c>
      <c r="AT4" s="29" t="s">
        <v>19</v>
      </c>
      <c r="AU4" s="29" t="s">
        <v>19</v>
      </c>
      <c r="AV4" s="29" t="s">
        <v>19</v>
      </c>
      <c r="AW4" s="29" t="s">
        <v>19</v>
      </c>
      <c r="AX4" s="29" t="s">
        <v>19</v>
      </c>
      <c r="AZ4" s="29" t="s">
        <v>87</v>
      </c>
      <c r="BA4" s="29" t="s">
        <v>87</v>
      </c>
      <c r="BB4" s="29" t="s">
        <v>87</v>
      </c>
      <c r="BC4" s="29" t="s">
        <v>87</v>
      </c>
      <c r="BD4" s="29" t="s">
        <v>87</v>
      </c>
      <c r="BE4" s="29" t="s">
        <v>87</v>
      </c>
      <c r="BF4" s="29" t="s">
        <v>87</v>
      </c>
      <c r="BG4" s="29" t="s">
        <v>87</v>
      </c>
      <c r="BH4" s="29" t="s">
        <v>87</v>
      </c>
      <c r="BI4" s="29" t="s">
        <v>87</v>
      </c>
      <c r="BJ4" s="29" t="s">
        <v>87</v>
      </c>
      <c r="BK4" s="29" t="s">
        <v>87</v>
      </c>
      <c r="BL4" s="29" t="s">
        <v>87</v>
      </c>
      <c r="BM4" s="29" t="s">
        <v>87</v>
      </c>
      <c r="BN4" s="29" t="s">
        <v>87</v>
      </c>
      <c r="BO4" s="29" t="s">
        <v>87</v>
      </c>
      <c r="BP4" s="29" t="s">
        <v>87</v>
      </c>
      <c r="BQ4" s="29" t="s">
        <v>87</v>
      </c>
      <c r="BR4" s="29" t="s">
        <v>87</v>
      </c>
      <c r="BS4" s="29" t="s">
        <v>87</v>
      </c>
      <c r="BT4" s="29" t="s">
        <v>87</v>
      </c>
      <c r="BU4" s="29" t="s">
        <v>87</v>
      </c>
      <c r="BV4" s="29" t="s">
        <v>87</v>
      </c>
      <c r="BW4" s="29" t="s">
        <v>87</v>
      </c>
      <c r="BX4" s="29" t="s">
        <v>87</v>
      </c>
      <c r="BY4" s="29" t="s">
        <v>87</v>
      </c>
      <c r="BZ4" s="29" t="s">
        <v>87</v>
      </c>
      <c r="CA4" s="29" t="s">
        <v>87</v>
      </c>
      <c r="CB4" s="29" t="s">
        <v>87</v>
      </c>
      <c r="CC4" s="29" t="s">
        <v>87</v>
      </c>
      <c r="CD4" s="29" t="s">
        <v>87</v>
      </c>
      <c r="CE4" s="29" t="s">
        <v>87</v>
      </c>
      <c r="CF4" s="29" t="s">
        <v>87</v>
      </c>
      <c r="CG4" s="29" t="s">
        <v>87</v>
      </c>
      <c r="CH4" s="29" t="s">
        <v>87</v>
      </c>
      <c r="CI4" s="29" t="s">
        <v>87</v>
      </c>
      <c r="CK4" s="29" t="s">
        <v>88</v>
      </c>
      <c r="CL4" s="29" t="s">
        <v>88</v>
      </c>
      <c r="CM4" s="29" t="s">
        <v>88</v>
      </c>
      <c r="CN4" s="29" t="s">
        <v>88</v>
      </c>
      <c r="CO4" s="29" t="s">
        <v>88</v>
      </c>
      <c r="CP4" s="29" t="s">
        <v>88</v>
      </c>
      <c r="CQ4" s="29" t="s">
        <v>88</v>
      </c>
      <c r="CR4" s="29" t="s">
        <v>88</v>
      </c>
      <c r="CS4" s="29" t="s">
        <v>88</v>
      </c>
      <c r="CT4" s="29" t="s">
        <v>88</v>
      </c>
      <c r="CU4" s="29" t="s">
        <v>88</v>
      </c>
      <c r="CV4" s="29" t="s">
        <v>88</v>
      </c>
      <c r="CW4" s="29" t="s">
        <v>88</v>
      </c>
      <c r="CX4" s="29" t="s">
        <v>88</v>
      </c>
      <c r="CY4" s="29" t="s">
        <v>88</v>
      </c>
      <c r="CZ4" s="29" t="s">
        <v>88</v>
      </c>
      <c r="DA4" s="29" t="s">
        <v>88</v>
      </c>
      <c r="DB4" s="29" t="s">
        <v>88</v>
      </c>
      <c r="DC4" s="29" t="s">
        <v>88</v>
      </c>
      <c r="DD4" s="29" t="s">
        <v>88</v>
      </c>
      <c r="DE4" s="29" t="s">
        <v>88</v>
      </c>
      <c r="DF4" s="29" t="s">
        <v>88</v>
      </c>
      <c r="DG4" s="29" t="s">
        <v>88</v>
      </c>
      <c r="DH4" s="29" t="s">
        <v>88</v>
      </c>
      <c r="DI4" s="29" t="s">
        <v>88</v>
      </c>
      <c r="DJ4" s="29" t="s">
        <v>88</v>
      </c>
      <c r="DK4" s="29" t="s">
        <v>88</v>
      </c>
      <c r="DL4" s="29" t="s">
        <v>88</v>
      </c>
      <c r="DM4" s="29" t="s">
        <v>88</v>
      </c>
      <c r="DN4" s="29" t="s">
        <v>88</v>
      </c>
      <c r="DO4" s="29" t="s">
        <v>88</v>
      </c>
      <c r="DP4" s="29" t="s">
        <v>88</v>
      </c>
      <c r="DQ4" s="29" t="s">
        <v>88</v>
      </c>
      <c r="DR4" s="29" t="s">
        <v>88</v>
      </c>
      <c r="DS4" s="29" t="s">
        <v>88</v>
      </c>
      <c r="DT4" s="29" t="s">
        <v>88</v>
      </c>
      <c r="DV4" s="29" t="s">
        <v>80</v>
      </c>
      <c r="DW4" s="29" t="s">
        <v>80</v>
      </c>
      <c r="DX4" s="29" t="s">
        <v>80</v>
      </c>
      <c r="DY4" s="29" t="s">
        <v>80</v>
      </c>
      <c r="DZ4" s="29" t="s">
        <v>80</v>
      </c>
      <c r="EA4" s="29" t="s">
        <v>80</v>
      </c>
      <c r="EB4" s="29" t="s">
        <v>80</v>
      </c>
      <c r="EC4" s="29" t="s">
        <v>80</v>
      </c>
      <c r="ED4" s="29" t="s">
        <v>80</v>
      </c>
      <c r="EE4" s="29" t="s">
        <v>80</v>
      </c>
      <c r="EF4" s="29" t="s">
        <v>80</v>
      </c>
      <c r="EG4" s="29" t="s">
        <v>80</v>
      </c>
      <c r="EH4" s="29" t="s">
        <v>80</v>
      </c>
      <c r="EI4" s="29" t="s">
        <v>80</v>
      </c>
      <c r="EJ4" s="29" t="s">
        <v>80</v>
      </c>
      <c r="EK4" s="29" t="s">
        <v>80</v>
      </c>
      <c r="EL4" s="29" t="s">
        <v>80</v>
      </c>
      <c r="EM4" s="29" t="s">
        <v>80</v>
      </c>
      <c r="EN4" s="29" t="s">
        <v>80</v>
      </c>
      <c r="EO4" s="29" t="s">
        <v>80</v>
      </c>
      <c r="EP4" s="29" t="s">
        <v>80</v>
      </c>
      <c r="EQ4" s="29" t="s">
        <v>80</v>
      </c>
      <c r="ER4" s="29" t="s">
        <v>80</v>
      </c>
      <c r="ES4" s="29" t="s">
        <v>80</v>
      </c>
      <c r="ET4" s="29" t="s">
        <v>80</v>
      </c>
      <c r="EU4" s="29" t="s">
        <v>80</v>
      </c>
      <c r="EV4" s="29" t="s">
        <v>80</v>
      </c>
      <c r="EW4" s="29" t="s">
        <v>80</v>
      </c>
      <c r="EX4" s="29" t="s">
        <v>80</v>
      </c>
      <c r="EY4" s="29" t="s">
        <v>80</v>
      </c>
      <c r="EZ4" s="29" t="s">
        <v>80</v>
      </c>
      <c r="FA4" s="29" t="s">
        <v>80</v>
      </c>
      <c r="FB4" s="29" t="s">
        <v>80</v>
      </c>
      <c r="FC4" s="29" t="s">
        <v>80</v>
      </c>
      <c r="FD4" s="29" t="s">
        <v>80</v>
      </c>
      <c r="FE4" s="29" t="s">
        <v>80</v>
      </c>
      <c r="FG4" s="29" t="s">
        <v>81</v>
      </c>
      <c r="FH4" s="29" t="s">
        <v>81</v>
      </c>
      <c r="FI4" s="29" t="s">
        <v>81</v>
      </c>
      <c r="FJ4" s="29" t="s">
        <v>81</v>
      </c>
      <c r="FK4" s="29" t="s">
        <v>81</v>
      </c>
      <c r="FL4" s="29" t="s">
        <v>81</v>
      </c>
      <c r="FM4" s="29" t="s">
        <v>81</v>
      </c>
      <c r="FN4" s="29" t="s">
        <v>81</v>
      </c>
      <c r="FO4" s="29" t="s">
        <v>81</v>
      </c>
      <c r="FP4" s="29" t="s">
        <v>81</v>
      </c>
      <c r="FQ4" s="29" t="s">
        <v>81</v>
      </c>
      <c r="FR4" s="29" t="s">
        <v>81</v>
      </c>
      <c r="FS4" s="29" t="s">
        <v>81</v>
      </c>
      <c r="FT4" s="29" t="s">
        <v>81</v>
      </c>
      <c r="FU4" s="29" t="s">
        <v>81</v>
      </c>
      <c r="FV4" s="29" t="s">
        <v>81</v>
      </c>
      <c r="FW4" s="29" t="s">
        <v>81</v>
      </c>
      <c r="FX4" s="29" t="s">
        <v>81</v>
      </c>
      <c r="FY4" s="29" t="s">
        <v>81</v>
      </c>
      <c r="FZ4" s="29" t="s">
        <v>81</v>
      </c>
      <c r="GA4" s="29" t="s">
        <v>81</v>
      </c>
      <c r="GB4" s="29" t="s">
        <v>81</v>
      </c>
      <c r="GC4" s="29" t="s">
        <v>81</v>
      </c>
      <c r="GD4" s="29" t="s">
        <v>81</v>
      </c>
      <c r="GE4" s="29" t="s">
        <v>81</v>
      </c>
      <c r="GF4" s="29" t="s">
        <v>81</v>
      </c>
      <c r="GG4" s="29" t="s">
        <v>81</v>
      </c>
      <c r="GH4" s="29" t="s">
        <v>81</v>
      </c>
      <c r="GI4" s="29" t="s">
        <v>81</v>
      </c>
      <c r="GJ4" s="29" t="s">
        <v>81</v>
      </c>
      <c r="GK4" s="29" t="s">
        <v>81</v>
      </c>
      <c r="GL4" s="29" t="s">
        <v>81</v>
      </c>
      <c r="GM4" s="29" t="s">
        <v>81</v>
      </c>
      <c r="GN4" s="29" t="s">
        <v>81</v>
      </c>
      <c r="GO4" s="29" t="s">
        <v>81</v>
      </c>
      <c r="GP4" s="29" t="s">
        <v>81</v>
      </c>
      <c r="GR4" s="29" t="s">
        <v>89</v>
      </c>
      <c r="GS4" s="29" t="s">
        <v>89</v>
      </c>
      <c r="GT4" s="29" t="s">
        <v>89</v>
      </c>
      <c r="GU4" s="29" t="s">
        <v>89</v>
      </c>
      <c r="GV4" s="29" t="s">
        <v>89</v>
      </c>
      <c r="GW4" s="29" t="s">
        <v>89</v>
      </c>
      <c r="GX4" s="29" t="s">
        <v>89</v>
      </c>
      <c r="GY4" s="29" t="s">
        <v>89</v>
      </c>
      <c r="GZ4" s="29" t="s">
        <v>89</v>
      </c>
      <c r="HA4" s="29" t="s">
        <v>89</v>
      </c>
      <c r="HB4" s="29" t="s">
        <v>89</v>
      </c>
      <c r="HC4" s="29" t="s">
        <v>89</v>
      </c>
      <c r="HD4" s="29" t="s">
        <v>89</v>
      </c>
      <c r="HE4" s="29" t="s">
        <v>89</v>
      </c>
      <c r="HF4" s="29" t="s">
        <v>89</v>
      </c>
      <c r="HG4" s="29" t="s">
        <v>89</v>
      </c>
      <c r="HH4" s="29" t="s">
        <v>89</v>
      </c>
      <c r="HI4" s="29" t="s">
        <v>89</v>
      </c>
      <c r="HJ4" s="29" t="s">
        <v>89</v>
      </c>
      <c r="HK4" s="29" t="s">
        <v>89</v>
      </c>
      <c r="HL4" s="29" t="s">
        <v>89</v>
      </c>
      <c r="HM4" s="29" t="s">
        <v>89</v>
      </c>
      <c r="HN4" s="29" t="s">
        <v>89</v>
      </c>
      <c r="HO4" s="29" t="s">
        <v>89</v>
      </c>
      <c r="HP4" s="29" t="s">
        <v>89</v>
      </c>
      <c r="HQ4" s="29" t="s">
        <v>89</v>
      </c>
      <c r="HR4" s="29" t="s">
        <v>89</v>
      </c>
      <c r="HS4" s="29" t="s">
        <v>89</v>
      </c>
      <c r="HT4" s="29" t="s">
        <v>89</v>
      </c>
      <c r="HU4" s="29" t="s">
        <v>89</v>
      </c>
      <c r="HV4" s="29" t="s">
        <v>89</v>
      </c>
      <c r="HW4" s="29" t="s">
        <v>89</v>
      </c>
      <c r="HX4" s="29" t="s">
        <v>89</v>
      </c>
      <c r="HY4" s="29" t="s">
        <v>89</v>
      </c>
      <c r="HZ4" s="29" t="s">
        <v>89</v>
      </c>
      <c r="IA4" s="29" t="s">
        <v>89</v>
      </c>
    </row>
    <row r="6" spans="3:235">
      <c r="C6" s="33" t="s">
        <v>91</v>
      </c>
      <c r="D6" s="70" t="s">
        <v>112</v>
      </c>
    </row>
    <row r="7" spans="3:235">
      <c r="C7" s="33" t="s">
        <v>107</v>
      </c>
      <c r="D7" s="70" t="s">
        <v>108</v>
      </c>
    </row>
    <row r="10" spans="3:235">
      <c r="C10" s="33"/>
      <c r="D10" s="31"/>
    </row>
    <row r="11" spans="3:235" ht="18.5">
      <c r="C11" s="35"/>
      <c r="H11" s="35" t="str">
        <f>H2</f>
        <v>Historique</v>
      </c>
      <c r="O11" s="35" t="str">
        <f>O2</f>
        <v>Stratégie nationale-bas carbone</v>
      </c>
      <c r="AZ11" s="35" t="str">
        <f>AZ2</f>
        <v>ADEME Tendanciel</v>
      </c>
      <c r="CK11" s="35" t="str">
        <f>CK2</f>
        <v>ADEME S1 Sobriété</v>
      </c>
      <c r="DV11" s="35" t="str">
        <f>DV2</f>
        <v>ADEME S2 Soutenabilité</v>
      </c>
      <c r="FG11" s="35" t="str">
        <f>FG2</f>
        <v>ADEME S3 Technologies vertes</v>
      </c>
      <c r="GR11" s="35" t="str">
        <f>GR2</f>
        <v>ADEME S4 Pari technique</v>
      </c>
    </row>
    <row r="12" spans="3:235">
      <c r="C12" s="33"/>
      <c r="D12" s="31"/>
    </row>
    <row r="13" spans="3:235">
      <c r="C13" s="37" t="s">
        <v>113</v>
      </c>
      <c r="D13"/>
      <c r="H13" s="38" t="s">
        <v>109</v>
      </c>
      <c r="O13" s="39" t="s">
        <v>19</v>
      </c>
      <c r="AZ13" s="40" t="s">
        <v>87</v>
      </c>
      <c r="CK13" s="41" t="s">
        <v>88</v>
      </c>
      <c r="DV13" s="42" t="s">
        <v>80</v>
      </c>
      <c r="FG13" s="43" t="s">
        <v>81</v>
      </c>
      <c r="GR13" s="44" t="s">
        <v>89</v>
      </c>
    </row>
    <row r="14" spans="3:235" s="4" customFormat="1" ht="18" customHeight="1">
      <c r="C14" s="45"/>
      <c r="D14" s="356"/>
      <c r="E14" s="330" t="s">
        <v>98</v>
      </c>
      <c r="F14" s="28" t="s">
        <v>99</v>
      </c>
      <c r="H14" s="27">
        <v>2015</v>
      </c>
      <c r="I14" s="330">
        <v>2016</v>
      </c>
      <c r="J14" s="330">
        <v>2017</v>
      </c>
      <c r="K14" s="330">
        <v>2018</v>
      </c>
      <c r="L14" s="330">
        <v>2019</v>
      </c>
      <c r="M14" s="28">
        <v>2020</v>
      </c>
      <c r="O14" s="27">
        <v>2015</v>
      </c>
      <c r="P14" s="330">
        <v>2016</v>
      </c>
      <c r="Q14" s="330">
        <v>2017</v>
      </c>
      <c r="R14" s="330">
        <v>2018</v>
      </c>
      <c r="S14" s="330">
        <v>2019</v>
      </c>
      <c r="T14" s="330">
        <v>2020</v>
      </c>
      <c r="U14" s="330">
        <v>2021</v>
      </c>
      <c r="V14" s="330">
        <v>2022</v>
      </c>
      <c r="W14" s="330">
        <v>2023</v>
      </c>
      <c r="X14" s="330">
        <v>2024</v>
      </c>
      <c r="Y14" s="330">
        <v>2025</v>
      </c>
      <c r="Z14" s="330">
        <v>2026</v>
      </c>
      <c r="AA14" s="330">
        <v>2027</v>
      </c>
      <c r="AB14" s="330">
        <v>2028</v>
      </c>
      <c r="AC14" s="330">
        <v>2029</v>
      </c>
      <c r="AD14" s="330">
        <v>2030</v>
      </c>
      <c r="AE14" s="330">
        <v>2031</v>
      </c>
      <c r="AF14" s="330">
        <v>2032</v>
      </c>
      <c r="AG14" s="330">
        <v>2033</v>
      </c>
      <c r="AH14" s="330">
        <v>2034</v>
      </c>
      <c r="AI14" s="330">
        <v>2035</v>
      </c>
      <c r="AJ14" s="330">
        <v>2036</v>
      </c>
      <c r="AK14" s="330">
        <v>2037</v>
      </c>
      <c r="AL14" s="330">
        <v>2038</v>
      </c>
      <c r="AM14" s="330">
        <v>2039</v>
      </c>
      <c r="AN14" s="330">
        <v>2040</v>
      </c>
      <c r="AO14" s="330">
        <v>2041</v>
      </c>
      <c r="AP14" s="330">
        <v>2042</v>
      </c>
      <c r="AQ14" s="330">
        <v>2043</v>
      </c>
      <c r="AR14" s="330">
        <v>2044</v>
      </c>
      <c r="AS14" s="330">
        <v>2045</v>
      </c>
      <c r="AT14" s="330">
        <v>2046</v>
      </c>
      <c r="AU14" s="330">
        <v>2047</v>
      </c>
      <c r="AV14" s="330">
        <v>2048</v>
      </c>
      <c r="AW14" s="330">
        <v>2049</v>
      </c>
      <c r="AX14" s="28">
        <v>2050</v>
      </c>
      <c r="AZ14" s="27">
        <v>2015</v>
      </c>
      <c r="BA14" s="330">
        <v>2016</v>
      </c>
      <c r="BB14" s="330">
        <v>2017</v>
      </c>
      <c r="BC14" s="330">
        <v>2018</v>
      </c>
      <c r="BD14" s="330">
        <v>2019</v>
      </c>
      <c r="BE14" s="330">
        <v>2020</v>
      </c>
      <c r="BF14" s="330">
        <v>2021</v>
      </c>
      <c r="BG14" s="330">
        <v>2022</v>
      </c>
      <c r="BH14" s="330">
        <v>2023</v>
      </c>
      <c r="BI14" s="330">
        <v>2024</v>
      </c>
      <c r="BJ14" s="330">
        <v>2025</v>
      </c>
      <c r="BK14" s="330">
        <v>2026</v>
      </c>
      <c r="BL14" s="330">
        <v>2027</v>
      </c>
      <c r="BM14" s="330">
        <v>2028</v>
      </c>
      <c r="BN14" s="330">
        <v>2029</v>
      </c>
      <c r="BO14" s="330">
        <v>2030</v>
      </c>
      <c r="BP14" s="330">
        <v>2031</v>
      </c>
      <c r="BQ14" s="330">
        <v>2032</v>
      </c>
      <c r="BR14" s="330">
        <v>2033</v>
      </c>
      <c r="BS14" s="330">
        <v>2034</v>
      </c>
      <c r="BT14" s="330">
        <v>2035</v>
      </c>
      <c r="BU14" s="330">
        <v>2036</v>
      </c>
      <c r="BV14" s="330">
        <v>2037</v>
      </c>
      <c r="BW14" s="330">
        <v>2038</v>
      </c>
      <c r="BX14" s="330">
        <v>2039</v>
      </c>
      <c r="BY14" s="330">
        <v>2040</v>
      </c>
      <c r="BZ14" s="330">
        <v>2041</v>
      </c>
      <c r="CA14" s="330">
        <v>2042</v>
      </c>
      <c r="CB14" s="330">
        <v>2043</v>
      </c>
      <c r="CC14" s="330">
        <v>2044</v>
      </c>
      <c r="CD14" s="330">
        <v>2045</v>
      </c>
      <c r="CE14" s="330">
        <v>2046</v>
      </c>
      <c r="CF14" s="330">
        <v>2047</v>
      </c>
      <c r="CG14" s="330">
        <v>2048</v>
      </c>
      <c r="CH14" s="330">
        <v>2049</v>
      </c>
      <c r="CI14" s="28">
        <v>2050</v>
      </c>
      <c r="CK14" s="27">
        <v>2015</v>
      </c>
      <c r="CL14" s="330">
        <v>2016</v>
      </c>
      <c r="CM14" s="330">
        <v>2017</v>
      </c>
      <c r="CN14" s="330">
        <v>2018</v>
      </c>
      <c r="CO14" s="330">
        <v>2019</v>
      </c>
      <c r="CP14" s="330">
        <v>2020</v>
      </c>
      <c r="CQ14" s="330">
        <v>2021</v>
      </c>
      <c r="CR14" s="330">
        <v>2022</v>
      </c>
      <c r="CS14" s="330">
        <v>2023</v>
      </c>
      <c r="CT14" s="330">
        <v>2024</v>
      </c>
      <c r="CU14" s="330">
        <v>2025</v>
      </c>
      <c r="CV14" s="330">
        <v>2026</v>
      </c>
      <c r="CW14" s="330">
        <v>2027</v>
      </c>
      <c r="CX14" s="330">
        <v>2028</v>
      </c>
      <c r="CY14" s="330">
        <v>2029</v>
      </c>
      <c r="CZ14" s="330">
        <v>2030</v>
      </c>
      <c r="DA14" s="330">
        <v>2031</v>
      </c>
      <c r="DB14" s="330">
        <v>2032</v>
      </c>
      <c r="DC14" s="330">
        <v>2033</v>
      </c>
      <c r="DD14" s="330">
        <v>2034</v>
      </c>
      <c r="DE14" s="330">
        <v>2035</v>
      </c>
      <c r="DF14" s="330">
        <v>2036</v>
      </c>
      <c r="DG14" s="330">
        <v>2037</v>
      </c>
      <c r="DH14" s="330">
        <v>2038</v>
      </c>
      <c r="DI14" s="330">
        <v>2039</v>
      </c>
      <c r="DJ14" s="330">
        <v>2040</v>
      </c>
      <c r="DK14" s="330">
        <v>2041</v>
      </c>
      <c r="DL14" s="330">
        <v>2042</v>
      </c>
      <c r="DM14" s="330">
        <v>2043</v>
      </c>
      <c r="DN14" s="330">
        <v>2044</v>
      </c>
      <c r="DO14" s="330">
        <v>2045</v>
      </c>
      <c r="DP14" s="330">
        <v>2046</v>
      </c>
      <c r="DQ14" s="330">
        <v>2047</v>
      </c>
      <c r="DR14" s="330">
        <v>2048</v>
      </c>
      <c r="DS14" s="330">
        <v>2049</v>
      </c>
      <c r="DT14" s="28">
        <v>2050</v>
      </c>
      <c r="DV14" s="27">
        <v>2015</v>
      </c>
      <c r="DW14" s="330">
        <v>2016</v>
      </c>
      <c r="DX14" s="330">
        <v>2017</v>
      </c>
      <c r="DY14" s="330">
        <v>2018</v>
      </c>
      <c r="DZ14" s="330">
        <v>2019</v>
      </c>
      <c r="EA14" s="330">
        <v>2020</v>
      </c>
      <c r="EB14" s="330">
        <v>2021</v>
      </c>
      <c r="EC14" s="330">
        <v>2022</v>
      </c>
      <c r="ED14" s="330">
        <v>2023</v>
      </c>
      <c r="EE14" s="330">
        <v>2024</v>
      </c>
      <c r="EF14" s="330">
        <v>2025</v>
      </c>
      <c r="EG14" s="330">
        <v>2026</v>
      </c>
      <c r="EH14" s="330">
        <v>2027</v>
      </c>
      <c r="EI14" s="330">
        <v>2028</v>
      </c>
      <c r="EJ14" s="330">
        <v>2029</v>
      </c>
      <c r="EK14" s="330">
        <v>2030</v>
      </c>
      <c r="EL14" s="330">
        <v>2031</v>
      </c>
      <c r="EM14" s="330">
        <v>2032</v>
      </c>
      <c r="EN14" s="330">
        <v>2033</v>
      </c>
      <c r="EO14" s="330">
        <v>2034</v>
      </c>
      <c r="EP14" s="330">
        <v>2035</v>
      </c>
      <c r="EQ14" s="330">
        <v>2036</v>
      </c>
      <c r="ER14" s="330">
        <v>2037</v>
      </c>
      <c r="ES14" s="330">
        <v>2038</v>
      </c>
      <c r="ET14" s="330">
        <v>2039</v>
      </c>
      <c r="EU14" s="330">
        <v>2040</v>
      </c>
      <c r="EV14" s="330">
        <v>2041</v>
      </c>
      <c r="EW14" s="330">
        <v>2042</v>
      </c>
      <c r="EX14" s="330">
        <v>2043</v>
      </c>
      <c r="EY14" s="330">
        <v>2044</v>
      </c>
      <c r="EZ14" s="330">
        <v>2045</v>
      </c>
      <c r="FA14" s="330">
        <v>2046</v>
      </c>
      <c r="FB14" s="330">
        <v>2047</v>
      </c>
      <c r="FC14" s="330">
        <v>2048</v>
      </c>
      <c r="FD14" s="330">
        <v>2049</v>
      </c>
      <c r="FE14" s="28">
        <v>2050</v>
      </c>
      <c r="FG14" s="27">
        <v>2015</v>
      </c>
      <c r="FH14" s="330">
        <v>2016</v>
      </c>
      <c r="FI14" s="330">
        <v>2017</v>
      </c>
      <c r="FJ14" s="330">
        <v>2018</v>
      </c>
      <c r="FK14" s="330">
        <v>2019</v>
      </c>
      <c r="FL14" s="330">
        <v>2020</v>
      </c>
      <c r="FM14" s="330">
        <v>2021</v>
      </c>
      <c r="FN14" s="330">
        <v>2022</v>
      </c>
      <c r="FO14" s="330">
        <v>2023</v>
      </c>
      <c r="FP14" s="330">
        <v>2024</v>
      </c>
      <c r="FQ14" s="330">
        <v>2025</v>
      </c>
      <c r="FR14" s="330">
        <v>2026</v>
      </c>
      <c r="FS14" s="330">
        <v>2027</v>
      </c>
      <c r="FT14" s="330">
        <v>2028</v>
      </c>
      <c r="FU14" s="330">
        <v>2029</v>
      </c>
      <c r="FV14" s="330">
        <v>2030</v>
      </c>
      <c r="FW14" s="330">
        <v>2031</v>
      </c>
      <c r="FX14" s="330">
        <v>2032</v>
      </c>
      <c r="FY14" s="330">
        <v>2033</v>
      </c>
      <c r="FZ14" s="330">
        <v>2034</v>
      </c>
      <c r="GA14" s="330">
        <v>2035</v>
      </c>
      <c r="GB14" s="330">
        <v>2036</v>
      </c>
      <c r="GC14" s="330">
        <v>2037</v>
      </c>
      <c r="GD14" s="330">
        <v>2038</v>
      </c>
      <c r="GE14" s="330">
        <v>2039</v>
      </c>
      <c r="GF14" s="330">
        <v>2040</v>
      </c>
      <c r="GG14" s="330">
        <v>2041</v>
      </c>
      <c r="GH14" s="330">
        <v>2042</v>
      </c>
      <c r="GI14" s="330">
        <v>2043</v>
      </c>
      <c r="GJ14" s="330">
        <v>2044</v>
      </c>
      <c r="GK14" s="330">
        <v>2045</v>
      </c>
      <c r="GL14" s="330">
        <v>2046</v>
      </c>
      <c r="GM14" s="330">
        <v>2047</v>
      </c>
      <c r="GN14" s="330">
        <v>2048</v>
      </c>
      <c r="GO14" s="330">
        <v>2049</v>
      </c>
      <c r="GP14" s="28">
        <v>2050</v>
      </c>
      <c r="GR14" s="27">
        <v>2015</v>
      </c>
      <c r="GS14" s="330">
        <v>2016</v>
      </c>
      <c r="GT14" s="330">
        <v>2017</v>
      </c>
      <c r="GU14" s="330">
        <v>2018</v>
      </c>
      <c r="GV14" s="330">
        <v>2019</v>
      </c>
      <c r="GW14" s="330">
        <v>2020</v>
      </c>
      <c r="GX14" s="330">
        <v>2021</v>
      </c>
      <c r="GY14" s="330">
        <v>2022</v>
      </c>
      <c r="GZ14" s="330">
        <v>2023</v>
      </c>
      <c r="HA14" s="330">
        <v>2024</v>
      </c>
      <c r="HB14" s="330">
        <v>2025</v>
      </c>
      <c r="HC14" s="330">
        <v>2026</v>
      </c>
      <c r="HD14" s="330">
        <v>2027</v>
      </c>
      <c r="HE14" s="330">
        <v>2028</v>
      </c>
      <c r="HF14" s="330">
        <v>2029</v>
      </c>
      <c r="HG14" s="330">
        <v>2030</v>
      </c>
      <c r="HH14" s="330">
        <v>2031</v>
      </c>
      <c r="HI14" s="330">
        <v>2032</v>
      </c>
      <c r="HJ14" s="330">
        <v>2033</v>
      </c>
      <c r="HK14" s="330">
        <v>2034</v>
      </c>
      <c r="HL14" s="330">
        <v>2035</v>
      </c>
      <c r="HM14" s="330">
        <v>2036</v>
      </c>
      <c r="HN14" s="330">
        <v>2037</v>
      </c>
      <c r="HO14" s="330">
        <v>2038</v>
      </c>
      <c r="HP14" s="330">
        <v>2039</v>
      </c>
      <c r="HQ14" s="330">
        <v>2040</v>
      </c>
      <c r="HR14" s="330">
        <v>2041</v>
      </c>
      <c r="HS14" s="330">
        <v>2042</v>
      </c>
      <c r="HT14" s="330">
        <v>2043</v>
      </c>
      <c r="HU14" s="330">
        <v>2044</v>
      </c>
      <c r="HV14" s="330">
        <v>2045</v>
      </c>
      <c r="HW14" s="330">
        <v>2046</v>
      </c>
      <c r="HX14" s="330">
        <v>2047</v>
      </c>
      <c r="HY14" s="330">
        <v>2048</v>
      </c>
      <c r="HZ14" s="330">
        <v>2049</v>
      </c>
      <c r="IA14" s="28">
        <v>2050</v>
      </c>
    </row>
    <row r="15" spans="3:235" s="4" customFormat="1" ht="18" customHeight="1">
      <c r="C15" s="61" t="s">
        <v>114</v>
      </c>
      <c r="E15" s="1" t="s">
        <v>115</v>
      </c>
      <c r="F15" s="49" t="s">
        <v>116</v>
      </c>
      <c r="H15" s="181">
        <v>66.421999999999997</v>
      </c>
      <c r="I15" s="182">
        <v>66.602000000000004</v>
      </c>
      <c r="J15" s="182">
        <v>66.774000000000001</v>
      </c>
      <c r="K15" s="182">
        <v>66.992000000000004</v>
      </c>
      <c r="L15" s="182">
        <v>67.144000000000005</v>
      </c>
      <c r="M15" s="183">
        <v>67.287000000000006</v>
      </c>
      <c r="O15" s="169">
        <v>66.421999999999997</v>
      </c>
      <c r="P15" s="167">
        <v>66.58137142857143</v>
      </c>
      <c r="Q15" s="167">
        <v>66.740742857142848</v>
      </c>
      <c r="R15" s="167">
        <v>66.900114285714281</v>
      </c>
      <c r="S15" s="167">
        <v>67.059485714285714</v>
      </c>
      <c r="T15" s="167">
        <v>67.218857142857146</v>
      </c>
      <c r="U15" s="167">
        <v>67.378228571428565</v>
      </c>
      <c r="V15" s="167">
        <v>67.537599999999998</v>
      </c>
      <c r="W15" s="167">
        <v>67.69697142857143</v>
      </c>
      <c r="X15" s="167">
        <v>67.856342857142849</v>
      </c>
      <c r="Y15" s="167">
        <v>68.015714285714282</v>
      </c>
      <c r="Z15" s="167">
        <v>68.175085714285714</v>
      </c>
      <c r="AA15" s="167">
        <v>68.334457142857147</v>
      </c>
      <c r="AB15" s="167">
        <v>68.493828571428566</v>
      </c>
      <c r="AC15" s="167">
        <v>68.653199999999998</v>
      </c>
      <c r="AD15" s="167">
        <v>68.812571428571431</v>
      </c>
      <c r="AE15" s="167">
        <v>68.971942857142849</v>
      </c>
      <c r="AF15" s="167">
        <v>69.131314285714282</v>
      </c>
      <c r="AG15" s="167">
        <v>69.290685714285715</v>
      </c>
      <c r="AH15" s="167">
        <v>69.450057142857148</v>
      </c>
      <c r="AI15" s="167">
        <v>69.609428571428566</v>
      </c>
      <c r="AJ15" s="167">
        <v>69.768799999999999</v>
      </c>
      <c r="AK15" s="167">
        <v>69.928171428571432</v>
      </c>
      <c r="AL15" s="167">
        <v>70.08754285714285</v>
      </c>
      <c r="AM15" s="167">
        <v>70.246914285714283</v>
      </c>
      <c r="AN15" s="167">
        <v>70.406285714285715</v>
      </c>
      <c r="AO15" s="167">
        <v>70.565657142857148</v>
      </c>
      <c r="AP15" s="167">
        <v>70.725028571428567</v>
      </c>
      <c r="AQ15" s="167">
        <v>70.884399999999999</v>
      </c>
      <c r="AR15" s="167">
        <v>71.043771428571432</v>
      </c>
      <c r="AS15" s="167">
        <v>71.203142857142851</v>
      </c>
      <c r="AT15" s="167">
        <v>71.362514285714283</v>
      </c>
      <c r="AU15" s="167">
        <v>71.521885714285716</v>
      </c>
      <c r="AV15" s="167">
        <v>71.681257142857149</v>
      </c>
      <c r="AW15" s="167">
        <v>71.840628571428567</v>
      </c>
      <c r="AX15" s="168">
        <v>72</v>
      </c>
      <c r="AZ15" s="735">
        <v>67.599999999999994</v>
      </c>
      <c r="BA15" s="433">
        <v>67.733333333333334</v>
      </c>
      <c r="BB15" s="433">
        <v>67.86666666666666</v>
      </c>
      <c r="BC15" s="433">
        <v>68</v>
      </c>
      <c r="BD15" s="433">
        <v>68.133333333333326</v>
      </c>
      <c r="BE15" s="433">
        <v>68.266666666666666</v>
      </c>
      <c r="BF15" s="433">
        <v>68.399999999999991</v>
      </c>
      <c r="BG15" s="433">
        <v>68.533333333333331</v>
      </c>
      <c r="BH15" s="433">
        <v>68.666666666666657</v>
      </c>
      <c r="BI15" s="433">
        <v>68.8</v>
      </c>
      <c r="BJ15" s="433">
        <v>68.933333333333323</v>
      </c>
      <c r="BK15" s="433">
        <v>69.066666666666663</v>
      </c>
      <c r="BL15" s="433">
        <v>69.199999999999989</v>
      </c>
      <c r="BM15" s="433">
        <v>69.333333333333329</v>
      </c>
      <c r="BN15" s="433">
        <v>69.466666666666654</v>
      </c>
      <c r="BO15" s="547">
        <v>69.599999999999994</v>
      </c>
      <c r="BP15" s="433">
        <v>69.72</v>
      </c>
      <c r="BQ15" s="433">
        <v>69.839999999999989</v>
      </c>
      <c r="BR15" s="433">
        <v>69.959999999999994</v>
      </c>
      <c r="BS15" s="433">
        <v>70.08</v>
      </c>
      <c r="BT15" s="433">
        <v>70.199999999999989</v>
      </c>
      <c r="BU15" s="433">
        <v>70.319999999999993</v>
      </c>
      <c r="BV15" s="433">
        <v>70.44</v>
      </c>
      <c r="BW15" s="433">
        <v>70.56</v>
      </c>
      <c r="BX15" s="433">
        <v>70.679999999999993</v>
      </c>
      <c r="BY15" s="433">
        <v>70.8</v>
      </c>
      <c r="BZ15" s="433">
        <v>70.92</v>
      </c>
      <c r="CA15" s="433">
        <v>71.039999999999992</v>
      </c>
      <c r="CB15" s="433">
        <v>71.16</v>
      </c>
      <c r="CC15" s="433">
        <v>71.28</v>
      </c>
      <c r="CD15" s="433">
        <v>71.400000000000006</v>
      </c>
      <c r="CE15" s="433">
        <v>71.52</v>
      </c>
      <c r="CF15" s="433">
        <v>71.64</v>
      </c>
      <c r="CG15" s="433">
        <v>71.760000000000005</v>
      </c>
      <c r="CH15" s="433">
        <v>71.88</v>
      </c>
      <c r="CI15" s="548">
        <v>72</v>
      </c>
      <c r="CK15" s="735">
        <v>67.599999999999994</v>
      </c>
      <c r="CL15" s="433">
        <v>67.733333333333334</v>
      </c>
      <c r="CM15" s="433">
        <v>67.86666666666666</v>
      </c>
      <c r="CN15" s="433">
        <v>68</v>
      </c>
      <c r="CO15" s="433">
        <v>68.133333333333326</v>
      </c>
      <c r="CP15" s="433">
        <v>68.266666666666666</v>
      </c>
      <c r="CQ15" s="433">
        <v>68.399999999999991</v>
      </c>
      <c r="CR15" s="433">
        <v>68.533333333333331</v>
      </c>
      <c r="CS15" s="433">
        <v>68.666666666666657</v>
      </c>
      <c r="CT15" s="433">
        <v>68.8</v>
      </c>
      <c r="CU15" s="433">
        <v>68.933333333333323</v>
      </c>
      <c r="CV15" s="433">
        <v>69.066666666666663</v>
      </c>
      <c r="CW15" s="433">
        <v>69.199999999999989</v>
      </c>
      <c r="CX15" s="433">
        <v>69.333333333333329</v>
      </c>
      <c r="CY15" s="433">
        <v>69.466666666666654</v>
      </c>
      <c r="CZ15" s="547">
        <v>69.599999999999994</v>
      </c>
      <c r="DA15" s="433">
        <v>69.72</v>
      </c>
      <c r="DB15" s="433">
        <v>69.839999999999989</v>
      </c>
      <c r="DC15" s="433">
        <v>69.959999999999994</v>
      </c>
      <c r="DD15" s="433">
        <v>70.08</v>
      </c>
      <c r="DE15" s="433">
        <v>70.199999999999989</v>
      </c>
      <c r="DF15" s="433">
        <v>70.319999999999993</v>
      </c>
      <c r="DG15" s="433">
        <v>70.44</v>
      </c>
      <c r="DH15" s="433">
        <v>70.56</v>
      </c>
      <c r="DI15" s="433">
        <v>70.679999999999993</v>
      </c>
      <c r="DJ15" s="433">
        <v>70.8</v>
      </c>
      <c r="DK15" s="433">
        <v>70.92</v>
      </c>
      <c r="DL15" s="433">
        <v>71.039999999999992</v>
      </c>
      <c r="DM15" s="433">
        <v>71.16</v>
      </c>
      <c r="DN15" s="433">
        <v>71.28</v>
      </c>
      <c r="DO15" s="433">
        <v>71.400000000000006</v>
      </c>
      <c r="DP15" s="433">
        <v>71.52</v>
      </c>
      <c r="DQ15" s="433">
        <v>71.64</v>
      </c>
      <c r="DR15" s="433">
        <v>71.760000000000005</v>
      </c>
      <c r="DS15" s="433">
        <v>71.88</v>
      </c>
      <c r="DT15" s="548">
        <v>72</v>
      </c>
      <c r="DV15" s="735">
        <v>67.599999999999994</v>
      </c>
      <c r="DW15" s="433">
        <v>67.733333333333334</v>
      </c>
      <c r="DX15" s="433">
        <v>67.86666666666666</v>
      </c>
      <c r="DY15" s="433">
        <v>68</v>
      </c>
      <c r="DZ15" s="433">
        <v>68.133333333333326</v>
      </c>
      <c r="EA15" s="433">
        <v>68.266666666666666</v>
      </c>
      <c r="EB15" s="433">
        <v>68.399999999999991</v>
      </c>
      <c r="EC15" s="433">
        <v>68.533333333333331</v>
      </c>
      <c r="ED15" s="433">
        <v>68.666666666666657</v>
      </c>
      <c r="EE15" s="433">
        <v>68.8</v>
      </c>
      <c r="EF15" s="433">
        <v>68.933333333333323</v>
      </c>
      <c r="EG15" s="433">
        <v>69.066666666666663</v>
      </c>
      <c r="EH15" s="433">
        <v>69.199999999999989</v>
      </c>
      <c r="EI15" s="433">
        <v>69.333333333333329</v>
      </c>
      <c r="EJ15" s="433">
        <v>69.466666666666654</v>
      </c>
      <c r="EK15" s="549">
        <v>69.599999999999994</v>
      </c>
      <c r="EL15" s="433">
        <v>69.72</v>
      </c>
      <c r="EM15" s="433">
        <v>69.839999999999989</v>
      </c>
      <c r="EN15" s="433">
        <v>69.959999999999994</v>
      </c>
      <c r="EO15" s="433">
        <v>70.08</v>
      </c>
      <c r="EP15" s="433">
        <v>70.199999999999989</v>
      </c>
      <c r="EQ15" s="433">
        <v>70.319999999999993</v>
      </c>
      <c r="ER15" s="433">
        <v>70.44</v>
      </c>
      <c r="ES15" s="433">
        <v>70.56</v>
      </c>
      <c r="ET15" s="433">
        <v>70.679999999999993</v>
      </c>
      <c r="EU15" s="433">
        <v>70.8</v>
      </c>
      <c r="EV15" s="433">
        <v>70.92</v>
      </c>
      <c r="EW15" s="433">
        <v>71.039999999999992</v>
      </c>
      <c r="EX15" s="433">
        <v>71.16</v>
      </c>
      <c r="EY15" s="433">
        <v>71.28</v>
      </c>
      <c r="EZ15" s="433">
        <v>71.400000000000006</v>
      </c>
      <c r="FA15" s="433">
        <v>71.52</v>
      </c>
      <c r="FB15" s="433">
        <v>71.64</v>
      </c>
      <c r="FC15" s="433">
        <v>71.760000000000005</v>
      </c>
      <c r="FD15" s="433">
        <v>71.88</v>
      </c>
      <c r="FE15" s="548">
        <v>72</v>
      </c>
      <c r="FG15" s="735">
        <v>67.599999999999994</v>
      </c>
      <c r="FH15" s="433">
        <v>67.733333333333334</v>
      </c>
      <c r="FI15" s="433">
        <v>67.86666666666666</v>
      </c>
      <c r="FJ15" s="433">
        <v>68</v>
      </c>
      <c r="FK15" s="433">
        <v>68.133333333333326</v>
      </c>
      <c r="FL15" s="433">
        <v>68.266666666666666</v>
      </c>
      <c r="FM15" s="433">
        <v>68.399999999999991</v>
      </c>
      <c r="FN15" s="433">
        <v>68.533333333333331</v>
      </c>
      <c r="FO15" s="433">
        <v>68.666666666666657</v>
      </c>
      <c r="FP15" s="433">
        <v>68.8</v>
      </c>
      <c r="FQ15" s="433">
        <v>68.933333333333323</v>
      </c>
      <c r="FR15" s="433">
        <v>69.066666666666663</v>
      </c>
      <c r="FS15" s="433">
        <v>69.199999999999989</v>
      </c>
      <c r="FT15" s="433">
        <v>69.333333333333329</v>
      </c>
      <c r="FU15" s="433">
        <v>69.466666666666654</v>
      </c>
      <c r="FV15" s="547">
        <v>69.599999999999994</v>
      </c>
      <c r="FW15" s="433">
        <v>69.72</v>
      </c>
      <c r="FX15" s="433">
        <v>69.839999999999989</v>
      </c>
      <c r="FY15" s="433">
        <v>69.959999999999994</v>
      </c>
      <c r="FZ15" s="433">
        <v>70.08</v>
      </c>
      <c r="GA15" s="433">
        <v>70.199999999999989</v>
      </c>
      <c r="GB15" s="433">
        <v>70.319999999999993</v>
      </c>
      <c r="GC15" s="433">
        <v>70.44</v>
      </c>
      <c r="GD15" s="433">
        <v>70.56</v>
      </c>
      <c r="GE15" s="433">
        <v>70.679999999999993</v>
      </c>
      <c r="GF15" s="433">
        <v>70.8</v>
      </c>
      <c r="GG15" s="433">
        <v>70.92</v>
      </c>
      <c r="GH15" s="433">
        <v>71.039999999999992</v>
      </c>
      <c r="GI15" s="433">
        <v>71.16</v>
      </c>
      <c r="GJ15" s="433">
        <v>71.28</v>
      </c>
      <c r="GK15" s="433">
        <v>71.400000000000006</v>
      </c>
      <c r="GL15" s="433">
        <v>71.52</v>
      </c>
      <c r="GM15" s="433">
        <v>71.64</v>
      </c>
      <c r="GN15" s="433">
        <v>71.760000000000005</v>
      </c>
      <c r="GO15" s="433">
        <v>71.88</v>
      </c>
      <c r="GP15" s="548">
        <v>72</v>
      </c>
      <c r="GR15" s="735">
        <v>67.599999999999994</v>
      </c>
      <c r="GS15" s="433">
        <v>67.733333333333334</v>
      </c>
      <c r="GT15" s="433">
        <v>67.86666666666666</v>
      </c>
      <c r="GU15" s="433">
        <v>68</v>
      </c>
      <c r="GV15" s="433">
        <v>68.133333333333326</v>
      </c>
      <c r="GW15" s="433">
        <v>68.266666666666666</v>
      </c>
      <c r="GX15" s="433">
        <v>68.399999999999991</v>
      </c>
      <c r="GY15" s="433">
        <v>68.533333333333331</v>
      </c>
      <c r="GZ15" s="433">
        <v>68.666666666666657</v>
      </c>
      <c r="HA15" s="433">
        <v>68.8</v>
      </c>
      <c r="HB15" s="433">
        <v>68.933333333333323</v>
      </c>
      <c r="HC15" s="433">
        <v>69.066666666666663</v>
      </c>
      <c r="HD15" s="433">
        <v>69.199999999999989</v>
      </c>
      <c r="HE15" s="433">
        <v>69.333333333333329</v>
      </c>
      <c r="HF15" s="433">
        <v>69.466666666666654</v>
      </c>
      <c r="HG15" s="547">
        <v>69.599999999999994</v>
      </c>
      <c r="HH15" s="433">
        <v>69.72</v>
      </c>
      <c r="HI15" s="433">
        <v>69.839999999999989</v>
      </c>
      <c r="HJ15" s="433">
        <v>69.959999999999994</v>
      </c>
      <c r="HK15" s="433">
        <v>70.08</v>
      </c>
      <c r="HL15" s="433">
        <v>70.199999999999989</v>
      </c>
      <c r="HM15" s="433">
        <v>70.319999999999993</v>
      </c>
      <c r="HN15" s="433">
        <v>70.44</v>
      </c>
      <c r="HO15" s="433">
        <v>70.56</v>
      </c>
      <c r="HP15" s="433">
        <v>70.679999999999993</v>
      </c>
      <c r="HQ15" s="433">
        <v>70.8</v>
      </c>
      <c r="HR15" s="433">
        <v>70.92</v>
      </c>
      <c r="HS15" s="433">
        <v>71.039999999999992</v>
      </c>
      <c r="HT15" s="433">
        <v>71.16</v>
      </c>
      <c r="HU15" s="433">
        <v>71.28</v>
      </c>
      <c r="HV15" s="433">
        <v>71.400000000000006</v>
      </c>
      <c r="HW15" s="433">
        <v>71.52</v>
      </c>
      <c r="HX15" s="433">
        <v>71.64</v>
      </c>
      <c r="HY15" s="433">
        <v>71.760000000000005</v>
      </c>
      <c r="HZ15" s="433">
        <v>71.88</v>
      </c>
      <c r="IA15" s="548">
        <v>72</v>
      </c>
    </row>
    <row r="16" spans="3:235" s="4" customFormat="1" ht="18" customHeight="1">
      <c r="C16" s="123" t="s">
        <v>117</v>
      </c>
      <c r="E16" s="48" t="s">
        <v>100</v>
      </c>
      <c r="F16" s="54" t="s">
        <v>100</v>
      </c>
      <c r="H16" s="181">
        <v>64.3</v>
      </c>
      <c r="I16" s="182">
        <v>64.468000000000004</v>
      </c>
      <c r="J16" s="182">
        <v>64.638999999999996</v>
      </c>
      <c r="K16" s="182">
        <v>64.843999999999994</v>
      </c>
      <c r="L16" s="182">
        <v>64.688000000000002</v>
      </c>
      <c r="M16" s="183">
        <v>65.123000000000005</v>
      </c>
      <c r="O16" s="169">
        <v>64.3</v>
      </c>
      <c r="P16" s="167">
        <v>64.454279950274653</v>
      </c>
      <c r="Q16" s="167">
        <v>64.608559900549295</v>
      </c>
      <c r="R16" s="167">
        <v>64.762839850823951</v>
      </c>
      <c r="S16" s="167">
        <v>64.917119801098607</v>
      </c>
      <c r="T16" s="167">
        <v>65.071399751373249</v>
      </c>
      <c r="U16" s="167">
        <v>65.225679701647906</v>
      </c>
      <c r="V16" s="167">
        <v>65.379959651922547</v>
      </c>
      <c r="W16" s="167">
        <v>65.534239602197204</v>
      </c>
      <c r="X16" s="167">
        <v>65.68851955247186</v>
      </c>
      <c r="Y16" s="167">
        <v>65.842799502746502</v>
      </c>
      <c r="Z16" s="167">
        <v>65.997079453021158</v>
      </c>
      <c r="AA16" s="167">
        <v>66.151359403295814</v>
      </c>
      <c r="AB16" s="167">
        <v>66.305639353570456</v>
      </c>
      <c r="AC16" s="167">
        <v>66.459919303845112</v>
      </c>
      <c r="AD16" s="167">
        <v>66.614199254119754</v>
      </c>
      <c r="AE16" s="167">
        <v>66.76847920439441</v>
      </c>
      <c r="AF16" s="167">
        <v>66.922759154669066</v>
      </c>
      <c r="AG16" s="167">
        <v>67.077039104943708</v>
      </c>
      <c r="AH16" s="167">
        <v>67.231319055218364</v>
      </c>
      <c r="AI16" s="167">
        <v>67.38559900549302</v>
      </c>
      <c r="AJ16" s="167">
        <v>67.539878955767662</v>
      </c>
      <c r="AK16" s="167">
        <v>67.694158906042318</v>
      </c>
      <c r="AL16" s="167">
        <v>67.84843885631696</v>
      </c>
      <c r="AM16" s="167">
        <v>68.002718806591616</v>
      </c>
      <c r="AN16" s="167">
        <v>68.156998756866273</v>
      </c>
      <c r="AO16" s="167">
        <v>68.311278707140914</v>
      </c>
      <c r="AP16" s="167">
        <v>68.465558657415571</v>
      </c>
      <c r="AQ16" s="167">
        <v>68.619838607690227</v>
      </c>
      <c r="AR16" s="167">
        <v>68.774118557964869</v>
      </c>
      <c r="AS16" s="167">
        <v>68.928398508239525</v>
      </c>
      <c r="AT16" s="167">
        <v>69.082678458514167</v>
      </c>
      <c r="AU16" s="167">
        <v>69.236958408788823</v>
      </c>
      <c r="AV16" s="167">
        <v>69.391238359063479</v>
      </c>
      <c r="AW16" s="167">
        <v>69.545518309338121</v>
      </c>
      <c r="AX16" s="168">
        <v>69.699798259612777</v>
      </c>
      <c r="AZ16" s="181">
        <v>64.3</v>
      </c>
      <c r="BA16" s="53">
        <v>64.506666666666661</v>
      </c>
      <c r="BB16" s="53">
        <v>64.713333333333338</v>
      </c>
      <c r="BC16" s="53">
        <v>64.92</v>
      </c>
      <c r="BD16" s="53">
        <v>65.126666666666665</v>
      </c>
      <c r="BE16" s="53">
        <v>65.333333333333329</v>
      </c>
      <c r="BF16" s="53">
        <v>65.540000000000006</v>
      </c>
      <c r="BG16" s="53">
        <v>65.74666666666667</v>
      </c>
      <c r="BH16" s="53">
        <v>65.953333333333333</v>
      </c>
      <c r="BI16" s="53">
        <v>66.16</v>
      </c>
      <c r="BJ16" s="53">
        <v>66.366666666666674</v>
      </c>
      <c r="BK16" s="53">
        <v>66.573333333333338</v>
      </c>
      <c r="BL16" s="53">
        <v>66.78</v>
      </c>
      <c r="BM16" s="53">
        <v>66.986666666666665</v>
      </c>
      <c r="BN16" s="53">
        <v>67.193333333333342</v>
      </c>
      <c r="BO16" s="182">
        <v>67.400000000000006</v>
      </c>
      <c r="BP16" s="53">
        <v>67.515000000000001</v>
      </c>
      <c r="BQ16" s="53">
        <v>67.63000000000001</v>
      </c>
      <c r="BR16" s="53">
        <v>67.745000000000005</v>
      </c>
      <c r="BS16" s="53">
        <v>67.86</v>
      </c>
      <c r="BT16" s="53">
        <v>67.975000000000009</v>
      </c>
      <c r="BU16" s="53">
        <v>68.09</v>
      </c>
      <c r="BV16" s="53">
        <v>68.204999999999998</v>
      </c>
      <c r="BW16" s="53">
        <v>68.320000000000007</v>
      </c>
      <c r="BX16" s="53">
        <v>68.435000000000002</v>
      </c>
      <c r="BY16" s="53">
        <v>68.550000000000011</v>
      </c>
      <c r="BZ16" s="53">
        <v>68.665000000000006</v>
      </c>
      <c r="CA16" s="53">
        <v>68.78</v>
      </c>
      <c r="CB16" s="53">
        <v>68.89500000000001</v>
      </c>
      <c r="CC16" s="53">
        <v>69.010000000000005</v>
      </c>
      <c r="CD16" s="53">
        <v>69.125</v>
      </c>
      <c r="CE16" s="53">
        <v>69.240000000000009</v>
      </c>
      <c r="CF16" s="53">
        <v>69.355000000000004</v>
      </c>
      <c r="CG16" s="53">
        <v>69.47</v>
      </c>
      <c r="CH16" s="53">
        <v>69.585000000000008</v>
      </c>
      <c r="CI16" s="183">
        <v>69.7</v>
      </c>
      <c r="CK16" s="181">
        <v>64.3</v>
      </c>
      <c r="CL16" s="53">
        <v>64.506666666666661</v>
      </c>
      <c r="CM16" s="53">
        <v>64.713333333333338</v>
      </c>
      <c r="CN16" s="53">
        <v>64.92</v>
      </c>
      <c r="CO16" s="53">
        <v>65.126666666666665</v>
      </c>
      <c r="CP16" s="53">
        <v>65.333333333333329</v>
      </c>
      <c r="CQ16" s="53">
        <v>65.540000000000006</v>
      </c>
      <c r="CR16" s="53">
        <v>65.74666666666667</v>
      </c>
      <c r="CS16" s="53">
        <v>65.953333333333333</v>
      </c>
      <c r="CT16" s="53">
        <v>66.16</v>
      </c>
      <c r="CU16" s="53">
        <v>66.366666666666674</v>
      </c>
      <c r="CV16" s="53">
        <v>66.573333333333338</v>
      </c>
      <c r="CW16" s="53">
        <v>66.78</v>
      </c>
      <c r="CX16" s="53">
        <v>66.986666666666665</v>
      </c>
      <c r="CY16" s="53">
        <v>67.193333333333342</v>
      </c>
      <c r="CZ16" s="182">
        <v>67.400000000000006</v>
      </c>
      <c r="DA16" s="53">
        <v>67.515000000000001</v>
      </c>
      <c r="DB16" s="53">
        <v>67.63000000000001</v>
      </c>
      <c r="DC16" s="53">
        <v>67.745000000000005</v>
      </c>
      <c r="DD16" s="53">
        <v>67.86</v>
      </c>
      <c r="DE16" s="53">
        <v>67.975000000000009</v>
      </c>
      <c r="DF16" s="53">
        <v>68.09</v>
      </c>
      <c r="DG16" s="53">
        <v>68.204999999999998</v>
      </c>
      <c r="DH16" s="53">
        <v>68.320000000000007</v>
      </c>
      <c r="DI16" s="53">
        <v>68.435000000000002</v>
      </c>
      <c r="DJ16" s="53">
        <v>68.550000000000011</v>
      </c>
      <c r="DK16" s="53">
        <v>68.665000000000006</v>
      </c>
      <c r="DL16" s="53">
        <v>68.78</v>
      </c>
      <c r="DM16" s="53">
        <v>68.89500000000001</v>
      </c>
      <c r="DN16" s="53">
        <v>69.010000000000005</v>
      </c>
      <c r="DO16" s="53">
        <v>69.125</v>
      </c>
      <c r="DP16" s="53">
        <v>69.240000000000009</v>
      </c>
      <c r="DQ16" s="53">
        <v>69.355000000000004</v>
      </c>
      <c r="DR16" s="53">
        <v>69.47</v>
      </c>
      <c r="DS16" s="53">
        <v>69.585000000000008</v>
      </c>
      <c r="DT16" s="183">
        <v>69.7</v>
      </c>
      <c r="DV16" s="181">
        <v>64.3</v>
      </c>
      <c r="DW16" s="53">
        <v>64.506666666666661</v>
      </c>
      <c r="DX16" s="53">
        <v>64.713333333333338</v>
      </c>
      <c r="DY16" s="53">
        <v>64.92</v>
      </c>
      <c r="DZ16" s="53">
        <v>65.126666666666665</v>
      </c>
      <c r="EA16" s="53">
        <v>65.333333333333329</v>
      </c>
      <c r="EB16" s="53">
        <v>65.540000000000006</v>
      </c>
      <c r="EC16" s="53">
        <v>65.74666666666667</v>
      </c>
      <c r="ED16" s="53">
        <v>65.953333333333333</v>
      </c>
      <c r="EE16" s="53">
        <v>66.16</v>
      </c>
      <c r="EF16" s="53">
        <v>66.366666666666674</v>
      </c>
      <c r="EG16" s="53">
        <v>66.573333333333338</v>
      </c>
      <c r="EH16" s="53">
        <v>66.78</v>
      </c>
      <c r="EI16" s="53">
        <v>66.986666666666665</v>
      </c>
      <c r="EJ16" s="53">
        <v>67.193333333333342</v>
      </c>
      <c r="EK16" s="182">
        <v>67.400000000000006</v>
      </c>
      <c r="EL16" s="53">
        <v>67.515000000000001</v>
      </c>
      <c r="EM16" s="53">
        <v>67.63000000000001</v>
      </c>
      <c r="EN16" s="53">
        <v>67.745000000000005</v>
      </c>
      <c r="EO16" s="53">
        <v>67.86</v>
      </c>
      <c r="EP16" s="53">
        <v>67.975000000000009</v>
      </c>
      <c r="EQ16" s="53">
        <v>68.09</v>
      </c>
      <c r="ER16" s="53">
        <v>68.204999999999998</v>
      </c>
      <c r="ES16" s="53">
        <v>68.320000000000007</v>
      </c>
      <c r="ET16" s="53">
        <v>68.435000000000002</v>
      </c>
      <c r="EU16" s="53">
        <v>68.550000000000011</v>
      </c>
      <c r="EV16" s="53">
        <v>68.665000000000006</v>
      </c>
      <c r="EW16" s="53">
        <v>68.78</v>
      </c>
      <c r="EX16" s="53">
        <v>68.89500000000001</v>
      </c>
      <c r="EY16" s="53">
        <v>69.010000000000005</v>
      </c>
      <c r="EZ16" s="53">
        <v>69.125</v>
      </c>
      <c r="FA16" s="53">
        <v>69.240000000000009</v>
      </c>
      <c r="FB16" s="53">
        <v>69.355000000000004</v>
      </c>
      <c r="FC16" s="53">
        <v>69.47</v>
      </c>
      <c r="FD16" s="53">
        <v>69.585000000000008</v>
      </c>
      <c r="FE16" s="183">
        <v>69.7</v>
      </c>
      <c r="FG16" s="181">
        <v>64.3</v>
      </c>
      <c r="FH16" s="53">
        <v>64.506666666666661</v>
      </c>
      <c r="FI16" s="53">
        <v>64.713333333333338</v>
      </c>
      <c r="FJ16" s="53">
        <v>64.92</v>
      </c>
      <c r="FK16" s="53">
        <v>65.126666666666665</v>
      </c>
      <c r="FL16" s="53">
        <v>65.333333333333329</v>
      </c>
      <c r="FM16" s="53">
        <v>65.540000000000006</v>
      </c>
      <c r="FN16" s="53">
        <v>65.74666666666667</v>
      </c>
      <c r="FO16" s="53">
        <v>65.953333333333333</v>
      </c>
      <c r="FP16" s="53">
        <v>66.16</v>
      </c>
      <c r="FQ16" s="53">
        <v>66.366666666666674</v>
      </c>
      <c r="FR16" s="53">
        <v>66.573333333333338</v>
      </c>
      <c r="FS16" s="53">
        <v>66.78</v>
      </c>
      <c r="FT16" s="53">
        <v>66.986666666666665</v>
      </c>
      <c r="FU16" s="53">
        <v>67.193333333333342</v>
      </c>
      <c r="FV16" s="182">
        <v>67.400000000000006</v>
      </c>
      <c r="FW16" s="53">
        <v>67.515000000000001</v>
      </c>
      <c r="FX16" s="53">
        <v>67.63000000000001</v>
      </c>
      <c r="FY16" s="53">
        <v>67.745000000000005</v>
      </c>
      <c r="FZ16" s="53">
        <v>67.86</v>
      </c>
      <c r="GA16" s="53">
        <v>67.975000000000009</v>
      </c>
      <c r="GB16" s="53">
        <v>68.09</v>
      </c>
      <c r="GC16" s="53">
        <v>68.204999999999998</v>
      </c>
      <c r="GD16" s="53">
        <v>68.320000000000007</v>
      </c>
      <c r="GE16" s="53">
        <v>68.435000000000002</v>
      </c>
      <c r="GF16" s="53">
        <v>68.550000000000011</v>
      </c>
      <c r="GG16" s="53">
        <v>68.665000000000006</v>
      </c>
      <c r="GH16" s="53">
        <v>68.78</v>
      </c>
      <c r="GI16" s="53">
        <v>68.89500000000001</v>
      </c>
      <c r="GJ16" s="53">
        <v>69.010000000000005</v>
      </c>
      <c r="GK16" s="53">
        <v>69.125</v>
      </c>
      <c r="GL16" s="53">
        <v>69.240000000000009</v>
      </c>
      <c r="GM16" s="53">
        <v>69.355000000000004</v>
      </c>
      <c r="GN16" s="53">
        <v>69.47</v>
      </c>
      <c r="GO16" s="53">
        <v>69.585000000000008</v>
      </c>
      <c r="GP16" s="183">
        <v>69.7</v>
      </c>
      <c r="GR16" s="181">
        <v>64.3</v>
      </c>
      <c r="GS16" s="53">
        <v>64.506666666666661</v>
      </c>
      <c r="GT16" s="53">
        <v>64.713333333333338</v>
      </c>
      <c r="GU16" s="53">
        <v>64.92</v>
      </c>
      <c r="GV16" s="53">
        <v>65.126666666666665</v>
      </c>
      <c r="GW16" s="53">
        <v>65.333333333333329</v>
      </c>
      <c r="GX16" s="53">
        <v>65.540000000000006</v>
      </c>
      <c r="GY16" s="53">
        <v>65.74666666666667</v>
      </c>
      <c r="GZ16" s="53">
        <v>65.953333333333333</v>
      </c>
      <c r="HA16" s="53">
        <v>66.16</v>
      </c>
      <c r="HB16" s="53">
        <v>66.366666666666674</v>
      </c>
      <c r="HC16" s="53">
        <v>66.573333333333338</v>
      </c>
      <c r="HD16" s="53">
        <v>66.78</v>
      </c>
      <c r="HE16" s="53">
        <v>66.986666666666665</v>
      </c>
      <c r="HF16" s="53">
        <v>67.193333333333342</v>
      </c>
      <c r="HG16" s="182">
        <v>67.400000000000006</v>
      </c>
      <c r="HH16" s="53">
        <v>67.515000000000001</v>
      </c>
      <c r="HI16" s="53">
        <v>67.63000000000001</v>
      </c>
      <c r="HJ16" s="53">
        <v>67.745000000000005</v>
      </c>
      <c r="HK16" s="53">
        <v>67.86</v>
      </c>
      <c r="HL16" s="53">
        <v>67.975000000000009</v>
      </c>
      <c r="HM16" s="53">
        <v>68.09</v>
      </c>
      <c r="HN16" s="53">
        <v>68.204999999999998</v>
      </c>
      <c r="HO16" s="53">
        <v>68.320000000000007</v>
      </c>
      <c r="HP16" s="53">
        <v>68.435000000000002</v>
      </c>
      <c r="HQ16" s="53">
        <v>68.550000000000011</v>
      </c>
      <c r="HR16" s="53">
        <v>68.665000000000006</v>
      </c>
      <c r="HS16" s="53">
        <v>68.78</v>
      </c>
      <c r="HT16" s="53">
        <v>68.89500000000001</v>
      </c>
      <c r="HU16" s="53">
        <v>69.010000000000005</v>
      </c>
      <c r="HV16" s="53">
        <v>69.125</v>
      </c>
      <c r="HW16" s="53">
        <v>69.240000000000009</v>
      </c>
      <c r="HX16" s="53">
        <v>69.355000000000004</v>
      </c>
      <c r="HY16" s="53">
        <v>69.47</v>
      </c>
      <c r="HZ16" s="53">
        <v>69.585000000000008</v>
      </c>
      <c r="IA16" s="183">
        <v>69.7</v>
      </c>
    </row>
    <row r="18" spans="2:7">
      <c r="B18" s="114" t="s">
        <v>118</v>
      </c>
      <c r="C18" s="146" t="s">
        <v>119</v>
      </c>
      <c r="D18" s="33" t="s">
        <v>120</v>
      </c>
    </row>
    <row r="19" spans="2:7">
      <c r="B19"/>
      <c r="C19" s="33"/>
      <c r="D19" s="33"/>
    </row>
    <row r="20" spans="2:7">
      <c r="B20"/>
      <c r="C20" s="146" t="s">
        <v>121</v>
      </c>
      <c r="D20" s="33" t="s">
        <v>122</v>
      </c>
    </row>
    <row r="21" spans="2:7">
      <c r="B21"/>
      <c r="C21" s="146"/>
      <c r="D21" s="33" t="s">
        <v>123</v>
      </c>
    </row>
    <row r="22" spans="2:7">
      <c r="B22"/>
      <c r="C22" s="146"/>
      <c r="D22" s="33" t="s">
        <v>124</v>
      </c>
    </row>
    <row r="23" spans="2:7">
      <c r="B23"/>
      <c r="C23" s="33"/>
      <c r="D23" s="33" t="s">
        <v>125</v>
      </c>
    </row>
    <row r="24" spans="2:7">
      <c r="B24"/>
      <c r="C24" s="33" t="s">
        <v>126</v>
      </c>
      <c r="D24" s="33" t="s">
        <v>127</v>
      </c>
    </row>
    <row r="25" spans="2:7" s="4" customFormat="1" ht="15" customHeight="1">
      <c r="B25" s="1"/>
      <c r="D25" s="1"/>
    </row>
    <row r="28" spans="2:7">
      <c r="C28" s="690"/>
      <c r="D28" s="288"/>
      <c r="E28" s="288" t="s">
        <v>128</v>
      </c>
      <c r="F28" s="289" t="s">
        <v>129</v>
      </c>
      <c r="G28" s="289" t="s">
        <v>130</v>
      </c>
    </row>
    <row r="29" spans="2:7" ht="21">
      <c r="C29" s="101" t="s">
        <v>131</v>
      </c>
      <c r="D29" s="330"/>
      <c r="E29" s="330" t="s">
        <v>132</v>
      </c>
      <c r="F29" s="28" t="s">
        <v>133</v>
      </c>
      <c r="G29" s="28">
        <v>60000</v>
      </c>
    </row>
    <row r="30" spans="2:7" ht="18.5">
      <c r="C30" s="102" t="s">
        <v>134</v>
      </c>
      <c r="D30" s="103"/>
      <c r="E30" s="103"/>
      <c r="F30" s="208" t="s">
        <v>135</v>
      </c>
      <c r="G30" s="104"/>
    </row>
    <row r="31" spans="2:7" ht="18.5">
      <c r="C31" s="102" t="s">
        <v>136</v>
      </c>
      <c r="D31" s="103"/>
      <c r="E31" s="105"/>
      <c r="F31" s="208" t="s">
        <v>137</v>
      </c>
      <c r="G31" s="104"/>
    </row>
    <row r="32" spans="2:7" ht="18.5">
      <c r="C32" s="106" t="s">
        <v>138</v>
      </c>
      <c r="D32" s="107"/>
      <c r="E32" s="108"/>
      <c r="F32" s="209" t="s">
        <v>139</v>
      </c>
      <c r="G32" s="109"/>
    </row>
    <row r="35" spans="3:6">
      <c r="C35" s="690"/>
      <c r="D35" s="288"/>
      <c r="E35" s="288" t="s">
        <v>140</v>
      </c>
      <c r="F35" s="289" t="s">
        <v>99</v>
      </c>
    </row>
    <row r="36" spans="3:6" ht="21">
      <c r="C36" s="101" t="s">
        <v>141</v>
      </c>
      <c r="D36" s="330"/>
      <c r="E36" s="330"/>
      <c r="F36" s="28"/>
    </row>
    <row r="37" spans="3:6" ht="18.5">
      <c r="C37" s="102" t="s">
        <v>96</v>
      </c>
      <c r="D37" s="103"/>
      <c r="E37" s="103">
        <v>18</v>
      </c>
      <c r="F37" s="208" t="s">
        <v>116</v>
      </c>
    </row>
    <row r="38" spans="3:6" ht="18.5">
      <c r="C38" s="102" t="s">
        <v>69</v>
      </c>
      <c r="D38" s="103"/>
      <c r="E38" s="103">
        <v>101</v>
      </c>
      <c r="F38" s="208" t="s">
        <v>142</v>
      </c>
    </row>
    <row r="39" spans="3:6" ht="18.5">
      <c r="C39" s="106" t="s">
        <v>143</v>
      </c>
      <c r="D39" s="107"/>
      <c r="E39" s="107">
        <v>1254</v>
      </c>
      <c r="F39" s="209" t="s">
        <v>95</v>
      </c>
    </row>
    <row r="42" spans="3:6">
      <c r="C42" s="146" t="s">
        <v>144</v>
      </c>
      <c r="D42" s="240" t="s">
        <v>145</v>
      </c>
    </row>
    <row r="43" spans="3:6">
      <c r="C43" s="146" t="s">
        <v>146</v>
      </c>
      <c r="D43" s="114" t="s">
        <v>147</v>
      </c>
    </row>
    <row r="44" spans="3:6">
      <c r="C44" s="146" t="s">
        <v>148</v>
      </c>
      <c r="D44" s="114" t="s">
        <v>149</v>
      </c>
    </row>
  </sheetData>
  <phoneticPr fontId="27" type="noConversion"/>
  <hyperlinks>
    <hyperlink ref="B18" r:id="rId1" xr:uid="{30B4E6E3-A446-4CC0-BF9C-805D6AEDE24C}"/>
    <hyperlink ref="D42" r:id="rId2" xr:uid="{9DE3186A-A4E4-49E3-BD1C-463DFF940C63}"/>
    <hyperlink ref="D43" r:id="rId3" display="https://www.regions-departements-france.fr/" xr:uid="{15634B2C-97A0-4EBB-AE7F-A9DE8094A736}"/>
    <hyperlink ref="D44" r:id="rId4" location=":~:text=Au%201er%20janvier%202022%2C%20la,chiffre%20est%20stable%20depuis%202020." display="https://www.vie-publique.fr/en-bref/284551-lintercommunalite-en-2022-le-nombre-depci-est-stabilise - :~:text=Au%201er%20janvier%202022%2C%20la,chiffre%20est%20stable%20depuis%202020." xr:uid="{11818C07-83AF-4293-AACD-70B8D657DE67}"/>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4227-5198-4801-B0D5-19182A859062}">
  <sheetPr>
    <tabColor rgb="FFFFFF00"/>
    <pageSetUpPr fitToPage="1"/>
  </sheetPr>
  <dimension ref="A1:N62"/>
  <sheetViews>
    <sheetView showGridLines="0" topLeftCell="A2" zoomScale="70" zoomScaleNormal="70" workbookViewId="0">
      <selection activeCell="B10" sqref="B10"/>
    </sheetView>
  </sheetViews>
  <sheetFormatPr baseColWidth="10" defaultRowHeight="14.5"/>
  <cols>
    <col min="1" max="1" width="14.453125" customWidth="1"/>
    <col min="2" max="2" width="49.54296875" customWidth="1"/>
  </cols>
  <sheetData>
    <row r="1" spans="1:14">
      <c r="A1" s="1" t="s">
        <v>150</v>
      </c>
    </row>
    <row r="2" spans="1:14">
      <c r="A2" s="1349" t="s">
        <v>1421</v>
      </c>
      <c r="B2" s="37" t="s">
        <v>1118</v>
      </c>
      <c r="C2" s="37"/>
    </row>
    <row r="3" spans="1:14">
      <c r="A3" s="1349"/>
      <c r="B3" s="1069"/>
      <c r="C3" s="1733" t="s">
        <v>86</v>
      </c>
      <c r="D3" s="1734"/>
      <c r="E3" s="1734"/>
      <c r="F3" s="1734"/>
      <c r="G3" s="1734"/>
      <c r="H3" s="1734"/>
      <c r="I3" s="1735"/>
      <c r="J3" s="1070"/>
      <c r="K3" s="1736" t="s">
        <v>1119</v>
      </c>
      <c r="L3" s="1737"/>
    </row>
    <row r="4" spans="1:14" ht="72.5">
      <c r="B4" s="1071" t="s">
        <v>1120</v>
      </c>
      <c r="C4" s="1072">
        <v>2017</v>
      </c>
      <c r="D4" s="1073">
        <v>2018</v>
      </c>
      <c r="E4" s="1073">
        <v>2019</v>
      </c>
      <c r="F4" s="1073">
        <v>2020</v>
      </c>
      <c r="G4" s="1073">
        <v>2021</v>
      </c>
      <c r="H4" s="1073">
        <v>2022</v>
      </c>
      <c r="I4" s="1074" t="s">
        <v>1121</v>
      </c>
      <c r="J4" s="192"/>
      <c r="K4" s="1075" t="s">
        <v>1122</v>
      </c>
      <c r="L4" s="1076" t="s">
        <v>1123</v>
      </c>
    </row>
    <row r="5" spans="1:14">
      <c r="B5" s="1077" t="s">
        <v>1124</v>
      </c>
      <c r="C5" s="1078">
        <v>1181.1250836859444</v>
      </c>
      <c r="D5" s="1078">
        <v>1189.2857719364779</v>
      </c>
      <c r="E5" s="1078">
        <v>1217.4967433941106</v>
      </c>
      <c r="F5" s="1078">
        <v>1164.3165940361246</v>
      </c>
      <c r="G5" s="1078">
        <v>1497.4226959244738</v>
      </c>
      <c r="H5" s="1078">
        <v>1650.467266947589</v>
      </c>
      <c r="I5" s="1079">
        <v>1784.1746219161073</v>
      </c>
      <c r="J5" s="135"/>
      <c r="K5" s="1725">
        <v>4400</v>
      </c>
      <c r="L5" s="1726">
        <v>5483</v>
      </c>
    </row>
    <row r="6" spans="1:14">
      <c r="B6" s="1080" t="s">
        <v>720</v>
      </c>
      <c r="C6" s="135">
        <v>209.00567324483791</v>
      </c>
      <c r="D6" s="135">
        <v>210.44974565131091</v>
      </c>
      <c r="E6" s="135">
        <v>215.44181055945165</v>
      </c>
      <c r="F6" s="135">
        <v>206.0313314549521</v>
      </c>
      <c r="G6" s="135">
        <v>264.97603261214971</v>
      </c>
      <c r="H6" s="135">
        <v>292.05799373969683</v>
      </c>
      <c r="I6" s="137">
        <v>315.71814297280912</v>
      </c>
      <c r="J6" s="135"/>
      <c r="K6" s="136">
        <v>849.83886387341215</v>
      </c>
      <c r="L6" s="834">
        <v>970.3223244469076</v>
      </c>
    </row>
    <row r="7" spans="1:14">
      <c r="B7" s="1080" t="s">
        <v>721</v>
      </c>
      <c r="C7" s="135">
        <v>243.02985261027663</v>
      </c>
      <c r="D7" s="135">
        <v>244.70900657129175</v>
      </c>
      <c r="E7" s="135">
        <v>250.51373320866475</v>
      </c>
      <c r="F7" s="135">
        <v>239.57131564529314</v>
      </c>
      <c r="G7" s="135">
        <v>308.11166582808107</v>
      </c>
      <c r="H7" s="135">
        <v>339.60231830197307</v>
      </c>
      <c r="I7" s="137">
        <v>367.11411973582454</v>
      </c>
      <c r="J7" s="135"/>
      <c r="K7" s="136">
        <v>988.18472543420012</v>
      </c>
      <c r="L7" s="834">
        <v>1128.2817726126834</v>
      </c>
    </row>
    <row r="8" spans="1:14">
      <c r="B8" s="1080" t="s">
        <v>722</v>
      </c>
      <c r="C8" s="135">
        <v>729.0895578308299</v>
      </c>
      <c r="D8" s="135">
        <v>734.12701971387514</v>
      </c>
      <c r="E8" s="135">
        <v>751.54119962599418</v>
      </c>
      <c r="F8" s="135">
        <v>718.71394693587933</v>
      </c>
      <c r="G8" s="135">
        <v>924.3349974842431</v>
      </c>
      <c r="H8" s="135">
        <v>1018.806954905919</v>
      </c>
      <c r="I8" s="137">
        <v>1101.3423592074737</v>
      </c>
      <c r="J8" s="135"/>
      <c r="K8" s="136">
        <v>2964.5541763026004</v>
      </c>
      <c r="L8" s="834">
        <v>3384.8453178380496</v>
      </c>
      <c r="N8" s="134"/>
    </row>
    <row r="9" spans="1:14">
      <c r="B9" s="1081" t="s">
        <v>1125</v>
      </c>
      <c r="C9" s="1082">
        <v>59.599076923076936</v>
      </c>
      <c r="D9" s="1082">
        <v>52.500560000000014</v>
      </c>
      <c r="E9" s="1082">
        <v>64.968654545454555</v>
      </c>
      <c r="F9" s="1082">
        <v>46.545100000000012</v>
      </c>
      <c r="G9" s="1082">
        <v>59.821461538461563</v>
      </c>
      <c r="H9" s="1082">
        <v>82.693719230769247</v>
      </c>
      <c r="I9" s="1083">
        <v>82.693719230769247</v>
      </c>
      <c r="J9" s="135"/>
      <c r="K9" s="1084">
        <v>678.77650755732782</v>
      </c>
      <c r="L9" s="1085">
        <v>779.60942210875203</v>
      </c>
    </row>
    <row r="10" spans="1:14">
      <c r="B10" s="1086" t="s">
        <v>720</v>
      </c>
      <c r="C10" s="135">
        <v>16.162461538461535</v>
      </c>
      <c r="D10" s="135">
        <v>14.237439999999998</v>
      </c>
      <c r="E10" s="135">
        <v>17.618618181818178</v>
      </c>
      <c r="F10" s="135">
        <v>12.622399999999999</v>
      </c>
      <c r="G10" s="135">
        <v>16.222769230769231</v>
      </c>
      <c r="H10" s="135">
        <v>22.425415384615381</v>
      </c>
      <c r="I10" s="137">
        <v>22.425415384615381</v>
      </c>
      <c r="J10" s="135"/>
      <c r="K10" s="136">
        <v>184.0749851002922</v>
      </c>
      <c r="L10" s="127">
        <v>211.41950430067843</v>
      </c>
    </row>
    <row r="11" spans="1:14">
      <c r="B11" s="1086" t="s">
        <v>721</v>
      </c>
      <c r="C11" s="135">
        <v>9.0913846153846158</v>
      </c>
      <c r="D11" s="135">
        <v>8.008560000000001</v>
      </c>
      <c r="E11" s="135">
        <v>9.9104727272727278</v>
      </c>
      <c r="F11" s="135">
        <v>7.1001000000000012</v>
      </c>
      <c r="G11" s="135">
        <v>9.125307692307695</v>
      </c>
      <c r="H11" s="135">
        <v>12.614296153846155</v>
      </c>
      <c r="I11" s="137">
        <v>12.614296153846155</v>
      </c>
      <c r="J11" s="135"/>
      <c r="K11" s="136">
        <v>103.54217911891439</v>
      </c>
      <c r="L11" s="127">
        <v>118.92347116913164</v>
      </c>
    </row>
    <row r="12" spans="1:14">
      <c r="B12" s="1087" t="s">
        <v>722</v>
      </c>
      <c r="C12" s="139">
        <v>34.345230769230781</v>
      </c>
      <c r="D12" s="139">
        <v>30.254560000000009</v>
      </c>
      <c r="E12" s="139">
        <v>37.439563636363644</v>
      </c>
      <c r="F12" s="139">
        <v>26.822600000000008</v>
      </c>
      <c r="G12" s="139">
        <v>34.473384615384632</v>
      </c>
      <c r="H12" s="139">
        <v>47.654007692307701</v>
      </c>
      <c r="I12" s="140">
        <v>47.654007692307701</v>
      </c>
      <c r="J12" s="135"/>
      <c r="K12" s="138">
        <v>391.15934333812112</v>
      </c>
      <c r="L12" s="129">
        <v>449.26644663894189</v>
      </c>
    </row>
    <row r="13" spans="1:14">
      <c r="B13" s="1088" t="s">
        <v>1126</v>
      </c>
      <c r="C13" s="1089">
        <v>63.454569049386436</v>
      </c>
      <c r="D13" s="1090">
        <v>87.38745435318944</v>
      </c>
      <c r="E13" s="1090">
        <v>113.19461153235454</v>
      </c>
      <c r="F13" s="1090">
        <v>265.29771705611483</v>
      </c>
      <c r="G13" s="1090">
        <v>476.39442263690876</v>
      </c>
      <c r="H13" s="1090">
        <v>549.89830391187968</v>
      </c>
      <c r="I13" s="1091">
        <v>817.70388653708278</v>
      </c>
      <c r="J13" s="135"/>
      <c r="K13" s="1089">
        <v>1911.0682031051547</v>
      </c>
      <c r="L13" s="1092">
        <v>2870.583471986261</v>
      </c>
    </row>
    <row r="14" spans="1:14">
      <c r="B14" s="1080" t="s">
        <v>720</v>
      </c>
      <c r="C14" s="136">
        <v>3.6068917530136901</v>
      </c>
      <c r="D14" s="135">
        <v>4.9672875120791167</v>
      </c>
      <c r="E14" s="135">
        <v>6.4342208439533284</v>
      </c>
      <c r="F14" s="135">
        <v>15.080082680859569</v>
      </c>
      <c r="G14" s="135">
        <v>27.079265369424167</v>
      </c>
      <c r="H14" s="135">
        <v>31.257381258586502</v>
      </c>
      <c r="I14" s="137">
        <v>46.480016316277613</v>
      </c>
      <c r="J14" s="135"/>
      <c r="K14" s="136">
        <v>108.62915381021446</v>
      </c>
      <c r="L14" s="127">
        <v>163.17002867652073</v>
      </c>
    </row>
    <row r="15" spans="1:14">
      <c r="B15" s="1080" t="s">
        <v>721</v>
      </c>
      <c r="C15" s="136">
        <v>11.421787493198508</v>
      </c>
      <c r="D15" s="135">
        <v>15.729693671339586</v>
      </c>
      <c r="E15" s="135">
        <v>20.374967755142478</v>
      </c>
      <c r="F15" s="135">
        <v>47.753443007189546</v>
      </c>
      <c r="G15" s="135">
        <v>85.750733789852788</v>
      </c>
      <c r="H15" s="135">
        <v>98.981391950884429</v>
      </c>
      <c r="I15" s="137">
        <v>147.18624937977373</v>
      </c>
      <c r="J15" s="135"/>
      <c r="K15" s="136">
        <v>343.99122439689563</v>
      </c>
      <c r="L15" s="127">
        <v>516.70344452259826</v>
      </c>
    </row>
    <row r="16" spans="1:14">
      <c r="B16" s="1080" t="s">
        <v>722</v>
      </c>
      <c r="C16" s="136">
        <v>48.425889803174236</v>
      </c>
      <c r="D16" s="135">
        <v>66.69047316977074</v>
      </c>
      <c r="E16" s="135">
        <v>86.385422933258738</v>
      </c>
      <c r="F16" s="135">
        <v>202.46419136806571</v>
      </c>
      <c r="G16" s="135">
        <v>363.56442347763181</v>
      </c>
      <c r="H16" s="135">
        <v>419.65953070240874</v>
      </c>
      <c r="I16" s="137">
        <v>624.03762084103141</v>
      </c>
      <c r="J16" s="135"/>
      <c r="K16" s="136">
        <v>1458.4478248980445</v>
      </c>
      <c r="L16" s="127">
        <v>2190.709998787142</v>
      </c>
    </row>
    <row r="17" spans="2:12">
      <c r="B17" s="1093" t="s">
        <v>1127</v>
      </c>
      <c r="C17" s="1094">
        <v>46.716133517332061</v>
      </c>
      <c r="D17" s="1094">
        <v>32.23767779004703</v>
      </c>
      <c r="E17" s="1094">
        <v>40.049821713329891</v>
      </c>
      <c r="F17" s="1094">
        <v>20.262922675812959</v>
      </c>
      <c r="G17" s="1094">
        <v>187.14963165560599</v>
      </c>
      <c r="H17" s="1094">
        <v>137.46224888297496</v>
      </c>
      <c r="I17" s="1095">
        <v>380.47524157782686</v>
      </c>
      <c r="J17" s="135"/>
      <c r="K17" s="1096">
        <v>624.72032048036476</v>
      </c>
      <c r="L17" s="1097">
        <v>1069.3162843780328</v>
      </c>
    </row>
    <row r="18" spans="2:12">
      <c r="B18" s="1080" t="s">
        <v>720</v>
      </c>
      <c r="C18" s="135">
        <v>0</v>
      </c>
      <c r="D18" s="135">
        <v>0</v>
      </c>
      <c r="E18" s="135">
        <v>0</v>
      </c>
      <c r="F18" s="135">
        <v>0</v>
      </c>
      <c r="G18" s="135">
        <v>0</v>
      </c>
      <c r="H18" s="135">
        <v>0</v>
      </c>
      <c r="I18" s="137">
        <v>0</v>
      </c>
      <c r="J18" s="135"/>
      <c r="K18" s="136"/>
      <c r="L18" s="127">
        <v>0</v>
      </c>
    </row>
    <row r="19" spans="2:12">
      <c r="B19" s="1080" t="s">
        <v>721</v>
      </c>
      <c r="C19" s="135">
        <v>0</v>
      </c>
      <c r="D19" s="135">
        <v>0</v>
      </c>
      <c r="E19" s="135">
        <v>0</v>
      </c>
      <c r="F19" s="135">
        <v>0</v>
      </c>
      <c r="G19" s="135">
        <v>0</v>
      </c>
      <c r="H19" s="135">
        <v>0</v>
      </c>
      <c r="I19" s="137">
        <v>0</v>
      </c>
      <c r="J19" s="135"/>
      <c r="K19" s="136"/>
      <c r="L19" s="127">
        <v>0</v>
      </c>
    </row>
    <row r="20" spans="2:12">
      <c r="B20" s="1080" t="s">
        <v>722</v>
      </c>
      <c r="C20" s="135">
        <v>46.716133517332061</v>
      </c>
      <c r="D20" s="135">
        <v>32.23767779004703</v>
      </c>
      <c r="E20" s="135">
        <v>40.049821713329891</v>
      </c>
      <c r="F20" s="135">
        <v>20.262922675812959</v>
      </c>
      <c r="G20" s="135">
        <v>187.14963165560599</v>
      </c>
      <c r="H20" s="135">
        <v>137.46224888297496</v>
      </c>
      <c r="I20" s="137">
        <v>380.47524157782686</v>
      </c>
      <c r="J20" s="135"/>
      <c r="K20" s="136">
        <v>624.72032048036476</v>
      </c>
      <c r="L20" s="127">
        <v>1069.3162843780328</v>
      </c>
    </row>
    <row r="21" spans="2:12">
      <c r="B21" s="1093" t="s">
        <v>1128</v>
      </c>
      <c r="C21" s="1096">
        <v>879.36105172534519</v>
      </c>
      <c r="D21" s="1094">
        <v>926.84776722952165</v>
      </c>
      <c r="E21" s="1094">
        <v>734.06555555555553</v>
      </c>
      <c r="F21" s="1094">
        <v>1525.9506341611605</v>
      </c>
      <c r="G21" s="1094">
        <v>615.65027341079963</v>
      </c>
      <c r="H21" s="1094">
        <v>1012.4153299916456</v>
      </c>
      <c r="I21" s="1095">
        <v>1091.8865428164486</v>
      </c>
      <c r="J21" s="135"/>
      <c r="K21" s="1096">
        <v>2723.292124291967</v>
      </c>
      <c r="L21" s="1097">
        <v>3222.1607062684625</v>
      </c>
    </row>
    <row r="22" spans="2:12">
      <c r="B22" s="1080" t="s">
        <v>720</v>
      </c>
      <c r="C22" s="136">
        <v>43.968052586267262</v>
      </c>
      <c r="D22" s="135">
        <v>46.34238836147609</v>
      </c>
      <c r="E22" s="135">
        <v>36.703277777777778</v>
      </c>
      <c r="F22" s="135">
        <v>76.297531708058031</v>
      </c>
      <c r="G22" s="135">
        <v>30.782513670539984</v>
      </c>
      <c r="H22" s="135">
        <v>50.620766499582288</v>
      </c>
      <c r="I22" s="137">
        <v>54.594327140822429</v>
      </c>
      <c r="J22" s="135"/>
      <c r="K22" s="136">
        <v>35.412246279720492</v>
      </c>
      <c r="L22" s="127">
        <v>38.658043909172164</v>
      </c>
    </row>
    <row r="23" spans="2:12">
      <c r="B23" s="1080" t="s">
        <v>721</v>
      </c>
      <c r="C23" s="136">
        <v>99.995651466328184</v>
      </c>
      <c r="D23" s="135">
        <v>166.88489709121291</v>
      </c>
      <c r="E23" s="135">
        <v>222.72</v>
      </c>
      <c r="F23" s="135">
        <v>622.17884104199902</v>
      </c>
      <c r="G23" s="135">
        <v>143.49984051036682</v>
      </c>
      <c r="H23" s="135">
        <v>358.04043441938177</v>
      </c>
      <c r="I23" s="137">
        <v>295.50323843004082</v>
      </c>
      <c r="J23" s="135"/>
      <c r="K23" s="136">
        <v>1523.6774180018076</v>
      </c>
      <c r="L23" s="127">
        <v>1964.6321888214425</v>
      </c>
    </row>
    <row r="24" spans="2:12">
      <c r="B24" s="1080" t="s">
        <v>722</v>
      </c>
      <c r="C24" s="136">
        <v>735.39734767274967</v>
      </c>
      <c r="D24" s="135">
        <v>713.62048177683278</v>
      </c>
      <c r="E24" s="135">
        <v>474.64227777777774</v>
      </c>
      <c r="F24" s="135">
        <v>827.4742614111035</v>
      </c>
      <c r="G24" s="135">
        <v>441.36791922989278</v>
      </c>
      <c r="H24" s="135">
        <v>603.75412907268162</v>
      </c>
      <c r="I24" s="137">
        <v>741.78897724558533</v>
      </c>
      <c r="J24" s="135"/>
      <c r="K24" s="136">
        <v>1164.2024600104389</v>
      </c>
      <c r="L24" s="127">
        <v>1218.8704735378476</v>
      </c>
    </row>
    <row r="25" spans="2:12">
      <c r="B25" s="1098" t="s">
        <v>1129</v>
      </c>
      <c r="C25" s="1096">
        <v>2161.35566342121</v>
      </c>
      <c r="D25" s="1094">
        <v>2732.8010367829388</v>
      </c>
      <c r="E25" s="1094">
        <v>2919.694773574925</v>
      </c>
      <c r="F25" s="1094">
        <v>2699.4062683125289</v>
      </c>
      <c r="G25" s="1094">
        <v>2423.5336845554589</v>
      </c>
      <c r="H25" s="1094">
        <v>2678.5752967556355</v>
      </c>
      <c r="I25" s="1095">
        <v>3601.6422787040842</v>
      </c>
      <c r="J25" s="135"/>
      <c r="K25" s="1096">
        <v>3938.7960347538065</v>
      </c>
      <c r="L25" s="1095">
        <v>4049.411254819956</v>
      </c>
    </row>
    <row r="26" spans="2:12">
      <c r="B26" s="1086" t="s">
        <v>720</v>
      </c>
      <c r="C26" s="136">
        <v>148.61296657503303</v>
      </c>
      <c r="D26" s="135">
        <v>145.77777975311548</v>
      </c>
      <c r="E26" s="135">
        <v>176.10638621118215</v>
      </c>
      <c r="F26" s="135">
        <v>128.06212008795461</v>
      </c>
      <c r="G26" s="135">
        <v>140.92878903247973</v>
      </c>
      <c r="H26" s="135">
        <v>161.05566986992571</v>
      </c>
      <c r="I26" s="137">
        <v>164.5055088937132</v>
      </c>
      <c r="J26" s="135"/>
      <c r="K26" s="136">
        <v>170.11242069628381</v>
      </c>
      <c r="L26" s="137">
        <v>190.63555105101591</v>
      </c>
    </row>
    <row r="27" spans="2:12">
      <c r="B27" s="1086" t="s">
        <v>721</v>
      </c>
      <c r="C27" s="136">
        <v>110.10045999308849</v>
      </c>
      <c r="D27" s="135">
        <v>146.23333531484397</v>
      </c>
      <c r="E27" s="135">
        <v>142.58359695778452</v>
      </c>
      <c r="F27" s="135">
        <v>186.54382159478723</v>
      </c>
      <c r="G27" s="135">
        <v>54.979555761489436</v>
      </c>
      <c r="H27" s="135">
        <v>62.83151400865912</v>
      </c>
      <c r="I27" s="137">
        <v>64.177375406309906</v>
      </c>
      <c r="J27" s="135"/>
      <c r="K27" s="136">
        <v>125.79155079443115</v>
      </c>
      <c r="L27" s="137">
        <v>140.96761133081745</v>
      </c>
    </row>
    <row r="28" spans="2:12">
      <c r="B28" s="1086" t="s">
        <v>722</v>
      </c>
      <c r="C28" s="136">
        <v>1902.6422368530884</v>
      </c>
      <c r="D28" s="135">
        <v>2440.7899217149793</v>
      </c>
      <c r="E28" s="135">
        <v>2601.0047904059584</v>
      </c>
      <c r="F28" s="135">
        <v>2384.8003266297874</v>
      </c>
      <c r="G28" s="135">
        <v>2227.6253397614896</v>
      </c>
      <c r="H28" s="135">
        <v>2454.688112877051</v>
      </c>
      <c r="I28" s="137">
        <v>3372.9593944040607</v>
      </c>
      <c r="J28" s="135"/>
      <c r="K28" s="136">
        <v>3642.8920632630916</v>
      </c>
      <c r="L28" s="137">
        <v>3717.8080924381225</v>
      </c>
    </row>
    <row r="29" spans="2:12">
      <c r="B29" s="1099" t="s">
        <v>1130</v>
      </c>
      <c r="C29" s="1100">
        <v>368.81388656120998</v>
      </c>
      <c r="D29" s="1101">
        <v>438.24445038280339</v>
      </c>
      <c r="E29" s="1101">
        <v>461.2735801267512</v>
      </c>
      <c r="F29" s="1101">
        <v>501.14976327752908</v>
      </c>
      <c r="G29" s="1101">
        <v>250.8879005554586</v>
      </c>
      <c r="H29" s="1101">
        <v>286.71869788724393</v>
      </c>
      <c r="I29" s="1102">
        <v>292.86025970633301</v>
      </c>
      <c r="J29" s="135"/>
      <c r="K29" s="1100">
        <v>421.69552228514613</v>
      </c>
      <c r="L29" s="1103">
        <v>472.57077371265086</v>
      </c>
    </row>
    <row r="30" spans="2:12">
      <c r="B30" s="1086" t="s">
        <v>1131</v>
      </c>
      <c r="C30" s="136">
        <v>148.61296657503303</v>
      </c>
      <c r="D30" s="135">
        <v>145.77777975311548</v>
      </c>
      <c r="E30" s="135">
        <v>176.10638621118215</v>
      </c>
      <c r="F30" s="135">
        <v>128.06212008795461</v>
      </c>
      <c r="G30" s="135">
        <v>140.92878903247973</v>
      </c>
      <c r="H30" s="135">
        <v>161.05566986992571</v>
      </c>
      <c r="I30" s="137">
        <v>164.5055088937132</v>
      </c>
      <c r="J30" s="135"/>
      <c r="K30" s="136">
        <v>170.11242069628381</v>
      </c>
      <c r="L30" s="127">
        <v>190.63555105101591</v>
      </c>
    </row>
    <row r="31" spans="2:12">
      <c r="B31" s="1086" t="s">
        <v>721</v>
      </c>
      <c r="C31" s="136">
        <v>110.10045999308849</v>
      </c>
      <c r="D31" s="135">
        <v>146.23333531484397</v>
      </c>
      <c r="E31" s="135">
        <v>142.58359695778452</v>
      </c>
      <c r="F31" s="135">
        <v>186.54382159478723</v>
      </c>
      <c r="G31" s="135">
        <v>54.979555761489436</v>
      </c>
      <c r="H31" s="135">
        <v>62.83151400865912</v>
      </c>
      <c r="I31" s="137">
        <v>64.177375406309906</v>
      </c>
      <c r="J31" s="135"/>
      <c r="K31" s="136">
        <v>125.79155079443115</v>
      </c>
      <c r="L31" s="127">
        <v>140.96761133081745</v>
      </c>
    </row>
    <row r="32" spans="2:12">
      <c r="B32" s="1086" t="s">
        <v>722</v>
      </c>
      <c r="C32" s="136">
        <v>110.10045999308849</v>
      </c>
      <c r="D32" s="135">
        <v>146.23333531484397</v>
      </c>
      <c r="E32" s="135">
        <v>142.58359695778452</v>
      </c>
      <c r="F32" s="135">
        <v>186.54382159478723</v>
      </c>
      <c r="G32" s="135">
        <v>54.979555761489436</v>
      </c>
      <c r="H32" s="135">
        <v>62.83151400865912</v>
      </c>
      <c r="I32" s="137">
        <v>64.177375406309906</v>
      </c>
      <c r="J32" s="135"/>
      <c r="K32" s="136">
        <v>125.79155079443115</v>
      </c>
      <c r="L32" s="127">
        <v>140.96761133081745</v>
      </c>
    </row>
    <row r="33" spans="2:12">
      <c r="B33" s="1099" t="s">
        <v>1132</v>
      </c>
      <c r="C33" s="1100">
        <v>1792.54177686</v>
      </c>
      <c r="D33" s="1101">
        <v>2294.5565864001355</v>
      </c>
      <c r="E33" s="1101">
        <v>2458.4211934481737</v>
      </c>
      <c r="F33" s="1101">
        <v>2198.2565050349999</v>
      </c>
      <c r="G33" s="1101">
        <v>2172.6457840000003</v>
      </c>
      <c r="H33" s="1101">
        <v>2391.8565988683918</v>
      </c>
      <c r="I33" s="1102">
        <v>3308.782018997751</v>
      </c>
      <c r="J33" s="135"/>
      <c r="K33" s="1100">
        <v>3517.1005124686603</v>
      </c>
      <c r="L33" s="1103">
        <v>3576.8404811073051</v>
      </c>
    </row>
    <row r="34" spans="2:12">
      <c r="B34" s="1086" t="s">
        <v>720</v>
      </c>
      <c r="C34" s="136">
        <v>0</v>
      </c>
      <c r="D34" s="135">
        <v>0</v>
      </c>
      <c r="E34" s="135">
        <v>0</v>
      </c>
      <c r="F34" s="135">
        <v>0</v>
      </c>
      <c r="G34" s="135">
        <v>0</v>
      </c>
      <c r="H34" s="135">
        <v>0</v>
      </c>
      <c r="I34" s="137">
        <v>0</v>
      </c>
      <c r="J34" s="135"/>
      <c r="K34" s="136">
        <v>0</v>
      </c>
      <c r="L34" s="127">
        <v>0</v>
      </c>
    </row>
    <row r="35" spans="2:12">
      <c r="B35" s="1086" t="s">
        <v>721</v>
      </c>
      <c r="C35" s="136">
        <v>0</v>
      </c>
      <c r="D35" s="135">
        <v>0</v>
      </c>
      <c r="E35" s="135">
        <v>0</v>
      </c>
      <c r="F35" s="135">
        <v>0</v>
      </c>
      <c r="G35" s="135">
        <v>0</v>
      </c>
      <c r="H35" s="135">
        <v>0</v>
      </c>
      <c r="I35" s="137">
        <v>0</v>
      </c>
      <c r="J35" s="135"/>
      <c r="K35" s="136">
        <v>0</v>
      </c>
      <c r="L35" s="127">
        <v>0</v>
      </c>
    </row>
    <row r="36" spans="2:12">
      <c r="B36" s="1086" t="s">
        <v>722</v>
      </c>
      <c r="C36" s="136">
        <v>1792.54177686</v>
      </c>
      <c r="D36" s="135">
        <v>2294.5565864001355</v>
      </c>
      <c r="E36" s="135">
        <v>2458.4211934481737</v>
      </c>
      <c r="F36" s="135">
        <v>2198.2565050349999</v>
      </c>
      <c r="G36" s="135">
        <v>2172.6457840000003</v>
      </c>
      <c r="H36" s="135">
        <v>2391.8565988683918</v>
      </c>
      <c r="I36" s="137">
        <v>3308.782018997751</v>
      </c>
      <c r="J36" s="135"/>
      <c r="K36" s="136">
        <v>3517.1005124686603</v>
      </c>
      <c r="L36" s="127">
        <v>3576.8404811073051</v>
      </c>
    </row>
    <row r="37" spans="2:12">
      <c r="B37" s="1098" t="s">
        <v>1133</v>
      </c>
      <c r="C37" s="1096">
        <v>1007.0999999999999</v>
      </c>
      <c r="D37" s="1094">
        <v>1131.4000000000001</v>
      </c>
      <c r="E37" s="1094">
        <v>1202.1000000000001</v>
      </c>
      <c r="F37" s="1094">
        <v>1674.1404360000001</v>
      </c>
      <c r="G37" s="1094">
        <v>1662.31</v>
      </c>
      <c r="H37" s="1094">
        <v>1670.9</v>
      </c>
      <c r="I37" s="1095">
        <v>1670.9</v>
      </c>
      <c r="J37" s="135"/>
      <c r="K37" s="1096">
        <v>2511.5568707277203</v>
      </c>
      <c r="L37" s="1097">
        <v>3270.1051736888053</v>
      </c>
    </row>
    <row r="38" spans="2:12">
      <c r="B38" s="1086" t="s">
        <v>720</v>
      </c>
      <c r="C38" s="136">
        <v>708.9</v>
      </c>
      <c r="D38" s="135">
        <v>802.6</v>
      </c>
      <c r="E38" s="135">
        <v>972.8</v>
      </c>
      <c r="F38" s="135">
        <v>1410.740436</v>
      </c>
      <c r="G38" s="135">
        <v>1473.4099999999999</v>
      </c>
      <c r="H38" s="135">
        <v>1482</v>
      </c>
      <c r="I38" s="137">
        <v>1482</v>
      </c>
      <c r="J38" s="135"/>
      <c r="K38" s="136">
        <v>2328.8756559185658</v>
      </c>
      <c r="L38" s="127">
        <v>3097.3229544265946</v>
      </c>
    </row>
    <row r="39" spans="2:12">
      <c r="B39" s="1086" t="s">
        <v>721</v>
      </c>
      <c r="C39" s="136">
        <v>216.8</v>
      </c>
      <c r="D39" s="135">
        <v>195.4</v>
      </c>
      <c r="E39" s="135">
        <v>123.1</v>
      </c>
      <c r="F39" s="135">
        <v>118.5</v>
      </c>
      <c r="G39" s="135">
        <v>101.5</v>
      </c>
      <c r="H39" s="135">
        <v>101.5</v>
      </c>
      <c r="I39" s="137">
        <v>101.5</v>
      </c>
      <c r="J39" s="135"/>
      <c r="K39" s="136">
        <v>182.68121480915428</v>
      </c>
      <c r="L39" s="127">
        <v>172.78221926221067</v>
      </c>
    </row>
    <row r="40" spans="2:12">
      <c r="B40" s="1086" t="s">
        <v>722</v>
      </c>
      <c r="C40" s="136">
        <v>81.400000000000006</v>
      </c>
      <c r="D40" s="135">
        <v>133.4</v>
      </c>
      <c r="E40" s="135">
        <v>106.2</v>
      </c>
      <c r="F40" s="135">
        <v>144.9</v>
      </c>
      <c r="G40" s="135">
        <v>87.4</v>
      </c>
      <c r="H40" s="135">
        <v>87.4</v>
      </c>
      <c r="I40" s="137">
        <v>87.4</v>
      </c>
      <c r="J40" s="135"/>
      <c r="K40" s="136">
        <v>0</v>
      </c>
      <c r="L40" s="127">
        <v>0</v>
      </c>
    </row>
    <row r="41" spans="2:12">
      <c r="B41" s="1104" t="s">
        <v>1134</v>
      </c>
      <c r="C41" s="136">
        <v>649.69999999999993</v>
      </c>
      <c r="D41" s="135">
        <v>716.6</v>
      </c>
      <c r="E41" s="135">
        <v>753.90000000000009</v>
      </c>
      <c r="F41" s="135">
        <v>918.5</v>
      </c>
      <c r="G41" s="135">
        <v>853.9</v>
      </c>
      <c r="H41" s="135">
        <v>853.9</v>
      </c>
      <c r="I41" s="137">
        <v>853.9</v>
      </c>
      <c r="J41" s="135"/>
      <c r="K41" s="136">
        <v>1711.5568707277203</v>
      </c>
      <c r="L41" s="127">
        <v>2470.1051736888053</v>
      </c>
    </row>
    <row r="42" spans="2:12">
      <c r="B42" s="1086" t="s">
        <v>720</v>
      </c>
      <c r="C42" s="136">
        <v>351.5</v>
      </c>
      <c r="D42" s="135">
        <v>387.8</v>
      </c>
      <c r="E42" s="135">
        <v>524.6</v>
      </c>
      <c r="F42" s="135">
        <v>655.1</v>
      </c>
      <c r="G42" s="135">
        <v>665</v>
      </c>
      <c r="H42" s="135">
        <v>665</v>
      </c>
      <c r="I42" s="137">
        <v>665</v>
      </c>
      <c r="J42" s="135"/>
      <c r="K42" s="136">
        <v>1528.8756559185658</v>
      </c>
      <c r="L42" s="127">
        <v>2297.3229544265946</v>
      </c>
    </row>
    <row r="43" spans="2:12">
      <c r="B43" s="1086" t="s">
        <v>721</v>
      </c>
      <c r="C43" s="136">
        <v>216.8</v>
      </c>
      <c r="D43" s="135">
        <v>195.4</v>
      </c>
      <c r="E43" s="135">
        <v>123.1</v>
      </c>
      <c r="F43" s="135">
        <v>118.5</v>
      </c>
      <c r="G43" s="135">
        <v>101.5</v>
      </c>
      <c r="H43" s="135">
        <v>101.5</v>
      </c>
      <c r="I43" s="137">
        <v>101.5</v>
      </c>
      <c r="J43" s="135"/>
      <c r="K43" s="136">
        <v>182.68121480915428</v>
      </c>
      <c r="L43" s="127">
        <v>172.78221926221067</v>
      </c>
    </row>
    <row r="44" spans="2:12">
      <c r="B44" s="1086" t="s">
        <v>722</v>
      </c>
      <c r="C44" s="136">
        <v>81.400000000000006</v>
      </c>
      <c r="D44" s="135">
        <v>133.4</v>
      </c>
      <c r="E44" s="135">
        <v>106.2</v>
      </c>
      <c r="F44" s="135">
        <v>144.9</v>
      </c>
      <c r="G44" s="135">
        <v>87.4</v>
      </c>
      <c r="H44" s="135">
        <v>87.4</v>
      </c>
      <c r="I44" s="137">
        <v>87.4</v>
      </c>
      <c r="J44" s="135"/>
      <c r="K44" s="136">
        <v>0</v>
      </c>
      <c r="L44" s="127">
        <v>0</v>
      </c>
    </row>
    <row r="45" spans="2:12">
      <c r="B45" s="1104" t="s">
        <v>1135</v>
      </c>
      <c r="C45" s="136">
        <v>357.4</v>
      </c>
      <c r="D45" s="135">
        <v>414.8</v>
      </c>
      <c r="E45" s="135">
        <v>448.2</v>
      </c>
      <c r="F45" s="135">
        <v>755.64043600000002</v>
      </c>
      <c r="G45" s="135">
        <v>808.41</v>
      </c>
      <c r="H45" s="135">
        <v>817</v>
      </c>
      <c r="I45" s="137">
        <v>817</v>
      </c>
      <c r="J45" s="135"/>
      <c r="K45" s="136">
        <v>800</v>
      </c>
      <c r="L45" s="127">
        <v>800</v>
      </c>
    </row>
    <row r="46" spans="2:12">
      <c r="B46" s="1098" t="s">
        <v>1136</v>
      </c>
      <c r="C46" s="1096">
        <v>9.8273584905660361</v>
      </c>
      <c r="D46" s="1094">
        <v>19.9461022973932</v>
      </c>
      <c r="E46" s="1094">
        <v>26.936139291932673</v>
      </c>
      <c r="F46" s="1094">
        <v>79.86</v>
      </c>
      <c r="G46" s="1094">
        <v>28.9</v>
      </c>
      <c r="H46" s="1094">
        <v>65.539999999999992</v>
      </c>
      <c r="I46" s="1095">
        <v>91.893819837372206</v>
      </c>
      <c r="J46" s="135"/>
      <c r="K46" s="1096">
        <v>213.6816801092254</v>
      </c>
      <c r="L46" s="1097">
        <v>76.033633008670321</v>
      </c>
    </row>
    <row r="47" spans="2:12">
      <c r="B47" s="1086" t="s">
        <v>720</v>
      </c>
      <c r="C47" s="136">
        <v>9.3310272536687613</v>
      </c>
      <c r="D47" s="135">
        <v>17.167723919014822</v>
      </c>
      <c r="E47" s="135">
        <v>13.163015089959373</v>
      </c>
      <c r="F47" s="135">
        <v>42.769999999999996</v>
      </c>
      <c r="G47" s="135">
        <v>22.7</v>
      </c>
      <c r="H47" s="135">
        <v>47.839999999999996</v>
      </c>
      <c r="I47" s="137">
        <v>52.578528990666435</v>
      </c>
      <c r="J47" s="135"/>
      <c r="K47" s="136">
        <v>112.51445455147014</v>
      </c>
      <c r="L47" s="127">
        <v>45.738272664116494</v>
      </c>
    </row>
    <row r="48" spans="2:12">
      <c r="B48" s="1086" t="s">
        <v>721</v>
      </c>
      <c r="C48" s="136">
        <v>0</v>
      </c>
      <c r="D48" s="135">
        <v>0</v>
      </c>
      <c r="E48" s="135">
        <v>13.391</v>
      </c>
      <c r="F48" s="135">
        <v>31.69</v>
      </c>
      <c r="G48" s="135">
        <v>1</v>
      </c>
      <c r="H48" s="135">
        <v>1.7</v>
      </c>
      <c r="I48" s="137">
        <v>20.842596062322187</v>
      </c>
      <c r="J48" s="135"/>
      <c r="K48" s="136">
        <v>77.069005226087711</v>
      </c>
      <c r="L48" s="127">
        <v>3.4065247763741184</v>
      </c>
    </row>
    <row r="49" spans="2:12">
      <c r="B49" s="1086" t="s">
        <v>722</v>
      </c>
      <c r="C49" s="138">
        <v>0.49633123689727454</v>
      </c>
      <c r="D49" s="139">
        <v>2.7783783783783789</v>
      </c>
      <c r="E49" s="139">
        <v>0.38212420197330238</v>
      </c>
      <c r="F49" s="139">
        <v>5.4</v>
      </c>
      <c r="G49" s="139">
        <v>5.2</v>
      </c>
      <c r="H49" s="139">
        <v>16</v>
      </c>
      <c r="I49" s="140">
        <v>18.472694784383574</v>
      </c>
      <c r="J49" s="135"/>
      <c r="K49" s="138">
        <v>24.098220331667537</v>
      </c>
      <c r="L49" s="129">
        <v>26.888835568179712</v>
      </c>
    </row>
    <row r="50" spans="2:12">
      <c r="B50" s="1105" t="s">
        <v>74</v>
      </c>
      <c r="C50" s="1106">
        <v>300.04280419999998</v>
      </c>
      <c r="D50" s="1106">
        <v>349.21898629000003</v>
      </c>
      <c r="E50" s="1106">
        <v>374.913546</v>
      </c>
      <c r="F50" s="1106">
        <v>344.30453722999999</v>
      </c>
      <c r="G50" s="1106">
        <v>360.26007496</v>
      </c>
      <c r="H50" s="1106">
        <v>382.34148652999994</v>
      </c>
      <c r="I50" s="1107">
        <v>398.78217045078992</v>
      </c>
      <c r="J50" s="135"/>
      <c r="K50" s="1108">
        <v>1557.6225475663143</v>
      </c>
      <c r="L50" s="1109">
        <v>1629.1408741188911</v>
      </c>
    </row>
    <row r="51" spans="2:12">
      <c r="B51" s="1080" t="s">
        <v>720</v>
      </c>
      <c r="C51" s="135">
        <v>0</v>
      </c>
      <c r="D51" s="135">
        <v>0</v>
      </c>
      <c r="E51" s="135">
        <v>0</v>
      </c>
      <c r="F51" s="135">
        <v>0</v>
      </c>
      <c r="G51" s="135">
        <v>0</v>
      </c>
      <c r="H51" s="135">
        <v>0</v>
      </c>
      <c r="I51" s="137">
        <v>0</v>
      </c>
      <c r="J51" s="135"/>
      <c r="K51" s="136"/>
      <c r="L51" s="127">
        <v>0</v>
      </c>
    </row>
    <row r="52" spans="2:12">
      <c r="B52" s="1080" t="s">
        <v>721</v>
      </c>
      <c r="C52" s="135">
        <v>0</v>
      </c>
      <c r="D52" s="135">
        <v>0</v>
      </c>
      <c r="E52" s="135">
        <v>0</v>
      </c>
      <c r="F52" s="135">
        <v>0</v>
      </c>
      <c r="G52" s="135">
        <v>0</v>
      </c>
      <c r="H52" s="135">
        <v>0</v>
      </c>
      <c r="I52" s="137">
        <v>0</v>
      </c>
      <c r="J52" s="135"/>
      <c r="K52" s="136"/>
      <c r="L52" s="127">
        <v>0</v>
      </c>
    </row>
    <row r="53" spans="2:12">
      <c r="B53" s="1080" t="s">
        <v>722</v>
      </c>
      <c r="C53" s="135">
        <v>300.04280419999998</v>
      </c>
      <c r="D53" s="135">
        <v>349.21898629000003</v>
      </c>
      <c r="E53" s="135">
        <v>374.913546</v>
      </c>
      <c r="F53" s="135">
        <v>344.30453722999999</v>
      </c>
      <c r="G53" s="135">
        <v>360.26007496</v>
      </c>
      <c r="H53" s="135">
        <v>382.34148652999994</v>
      </c>
      <c r="I53" s="137">
        <v>398.78217045078992</v>
      </c>
      <c r="J53" s="135"/>
      <c r="K53" s="136">
        <v>1557.6225475663143</v>
      </c>
      <c r="L53" s="127">
        <v>1629.1408741188911</v>
      </c>
    </row>
    <row r="54" spans="2:12">
      <c r="B54" s="1110" t="s">
        <v>1137</v>
      </c>
      <c r="C54" s="1111">
        <v>14.590000000000002</v>
      </c>
      <c r="D54" s="1111">
        <v>20.559793814432993</v>
      </c>
      <c r="E54" s="1111">
        <v>22.357894736842102</v>
      </c>
      <c r="F54" s="1111">
        <v>28.872340425531913</v>
      </c>
      <c r="G54" s="1111">
        <v>25.572340425531916</v>
      </c>
      <c r="H54" s="1111">
        <v>23.174676595744685</v>
      </c>
      <c r="I54" s="1112">
        <v>33.04893617021277</v>
      </c>
      <c r="J54" s="135"/>
      <c r="K54" s="1113">
        <v>78.083325880387747</v>
      </c>
      <c r="L54" s="1114">
        <v>67.602273277210429</v>
      </c>
    </row>
    <row r="55" spans="2:12">
      <c r="B55" s="1115" t="s">
        <v>720</v>
      </c>
      <c r="C55" s="135">
        <v>0</v>
      </c>
      <c r="D55" s="135">
        <v>0</v>
      </c>
      <c r="E55" s="135">
        <v>0</v>
      </c>
      <c r="F55" s="135">
        <v>0</v>
      </c>
      <c r="G55" s="135">
        <v>0</v>
      </c>
      <c r="H55" s="135">
        <v>0</v>
      </c>
      <c r="I55" s="137">
        <v>0</v>
      </c>
      <c r="J55" s="135"/>
      <c r="K55" s="136">
        <v>0</v>
      </c>
      <c r="L55" s="127">
        <v>0</v>
      </c>
    </row>
    <row r="56" spans="2:12">
      <c r="B56" s="1115" t="s">
        <v>721</v>
      </c>
      <c r="C56" s="135">
        <v>0.40852000000000005</v>
      </c>
      <c r="D56" s="135">
        <v>0.57567422680412383</v>
      </c>
      <c r="E56" s="135">
        <v>0.62602105263157892</v>
      </c>
      <c r="F56" s="135">
        <v>0.80842553191489364</v>
      </c>
      <c r="G56" s="135">
        <v>0.71602553191489371</v>
      </c>
      <c r="H56" s="135">
        <v>0.64889094468085118</v>
      </c>
      <c r="I56" s="137">
        <v>0.92537021276595754</v>
      </c>
      <c r="J56" s="135"/>
      <c r="K56" s="136">
        <v>2.1863331246508571</v>
      </c>
      <c r="L56" s="127">
        <v>1.892863651761892</v>
      </c>
    </row>
    <row r="57" spans="2:12">
      <c r="B57" s="1116" t="s">
        <v>722</v>
      </c>
      <c r="C57" s="139">
        <v>14.181480000000002</v>
      </c>
      <c r="D57" s="139">
        <v>19.984119587628872</v>
      </c>
      <c r="E57" s="139">
        <v>21.731873684210527</v>
      </c>
      <c r="F57" s="139">
        <v>28.063914893617021</v>
      </c>
      <c r="G57" s="139">
        <v>24.856314893617025</v>
      </c>
      <c r="H57" s="139">
        <v>22.525785651063835</v>
      </c>
      <c r="I57" s="140">
        <v>32.123565957446814</v>
      </c>
      <c r="J57" s="135"/>
      <c r="K57" s="138">
        <v>75.896992755736889</v>
      </c>
      <c r="L57" s="129">
        <v>65.709409625448544</v>
      </c>
    </row>
    <row r="58" spans="2:12">
      <c r="B58" s="1117"/>
      <c r="C58" s="896"/>
      <c r="D58" s="896"/>
      <c r="E58" s="896"/>
      <c r="F58" s="896"/>
      <c r="G58" s="896"/>
      <c r="H58" s="896"/>
      <c r="I58" s="896"/>
      <c r="J58" s="896"/>
      <c r="K58" s="911"/>
      <c r="L58" s="896"/>
    </row>
    <row r="59" spans="2:12">
      <c r="B59" s="1118" t="s">
        <v>183</v>
      </c>
      <c r="C59" s="1119">
        <v>5723.1717410128604</v>
      </c>
      <c r="D59" s="1120">
        <v>6542.1851504940023</v>
      </c>
      <c r="E59" s="1120">
        <v>6715.7777403445052</v>
      </c>
      <c r="F59" s="1120">
        <v>7848.9565498972734</v>
      </c>
      <c r="G59" s="1120">
        <v>7337.0145851072393</v>
      </c>
      <c r="H59" s="1120">
        <v>8253.4683288462384</v>
      </c>
      <c r="I59" s="1121">
        <v>9953.2012172406939</v>
      </c>
      <c r="J59" s="1070"/>
      <c r="K59" s="1727">
        <f>SUM(K54+K50+K46+K37+K25+K21+K17+K13+K9+K5)</f>
        <v>18637.597614472266</v>
      </c>
      <c r="L59" s="1728">
        <f>SUM(L54+L50+L46+L37+L25+L21+L17+L13+L9+L5)</f>
        <v>22516.963093655042</v>
      </c>
    </row>
    <row r="60" spans="2:12">
      <c r="B60" s="1122" t="s">
        <v>720</v>
      </c>
      <c r="C60" s="895">
        <v>1139.5870729512822</v>
      </c>
      <c r="D60" s="896">
        <v>1241.5423651969963</v>
      </c>
      <c r="E60" s="896">
        <v>1438.2673286641425</v>
      </c>
      <c r="F60" s="896">
        <v>1891.6039019318241</v>
      </c>
      <c r="G60" s="896">
        <v>1976.0993699153628</v>
      </c>
      <c r="H60" s="896">
        <v>2087.257226752407</v>
      </c>
      <c r="I60" s="897">
        <v>2138.3019396989039</v>
      </c>
      <c r="J60" s="896"/>
      <c r="K60" s="895">
        <f t="shared" ref="K60:K62" si="0">SUM(K55+K51+K47+K38+K26+K22+K18+K14+K10+K6)</f>
        <v>3789.4577802299586</v>
      </c>
      <c r="L60" s="897">
        <f>SUM(L55+L51+L47+L38+L26+L22+L18+L14+L10+L6)</f>
        <v>4717.2666794750057</v>
      </c>
    </row>
    <row r="61" spans="2:12">
      <c r="B61" s="1122" t="s">
        <v>721</v>
      </c>
      <c r="C61" s="895">
        <v>690.84765617827645</v>
      </c>
      <c r="D61" s="896">
        <v>777.54116687549231</v>
      </c>
      <c r="E61" s="896">
        <v>783.21979170149598</v>
      </c>
      <c r="F61" s="896">
        <v>1254.1459468211838</v>
      </c>
      <c r="G61" s="896">
        <v>704.68312911401267</v>
      </c>
      <c r="H61" s="896">
        <v>975.91884577942528</v>
      </c>
      <c r="I61" s="897">
        <v>1009.8632453808832</v>
      </c>
      <c r="J61" s="896"/>
      <c r="K61" s="895">
        <f t="shared" si="0"/>
        <v>3347.1236509061414</v>
      </c>
      <c r="L61" s="897">
        <f>SUM(L56+L52+L48+L39+L27+L23+L19+L15+L11+L7)</f>
        <v>4047.5900961470197</v>
      </c>
    </row>
    <row r="62" spans="2:12">
      <c r="B62" s="1123" t="s">
        <v>722</v>
      </c>
      <c r="C62" s="898">
        <v>3892.7370118833028</v>
      </c>
      <c r="D62" s="899">
        <v>4523.1016184215132</v>
      </c>
      <c r="E62" s="899">
        <v>4494.2906199788667</v>
      </c>
      <c r="F62" s="899">
        <v>4703.2067011442659</v>
      </c>
      <c r="G62" s="899">
        <v>4656.2320860778655</v>
      </c>
      <c r="H62" s="899">
        <v>5190.2922563144075</v>
      </c>
      <c r="I62" s="900">
        <v>6805.036032160906</v>
      </c>
      <c r="J62" s="896"/>
      <c r="K62" s="898">
        <f t="shared" si="0"/>
        <v>11903.593948946378</v>
      </c>
      <c r="L62" s="900">
        <f>SUM(L57+L53+L49+L40+L28+L24+L20+L16+L12+L8)</f>
        <v>13752.555732930656</v>
      </c>
    </row>
  </sheetData>
  <mergeCells count="2">
    <mergeCell ref="C3:I3"/>
    <mergeCell ref="K3:L3"/>
  </mergeCells>
  <hyperlinks>
    <hyperlink ref="A2" location="'A LIRE '!A1" display="A LIRE" xr:uid="{9E9AD59D-3784-4BCD-89E4-950F7B9731C0}"/>
  </hyperlink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165B2-4BF5-4E35-A238-9123EBA318D2}">
  <sheetPr>
    <tabColor rgb="FFFFFF00"/>
  </sheetPr>
  <dimension ref="A1:L59"/>
  <sheetViews>
    <sheetView showGridLines="0" zoomScale="80" zoomScaleNormal="80" workbookViewId="0">
      <selection activeCell="D21" sqref="D21:D26"/>
    </sheetView>
  </sheetViews>
  <sheetFormatPr baseColWidth="10" defaultRowHeight="14.5"/>
  <cols>
    <col min="1" max="1" width="17.26953125" customWidth="1"/>
    <col min="2" max="2" width="50.453125" customWidth="1"/>
  </cols>
  <sheetData>
    <row r="1" spans="1:12">
      <c r="A1" s="1" t="s">
        <v>150</v>
      </c>
    </row>
    <row r="2" spans="1:12">
      <c r="A2" s="1349" t="s">
        <v>1421</v>
      </c>
      <c r="B2" s="1192" t="s">
        <v>1263</v>
      </c>
      <c r="C2" s="1193"/>
      <c r="D2" s="1193"/>
      <c r="E2" s="1193"/>
      <c r="F2" s="1193"/>
      <c r="G2" s="1193"/>
      <c r="H2" s="1193"/>
      <c r="I2" s="1193"/>
      <c r="J2" s="1193"/>
      <c r="K2" s="1193"/>
      <c r="L2" s="1193"/>
    </row>
    <row r="3" spans="1:12" ht="52">
      <c r="A3" s="1349" t="s">
        <v>152</v>
      </c>
      <c r="B3" s="1194" t="s">
        <v>1264</v>
      </c>
      <c r="C3" s="1195">
        <v>2020</v>
      </c>
      <c r="D3" s="1196">
        <v>2023</v>
      </c>
      <c r="E3" s="1196">
        <v>2027</v>
      </c>
      <c r="F3" s="1197">
        <v>2030</v>
      </c>
      <c r="G3" s="1198" t="s">
        <v>1265</v>
      </c>
      <c r="H3" s="1199" t="s">
        <v>1266</v>
      </c>
      <c r="I3" s="1198" t="s">
        <v>1267</v>
      </c>
      <c r="J3" s="1199" t="s">
        <v>1268</v>
      </c>
      <c r="K3" s="1198" t="s">
        <v>1269</v>
      </c>
      <c r="L3" s="1200" t="s">
        <v>1270</v>
      </c>
    </row>
    <row r="4" spans="1:12">
      <c r="B4" s="1201" t="s">
        <v>1271</v>
      </c>
      <c r="C4" s="1202"/>
      <c r="D4" s="1203"/>
      <c r="E4" s="1203"/>
      <c r="F4" s="1204"/>
      <c r="G4" s="1205"/>
      <c r="H4" s="1205"/>
      <c r="I4" s="1205"/>
      <c r="J4" s="1205"/>
      <c r="K4" s="1205"/>
      <c r="L4" s="1206"/>
    </row>
    <row r="5" spans="1:12">
      <c r="B5" s="1207" t="s">
        <v>1272</v>
      </c>
      <c r="C5" s="1745">
        <v>227.17747099437</v>
      </c>
      <c r="D5" s="1740">
        <v>260.39652079313987</v>
      </c>
      <c r="E5" s="1209">
        <v>283.69165466268197</v>
      </c>
      <c r="F5" s="1210">
        <v>303.91831287783515</v>
      </c>
      <c r="G5" s="1742">
        <f>(D5-C5)/C5</f>
        <v>0.14622510609598749</v>
      </c>
      <c r="H5" s="1742">
        <v>4.6562789184229257E-2</v>
      </c>
      <c r="I5" s="1212">
        <v>8.9460234716606885E-2</v>
      </c>
      <c r="J5" s="1212">
        <v>2.1652426488132839E-2</v>
      </c>
      <c r="K5" s="1213">
        <v>0.16713661131927787</v>
      </c>
      <c r="L5" s="1214">
        <v>2.2325351503068618E-2</v>
      </c>
    </row>
    <row r="6" spans="1:12">
      <c r="B6" s="1207" t="s">
        <v>1275</v>
      </c>
      <c r="C6" s="1745"/>
      <c r="D6" s="1740"/>
      <c r="E6" s="1209">
        <v>283.69906604164288</v>
      </c>
      <c r="F6" s="1210">
        <v>303.93253059419766</v>
      </c>
      <c r="G6" s="1742"/>
      <c r="H6" s="1742"/>
      <c r="I6" s="1212">
        <f>(E6-D$5)/D$5</f>
        <v>8.9488696613633525E-2</v>
      </c>
      <c r="J6" s="1212">
        <v>2.1659099221468352E-2</v>
      </c>
      <c r="K6" s="1213">
        <f>(F6-D$5)/D$5</f>
        <v>0.16719121157399405</v>
      </c>
      <c r="L6" s="1214">
        <v>2.2332183848081926E-2</v>
      </c>
    </row>
    <row r="7" spans="1:12">
      <c r="B7" s="1207" t="s">
        <v>1276</v>
      </c>
      <c r="C7" s="1745"/>
      <c r="D7" s="1740"/>
      <c r="E7" s="1209">
        <v>283.70047528760335</v>
      </c>
      <c r="F7" s="1210">
        <v>303.93624437630274</v>
      </c>
      <c r="G7" s="1742"/>
      <c r="H7" s="1742"/>
      <c r="I7" s="1212">
        <f>(E7-D$5)/D$5</f>
        <v>8.9494108536788963E-2</v>
      </c>
      <c r="J7" s="1212">
        <v>2.1660368193937834E-2</v>
      </c>
      <c r="K7" s="1213">
        <f>(F7-D$5)/D$5</f>
        <v>0.16720547360059013</v>
      </c>
      <c r="L7" s="1214">
        <v>2.2333968970501352E-2</v>
      </c>
    </row>
    <row r="8" spans="1:12">
      <c r="B8" s="1207" t="s">
        <v>1277</v>
      </c>
      <c r="C8" s="1745"/>
      <c r="D8" s="1740"/>
      <c r="E8" s="1209">
        <v>285.05083536143263</v>
      </c>
      <c r="F8" s="1210">
        <v>306.72545319984681</v>
      </c>
      <c r="G8" s="1742"/>
      <c r="H8" s="1742"/>
      <c r="I8" s="1212">
        <f>(E8-D$5)/D$5</f>
        <v>9.4679892393332923E-2</v>
      </c>
      <c r="J8" s="1212">
        <v>2.2874117256591671E-2</v>
      </c>
      <c r="K8" s="1213">
        <f>(F8-D$5)/D$5</f>
        <v>0.17791686411782301</v>
      </c>
      <c r="L8" s="1214">
        <v>2.3669226414177208E-2</v>
      </c>
    </row>
    <row r="9" spans="1:12">
      <c r="B9" s="1207" t="s">
        <v>1278</v>
      </c>
      <c r="C9" s="1745"/>
      <c r="D9" s="1740"/>
      <c r="E9" s="1209">
        <v>288.55490292534142</v>
      </c>
      <c r="F9" s="1210">
        <v>310.88813371651094</v>
      </c>
      <c r="G9" s="1742"/>
      <c r="H9" s="1742"/>
      <c r="I9" s="1212">
        <f>(E9-D$5)/D$5</f>
        <v>0.1081365528480724</v>
      </c>
      <c r="J9" s="1212">
        <v>2.6021642651549118E-2</v>
      </c>
      <c r="K9" s="1213">
        <f>(F9-D$5)/D$5</f>
        <v>0.19390279397581436</v>
      </c>
      <c r="L9" s="1214">
        <v>2.5652629205889541E-2</v>
      </c>
    </row>
    <row r="10" spans="1:12">
      <c r="B10" s="1207" t="s">
        <v>1279</v>
      </c>
      <c r="C10" s="1745"/>
      <c r="D10" s="1740"/>
      <c r="E10" s="1215">
        <v>283.69165466268197</v>
      </c>
      <c r="F10" s="1216" t="s">
        <v>1273</v>
      </c>
      <c r="G10" s="1742"/>
      <c r="H10" s="1742"/>
      <c r="I10" s="1212">
        <f>(E10-D$5)/D$5</f>
        <v>8.9460234716606885E-2</v>
      </c>
      <c r="J10" s="1212">
        <v>2.1652426488132839E-2</v>
      </c>
      <c r="K10" s="1213" t="s">
        <v>1273</v>
      </c>
      <c r="L10" s="1214" t="s">
        <v>1273</v>
      </c>
    </row>
    <row r="11" spans="1:12">
      <c r="B11" s="1207"/>
      <c r="C11" s="1208"/>
      <c r="D11" s="1209"/>
      <c r="E11" s="1209"/>
      <c r="F11" s="1217"/>
      <c r="G11" s="1218"/>
      <c r="H11" s="1742"/>
      <c r="I11" s="1212"/>
      <c r="J11" s="1212"/>
      <c r="K11" s="1213"/>
      <c r="L11" s="1214"/>
    </row>
    <row r="12" spans="1:12">
      <c r="B12" s="1201" t="s">
        <v>1274</v>
      </c>
      <c r="C12" s="1219"/>
      <c r="D12" s="1220"/>
      <c r="E12" s="1220"/>
      <c r="F12" s="1221"/>
      <c r="G12" s="1222"/>
      <c r="H12" s="1222"/>
      <c r="I12" s="1223"/>
      <c r="J12" s="1223"/>
      <c r="K12" s="1223"/>
      <c r="L12" s="1224"/>
    </row>
    <row r="13" spans="1:12">
      <c r="B13" s="1207" t="s">
        <v>1272</v>
      </c>
      <c r="C13" s="1745">
        <v>189.57428210619011</v>
      </c>
      <c r="D13" s="1740">
        <v>218.34830540549009</v>
      </c>
      <c r="E13" s="1209">
        <v>239.42431200304418</v>
      </c>
      <c r="F13" s="1217">
        <v>254.01870372030567</v>
      </c>
      <c r="G13" s="1742">
        <f>(D13-C13)/C13</f>
        <v>0.15178231445540805</v>
      </c>
      <c r="H13" s="1742">
        <v>4.8302242146059902E-2</v>
      </c>
      <c r="I13" s="1212">
        <v>9.6524708806025636E-2</v>
      </c>
      <c r="J13" s="1212">
        <v>2.3314702229245862E-2</v>
      </c>
      <c r="K13" s="1213">
        <v>0.16336466751401077</v>
      </c>
      <c r="L13" s="1214">
        <v>2.1859576036418717E-2</v>
      </c>
    </row>
    <row r="14" spans="1:12">
      <c r="B14" s="1207" t="s">
        <v>1275</v>
      </c>
      <c r="C14" s="1745"/>
      <c r="D14" s="1740"/>
      <c r="E14" s="1209">
        <v>239.14716768117444</v>
      </c>
      <c r="F14" s="1217">
        <v>253.75440794214344</v>
      </c>
      <c r="G14" s="1742"/>
      <c r="H14" s="1742"/>
      <c r="I14" s="1212">
        <f>(E14-D$13)/D$13</f>
        <v>9.5255432539580326E-2</v>
      </c>
      <c r="J14" s="1212">
        <v>2.3017200395769228E-2</v>
      </c>
      <c r="K14" s="1213">
        <f>(F14-D$13)/D$13</f>
        <v>0.16215423550414743</v>
      </c>
      <c r="L14" s="1214">
        <v>2.170666027660826E-2</v>
      </c>
    </row>
    <row r="15" spans="1:12">
      <c r="B15" s="1207" t="s">
        <v>1276</v>
      </c>
      <c r="C15" s="1745"/>
      <c r="D15" s="1740"/>
      <c r="E15" s="1209">
        <v>238.59526955382904</v>
      </c>
      <c r="F15" s="1217">
        <v>252.29851376151177</v>
      </c>
      <c r="G15" s="1742"/>
      <c r="H15" s="1742"/>
      <c r="I15" s="1212">
        <f>(E15-D$13)/D$13</f>
        <v>9.2727828185974387E-2</v>
      </c>
      <c r="J15" s="1212">
        <v>2.2428061727592062E-2</v>
      </c>
      <c r="K15" s="1213">
        <f>(F15-D$13)/D$13</f>
        <v>0.15548647512044322</v>
      </c>
      <c r="L15" s="1214">
        <v>2.0868536624856819E-2</v>
      </c>
    </row>
    <row r="16" spans="1:12">
      <c r="B16" s="1207" t="s">
        <v>1277</v>
      </c>
      <c r="C16" s="1745"/>
      <c r="D16" s="1740"/>
      <c r="E16" s="1209">
        <v>239.10469234734845</v>
      </c>
      <c r="F16" s="1217">
        <v>253.48213559472626</v>
      </c>
      <c r="G16" s="1742"/>
      <c r="H16" s="1742"/>
      <c r="I16" s="1212">
        <f>(E16-D$13)/D$13</f>
        <v>9.5060902365658839E-2</v>
      </c>
      <c r="J16" s="1212">
        <v>2.2971923208171322E-2</v>
      </c>
      <c r="K16" s="1213">
        <f>(F16-D$13)/D$13</f>
        <v>0.16090727209441749</v>
      </c>
      <c r="L16" s="1214">
        <v>2.155024723250883E-2</v>
      </c>
    </row>
    <row r="17" spans="2:12">
      <c r="B17" s="1207" t="s">
        <v>1278</v>
      </c>
      <c r="C17" s="1745"/>
      <c r="D17" s="1740"/>
      <c r="E17" s="1209">
        <v>238.99449409068589</v>
      </c>
      <c r="F17" s="1217">
        <v>252.93703640079661</v>
      </c>
      <c r="G17" s="1742"/>
      <c r="H17" s="1742"/>
      <c r="I17" s="1212">
        <f>(E17-D$13)/D$13</f>
        <v>9.455621213480081E-2</v>
      </c>
      <c r="J17" s="1212">
        <v>2.2854332889314374E-2</v>
      </c>
      <c r="K17" s="1213">
        <f>(F17-D$13)/D$13</f>
        <v>0.15841080575859065</v>
      </c>
      <c r="L17" s="1214">
        <v>2.1236694880906345E-2</v>
      </c>
    </row>
    <row r="18" spans="2:12">
      <c r="B18" s="1207" t="s">
        <v>1279</v>
      </c>
      <c r="C18" s="1745"/>
      <c r="D18" s="1740"/>
      <c r="E18" s="1209">
        <v>232.65251241119728</v>
      </c>
      <c r="F18" s="1217" t="s">
        <v>1273</v>
      </c>
      <c r="G18" s="1742"/>
      <c r="H18" s="1742"/>
      <c r="I18" s="1212">
        <f>(E18-D$13)/D$13</f>
        <v>6.5510959561344603E-2</v>
      </c>
      <c r="J18" s="1212">
        <v>1.6000655484355353E-2</v>
      </c>
      <c r="K18" s="1213" t="s">
        <v>1273</v>
      </c>
      <c r="L18" s="1214" t="s">
        <v>1273</v>
      </c>
    </row>
    <row r="19" spans="2:12">
      <c r="B19" s="1207"/>
      <c r="C19" s="1225"/>
      <c r="D19" s="1209"/>
      <c r="E19" s="1209"/>
      <c r="F19" s="1217"/>
      <c r="G19" s="1218"/>
      <c r="H19" s="1742"/>
      <c r="I19" s="1212"/>
      <c r="J19" s="1212"/>
      <c r="K19" s="1213"/>
      <c r="L19" s="1214"/>
    </row>
    <row r="20" spans="2:12">
      <c r="B20" s="1201" t="s">
        <v>1280</v>
      </c>
      <c r="C20" s="1226"/>
      <c r="D20" s="1220"/>
      <c r="E20" s="1220"/>
      <c r="F20" s="1221"/>
      <c r="G20" s="1222"/>
      <c r="H20" s="1222"/>
      <c r="I20" s="1223"/>
      <c r="J20" s="1223"/>
      <c r="K20" s="1223"/>
      <c r="L20" s="1224"/>
    </row>
    <row r="21" spans="2:12">
      <c r="B21" s="1207" t="s">
        <v>1272</v>
      </c>
      <c r="C21" s="1738">
        <v>20.216028833369943</v>
      </c>
      <c r="D21" s="1740">
        <v>23.826628773969802</v>
      </c>
      <c r="E21" s="1209">
        <v>26.711076013443428</v>
      </c>
      <c r="F21" s="1217">
        <v>31.655225669609443</v>
      </c>
      <c r="G21" s="1742">
        <f>(D21-C21)/C21</f>
        <v>0.17860085036285453</v>
      </c>
      <c r="H21" s="1744">
        <v>7.0071591210399478E-2</v>
      </c>
      <c r="I21" s="1212">
        <f t="shared" ref="I21:I26" si="0">(E21-D$21)/D$21</f>
        <v>0.1210598136579371</v>
      </c>
      <c r="J21" s="1212">
        <v>2.9443828006040895E-2</v>
      </c>
      <c r="K21" s="1213">
        <f>(F21-D$21)/D$21</f>
        <v>0.32856502570738227</v>
      </c>
      <c r="L21" s="1214">
        <v>4.179551709967088E-2</v>
      </c>
    </row>
    <row r="22" spans="2:12">
      <c r="B22" s="1207" t="s">
        <v>1275</v>
      </c>
      <c r="C22" s="1738"/>
      <c r="D22" s="1740"/>
      <c r="E22" s="1209">
        <v>26.338521277949724</v>
      </c>
      <c r="F22" s="1217">
        <v>30.159926925418798</v>
      </c>
      <c r="G22" s="1742"/>
      <c r="H22" s="1744"/>
      <c r="I22" s="1212">
        <f t="shared" si="0"/>
        <v>0.10542374784988984</v>
      </c>
      <c r="J22" s="1212">
        <v>2.5714004072806045E-2</v>
      </c>
      <c r="K22" s="1213">
        <f>(F22-D$21)/D$21</f>
        <v>0.2658075639457656</v>
      </c>
      <c r="L22" s="1214">
        <v>3.4504733513942155E-2</v>
      </c>
    </row>
    <row r="23" spans="2:12">
      <c r="B23" s="1207" t="s">
        <v>1276</v>
      </c>
      <c r="C23" s="1738"/>
      <c r="D23" s="1740"/>
      <c r="E23" s="1209">
        <v>27.597472027043622</v>
      </c>
      <c r="F23" s="1217">
        <v>33.597216753070001</v>
      </c>
      <c r="G23" s="1742"/>
      <c r="H23" s="1744"/>
      <c r="I23" s="1212">
        <f t="shared" si="0"/>
        <v>0.15826172006311715</v>
      </c>
      <c r="J23" s="1212">
        <v>3.7887356312049453E-2</v>
      </c>
      <c r="K23" s="1213">
        <f>(F23-D$21)/D$21</f>
        <v>0.41007009727596905</v>
      </c>
      <c r="L23" s="1214">
        <v>5.0703341144358295E-2</v>
      </c>
    </row>
    <row r="24" spans="2:12">
      <c r="B24" s="1207" t="s">
        <v>1277</v>
      </c>
      <c r="C24" s="1738"/>
      <c r="D24" s="1740"/>
      <c r="E24" s="1209">
        <v>27.789715660925658</v>
      </c>
      <c r="F24" s="1217">
        <v>33.606565911353577</v>
      </c>
      <c r="G24" s="1742"/>
      <c r="H24" s="1744"/>
      <c r="I24" s="1212">
        <f t="shared" si="0"/>
        <v>0.16633015625296785</v>
      </c>
      <c r="J24" s="1212">
        <v>3.9663018885185621E-2</v>
      </c>
      <c r="K24" s="1213">
        <f>(F24-D$21)/D$21</f>
        <v>0.41046248003276886</v>
      </c>
      <c r="L24" s="1214">
        <v>5.0703204712424947E-2</v>
      </c>
    </row>
    <row r="25" spans="2:12">
      <c r="B25" s="1207" t="s">
        <v>1278</v>
      </c>
      <c r="C25" s="1738"/>
      <c r="D25" s="1740"/>
      <c r="E25" s="1209">
        <v>31.533366265638186</v>
      </c>
      <c r="F25" s="1217">
        <v>39.027702323364387</v>
      </c>
      <c r="G25" s="1742"/>
      <c r="H25" s="1744"/>
      <c r="I25" s="1212">
        <f t="shared" si="0"/>
        <v>0.32345060498394418</v>
      </c>
      <c r="J25" s="1212">
        <v>7.5664334259185936E-2</v>
      </c>
      <c r="K25" s="1213">
        <f>(F25-D$21)/D$21</f>
        <v>0.63798675396334326</v>
      </c>
      <c r="L25" s="1214">
        <v>7.4814790470389483E-2</v>
      </c>
    </row>
    <row r="26" spans="2:12">
      <c r="B26" s="1207" t="s">
        <v>1279</v>
      </c>
      <c r="C26" s="1738"/>
      <c r="D26" s="1740"/>
      <c r="E26" s="1209">
        <v>33.265286582628875</v>
      </c>
      <c r="F26" s="1217" t="s">
        <v>1273</v>
      </c>
      <c r="G26" s="1742"/>
      <c r="H26" s="1744"/>
      <c r="I26" s="1212">
        <f t="shared" si="0"/>
        <v>0.39613903830871161</v>
      </c>
      <c r="J26" s="1212">
        <v>8.9047026655357298E-2</v>
      </c>
      <c r="K26" s="1213" t="s">
        <v>1273</v>
      </c>
      <c r="L26" s="1214" t="s">
        <v>1273</v>
      </c>
    </row>
    <row r="27" spans="2:12">
      <c r="B27" s="1207"/>
      <c r="C27" s="1225"/>
      <c r="D27" s="1209"/>
      <c r="E27" s="1209"/>
      <c r="F27" s="1217"/>
      <c r="G27" s="1218"/>
      <c r="H27" s="1744"/>
      <c r="I27" s="1212"/>
      <c r="J27" s="1212"/>
      <c r="K27" s="1213"/>
      <c r="L27" s="1214"/>
    </row>
    <row r="28" spans="2:12">
      <c r="B28" s="1201" t="s">
        <v>1281</v>
      </c>
      <c r="C28" s="1226"/>
      <c r="D28" s="1220"/>
      <c r="E28" s="1220"/>
      <c r="F28" s="1221"/>
      <c r="G28" s="1222"/>
      <c r="H28" s="1222"/>
      <c r="I28" s="1223"/>
      <c r="J28" s="1223"/>
      <c r="K28" s="1223"/>
      <c r="L28" s="1224"/>
    </row>
    <row r="29" spans="2:12">
      <c r="B29" s="1207" t="s">
        <v>1272</v>
      </c>
      <c r="C29" s="1738">
        <v>58.483249579579997</v>
      </c>
      <c r="D29" s="1740">
        <v>71.270034205909994</v>
      </c>
      <c r="E29" s="1209">
        <v>73.088497048435613</v>
      </c>
      <c r="F29" s="1217">
        <v>83.374557636882017</v>
      </c>
      <c r="G29" s="1742">
        <f>(D29-C29)/C29</f>
        <v>0.21864011863654423</v>
      </c>
      <c r="H29" s="1742">
        <v>6.8138571028482905E-2</v>
      </c>
      <c r="I29" s="1212">
        <f t="shared" ref="I29:I34" si="1">(E29-D$29)/D$29</f>
        <v>2.5515111123306084E-2</v>
      </c>
      <c r="J29" s="1212">
        <v>7.1862731476617404E-3</v>
      </c>
      <c r="K29" s="1213">
        <f>(F29-D$29)/D$29</f>
        <v>0.16984029214859375</v>
      </c>
      <c r="L29" s="1214">
        <v>2.3397513800170629E-2</v>
      </c>
    </row>
    <row r="30" spans="2:12">
      <c r="B30" s="1207" t="s">
        <v>1275</v>
      </c>
      <c r="C30" s="1738"/>
      <c r="D30" s="1740"/>
      <c r="E30" s="1209">
        <v>81.639283998792081</v>
      </c>
      <c r="F30" s="1217">
        <v>95.430423615659606</v>
      </c>
      <c r="G30" s="1742"/>
      <c r="H30" s="1742"/>
      <c r="I30" s="1212">
        <f t="shared" si="1"/>
        <v>0.14549242060027281</v>
      </c>
      <c r="J30" s="1212">
        <v>3.6156704776596667E-2</v>
      </c>
      <c r="K30" s="1213">
        <f>(F30-D$29)/D$29</f>
        <v>0.33899786465580423</v>
      </c>
      <c r="L30" s="1214">
        <v>4.3600013318585241E-2</v>
      </c>
    </row>
    <row r="31" spans="2:12">
      <c r="B31" s="1207" t="s">
        <v>1276</v>
      </c>
      <c r="C31" s="1738"/>
      <c r="D31" s="1740"/>
      <c r="E31" s="1209">
        <v>73.088497048435613</v>
      </c>
      <c r="F31" s="1217">
        <v>83.374557636882017</v>
      </c>
      <c r="G31" s="1742"/>
      <c r="H31" s="1742"/>
      <c r="I31" s="1212">
        <f t="shared" si="1"/>
        <v>2.5515111123306084E-2</v>
      </c>
      <c r="J31" s="1212">
        <v>7.1862731476617404E-3</v>
      </c>
      <c r="K31" s="1213">
        <f>(F31-D$29)/D$29</f>
        <v>0.16984029214859375</v>
      </c>
      <c r="L31" s="1214">
        <v>2.3397513800170629E-2</v>
      </c>
    </row>
    <row r="32" spans="2:12">
      <c r="B32" s="1207" t="s">
        <v>1277</v>
      </c>
      <c r="C32" s="1738"/>
      <c r="D32" s="1740"/>
      <c r="E32" s="1209">
        <v>81.639283998792081</v>
      </c>
      <c r="F32" s="1217">
        <v>95.430423615659606</v>
      </c>
      <c r="G32" s="1742"/>
      <c r="H32" s="1742"/>
      <c r="I32" s="1212">
        <f t="shared" si="1"/>
        <v>0.14549242060027281</v>
      </c>
      <c r="J32" s="1212">
        <v>3.6156704776596667E-2</v>
      </c>
      <c r="K32" s="1213">
        <f>(F32-D$29)/D$29</f>
        <v>0.33899786465580423</v>
      </c>
      <c r="L32" s="1214">
        <v>4.3600013318585241E-2</v>
      </c>
    </row>
    <row r="33" spans="2:12">
      <c r="B33" s="1207" t="s">
        <v>1278</v>
      </c>
      <c r="C33" s="1738"/>
      <c r="D33" s="1740"/>
      <c r="E33" s="1209">
        <v>81.958159254671529</v>
      </c>
      <c r="F33" s="1217">
        <v>95.760661198666384</v>
      </c>
      <c r="G33" s="1742"/>
      <c r="H33" s="1742"/>
      <c r="I33" s="1212">
        <f t="shared" si="1"/>
        <v>0.14996660472874071</v>
      </c>
      <c r="J33" s="1212">
        <v>3.7181428858967955E-2</v>
      </c>
      <c r="K33" s="1213">
        <f>(F33-D$29)/D$29</f>
        <v>0.34363147521438303</v>
      </c>
      <c r="L33" s="1214">
        <v>4.4119579185459758E-2</v>
      </c>
    </row>
    <row r="34" spans="2:12">
      <c r="B34" s="1207" t="s">
        <v>1279</v>
      </c>
      <c r="C34" s="1738"/>
      <c r="D34" s="1740"/>
      <c r="E34" s="1209">
        <v>67.141597760984553</v>
      </c>
      <c r="F34" s="1217" t="s">
        <v>1273</v>
      </c>
      <c r="G34" s="1742"/>
      <c r="H34" s="1742"/>
      <c r="I34" s="1212">
        <f t="shared" si="1"/>
        <v>-5.792667971784269E-2</v>
      </c>
      <c r="J34" s="1212">
        <v>-1.3919173424981801E-2</v>
      </c>
      <c r="K34" s="1213" t="s">
        <v>1273</v>
      </c>
      <c r="L34" s="1214" t="s">
        <v>1273</v>
      </c>
    </row>
    <row r="35" spans="2:12">
      <c r="B35" s="1207"/>
      <c r="C35" s="1225"/>
      <c r="D35" s="1209"/>
      <c r="E35" s="1209"/>
      <c r="F35" s="1217"/>
      <c r="G35" s="1218"/>
      <c r="H35" s="1742"/>
      <c r="I35" s="1212"/>
      <c r="J35" s="1212"/>
      <c r="K35" s="1213"/>
      <c r="L35" s="1214"/>
    </row>
    <row r="36" spans="2:12">
      <c r="B36" s="1201" t="s">
        <v>1282</v>
      </c>
      <c r="C36" s="1226"/>
      <c r="D36" s="1220"/>
      <c r="E36" s="1220"/>
      <c r="F36" s="1221"/>
      <c r="G36" s="1222"/>
      <c r="H36" s="1222"/>
      <c r="I36" s="1223"/>
      <c r="J36" s="1223"/>
      <c r="K36" s="1223"/>
      <c r="L36" s="1224"/>
    </row>
    <row r="37" spans="2:12">
      <c r="B37" s="1207" t="s">
        <v>1272</v>
      </c>
      <c r="C37" s="1738">
        <v>248.0575316857701</v>
      </c>
      <c r="D37" s="1740">
        <v>289.61833961140007</v>
      </c>
      <c r="E37" s="1209">
        <v>312.51280905147979</v>
      </c>
      <c r="F37" s="1217">
        <v>337.39326135718767</v>
      </c>
      <c r="G37" s="1742">
        <f>(D37-C37)/C37</f>
        <v>0.16754503539234453</v>
      </c>
      <c r="H37" s="1742">
        <v>5.3029256687871375E-2</v>
      </c>
      <c r="I37" s="1212">
        <f t="shared" ref="I37:I42" si="2">(E37-D$37)/D$37</f>
        <v>7.9050482337543707E-2</v>
      </c>
      <c r="J37" s="1212">
        <v>1.929358475620617E-2</v>
      </c>
      <c r="K37" s="1213">
        <f>(F37-D$37)/D$37</f>
        <v>0.16495820606488643</v>
      </c>
      <c r="L37" s="1214">
        <v>1.9150099263784175E-2</v>
      </c>
    </row>
    <row r="38" spans="2:12">
      <c r="B38" s="1207" t="s">
        <v>1275</v>
      </c>
      <c r="C38" s="1738"/>
      <c r="D38" s="1740"/>
      <c r="E38" s="1209">
        <v>320.78645167996655</v>
      </c>
      <c r="F38" s="1217">
        <v>349.18483155780302</v>
      </c>
      <c r="G38" s="1742"/>
      <c r="H38" s="1742"/>
      <c r="I38" s="1212">
        <f t="shared" si="2"/>
        <v>0.10761788121010145</v>
      </c>
      <c r="J38" s="1212">
        <v>2.6037671289516742E-2</v>
      </c>
      <c r="K38" s="1213">
        <f>(F38-D$37)/D$37</f>
        <v>0.20567237567319535</v>
      </c>
      <c r="L38" s="1214">
        <v>2.7173853909539747E-2</v>
      </c>
    </row>
    <row r="39" spans="2:12">
      <c r="B39" s="1207" t="s">
        <v>1276</v>
      </c>
      <c r="C39" s="1738"/>
      <c r="D39" s="1740"/>
      <c r="E39" s="1209">
        <v>311.68376660226465</v>
      </c>
      <c r="F39" s="1217">
        <v>335.6730713983938</v>
      </c>
      <c r="G39" s="1742"/>
      <c r="H39" s="1742"/>
      <c r="I39" s="1212">
        <f t="shared" si="2"/>
        <v>7.6187947974811307E-2</v>
      </c>
      <c r="J39" s="1212">
        <v>1.8617931531417532E-2</v>
      </c>
      <c r="K39" s="1213">
        <f>(F39-D$37)/D$37</f>
        <v>0.15901869974390567</v>
      </c>
      <c r="L39" s="1214">
        <v>2.1367594380596478E-2</v>
      </c>
    </row>
    <row r="40" spans="2:12">
      <c r="B40" s="1207" t="s">
        <v>1277</v>
      </c>
      <c r="C40" s="1738"/>
      <c r="D40" s="1740"/>
      <c r="E40" s="1209">
        <v>320.74397634614053</v>
      </c>
      <c r="F40" s="1217">
        <v>348.91255921038584</v>
      </c>
      <c r="G40" s="1742"/>
      <c r="H40" s="1742"/>
      <c r="I40" s="1212">
        <f t="shared" si="2"/>
        <v>0.10747122152728229</v>
      </c>
      <c r="J40" s="1212">
        <v>2.6004215861664678E-2</v>
      </c>
      <c r="K40" s="1213">
        <f>(F40-D$37)/D$37</f>
        <v>0.20473226826224025</v>
      </c>
      <c r="L40" s="1214">
        <v>2.7059447065472749E-2</v>
      </c>
    </row>
    <row r="41" spans="2:12">
      <c r="B41" s="1207" t="s">
        <v>1278</v>
      </c>
      <c r="C41" s="1738"/>
      <c r="D41" s="1740"/>
      <c r="E41" s="1209">
        <v>320.95265334535742</v>
      </c>
      <c r="F41" s="1217">
        <v>348.69769759946303</v>
      </c>
      <c r="G41" s="1742"/>
      <c r="H41" s="1742"/>
      <c r="I41" s="1212">
        <f t="shared" si="2"/>
        <v>0.10819174564704932</v>
      </c>
      <c r="J41" s="1212">
        <v>2.6173031716556498E-2</v>
      </c>
      <c r="K41" s="1213">
        <f>(F41-D$37)/D$37</f>
        <v>0.20399038979138406</v>
      </c>
      <c r="L41" s="1214">
        <v>2.6970031523511045E-2</v>
      </c>
    </row>
    <row r="42" spans="2:12">
      <c r="B42" s="1207" t="s">
        <v>1279</v>
      </c>
      <c r="C42" s="1738"/>
      <c r="D42" s="1740"/>
      <c r="E42" s="1209">
        <v>299.79411017218183</v>
      </c>
      <c r="F42" s="1217" t="s">
        <v>1273</v>
      </c>
      <c r="G42" s="1742"/>
      <c r="H42" s="1742"/>
      <c r="I42" s="1212">
        <f t="shared" si="2"/>
        <v>3.5135104270106847E-2</v>
      </c>
      <c r="J42" s="1212">
        <v>8.7420620248009426E-3</v>
      </c>
      <c r="K42" s="1213" t="s">
        <v>1273</v>
      </c>
      <c r="L42" s="1214" t="s">
        <v>1273</v>
      </c>
    </row>
    <row r="43" spans="2:12">
      <c r="B43" s="1207"/>
      <c r="C43" s="1225"/>
      <c r="D43" s="1209"/>
      <c r="E43" s="1209"/>
      <c r="F43" s="1217"/>
      <c r="G43" s="1211"/>
      <c r="H43" s="1742"/>
      <c r="I43" s="1212"/>
      <c r="J43" s="1212"/>
      <c r="K43" s="1213"/>
      <c r="L43" s="1214"/>
    </row>
    <row r="44" spans="2:12">
      <c r="B44" s="1201" t="s">
        <v>1283</v>
      </c>
      <c r="C44" s="1226"/>
      <c r="D44" s="1220"/>
      <c r="E44" s="1220"/>
      <c r="F44" s="1221"/>
      <c r="G44" s="1222"/>
      <c r="H44" s="1222"/>
      <c r="I44" s="1223"/>
      <c r="J44" s="1223"/>
      <c r="K44" s="1223"/>
      <c r="L44" s="1224"/>
    </row>
    <row r="45" spans="2:12">
      <c r="B45" s="1207" t="s">
        <v>1272</v>
      </c>
      <c r="C45" s="1738">
        <v>191.56487955206003</v>
      </c>
      <c r="D45" s="1740">
        <v>198.42228225153997</v>
      </c>
      <c r="E45" s="1209">
        <v>224.4034745140369</v>
      </c>
      <c r="F45" s="1217">
        <v>246.42300045909724</v>
      </c>
      <c r="G45" s="1742">
        <f>(D45-C45)/C45</f>
        <v>3.5796763558720864E-2</v>
      </c>
      <c r="H45" s="1742">
        <v>1.1793266373505787E-2</v>
      </c>
      <c r="I45" s="1212">
        <f t="shared" ref="I45:I50" si="3">(E45-D$45)/D$45</f>
        <v>0.13093888432127079</v>
      </c>
      <c r="J45" s="1212">
        <v>3.1256389572912095E-2</v>
      </c>
      <c r="K45" s="1213">
        <f>(F45-D$45)/D$45</f>
        <v>0.24191193480330375</v>
      </c>
      <c r="L45" s="1214">
        <v>3.1444652313301645E-2</v>
      </c>
    </row>
    <row r="46" spans="2:12">
      <c r="B46" s="1207" t="s">
        <v>1275</v>
      </c>
      <c r="C46" s="1738"/>
      <c r="D46" s="1740"/>
      <c r="E46" s="1209">
        <v>247.95245865194613</v>
      </c>
      <c r="F46" s="1217">
        <v>297.93742768040835</v>
      </c>
      <c r="G46" s="1742"/>
      <c r="H46" s="1742"/>
      <c r="I46" s="1212">
        <f t="shared" si="3"/>
        <v>0.24962003177454006</v>
      </c>
      <c r="J46" s="1212">
        <v>5.7321408299710698E-2</v>
      </c>
      <c r="K46" s="1213">
        <f>(F46-D$45)/D$45</f>
        <v>0.50153210768291134</v>
      </c>
      <c r="L46" s="1214">
        <v>5.981169154368586E-2</v>
      </c>
    </row>
    <row r="47" spans="2:12">
      <c r="B47" s="1207" t="s">
        <v>1276</v>
      </c>
      <c r="C47" s="1738"/>
      <c r="D47" s="1740"/>
      <c r="E47" s="1209">
        <v>222.4360481486429</v>
      </c>
      <c r="F47" s="1217">
        <v>240.19737083081253</v>
      </c>
      <c r="G47" s="1742"/>
      <c r="H47" s="1742"/>
      <c r="I47" s="1212">
        <f t="shared" si="3"/>
        <v>0.12102353437634929</v>
      </c>
      <c r="J47" s="1212">
        <v>2.8986045239904692E-2</v>
      </c>
      <c r="K47" s="1213">
        <f>(F47-D$45)/D$45</f>
        <v>0.21053627700095837</v>
      </c>
      <c r="L47" s="1214">
        <v>2.7680183761736858E-2</v>
      </c>
    </row>
    <row r="48" spans="2:12">
      <c r="B48" s="1207" t="s">
        <v>1277</v>
      </c>
      <c r="C48" s="1738"/>
      <c r="D48" s="1740"/>
      <c r="E48" s="1209">
        <v>245.22425460452246</v>
      </c>
      <c r="F48" s="1217">
        <v>284.8926517844825</v>
      </c>
      <c r="G48" s="1742"/>
      <c r="H48" s="1742"/>
      <c r="I48" s="1212">
        <f t="shared" si="3"/>
        <v>0.2358705475106451</v>
      </c>
      <c r="J48" s="1212">
        <v>5.439056312004148E-2</v>
      </c>
      <c r="K48" s="1213">
        <f>(F48-D$45)/D$45</f>
        <v>0.43578961269744909</v>
      </c>
      <c r="L48" s="1214">
        <v>5.3044998272485398E-2</v>
      </c>
    </row>
    <row r="49" spans="2:12">
      <c r="B49" s="1207" t="s">
        <v>1278</v>
      </c>
      <c r="C49" s="1738"/>
      <c r="D49" s="1740"/>
      <c r="E49" s="1209">
        <v>237.10781614286586</v>
      </c>
      <c r="F49" s="1217">
        <v>263.58890098973774</v>
      </c>
      <c r="G49" s="1742"/>
      <c r="H49" s="1742"/>
      <c r="I49" s="1212">
        <f t="shared" si="3"/>
        <v>0.1949656734735277</v>
      </c>
      <c r="J49" s="1212">
        <v>4.5560490592521957E-2</v>
      </c>
      <c r="K49" s="1213">
        <f>(F49-D$45)/D$45</f>
        <v>0.32842389472965555</v>
      </c>
      <c r="L49" s="1214">
        <v>4.1430937232893615E-2</v>
      </c>
    </row>
    <row r="50" spans="2:12">
      <c r="B50" s="1207" t="s">
        <v>1279</v>
      </c>
      <c r="C50" s="1738"/>
      <c r="D50" s="1740"/>
      <c r="E50" s="1209">
        <v>191.3574225547641</v>
      </c>
      <c r="F50" s="1217" t="s">
        <v>1273</v>
      </c>
      <c r="G50" s="1742"/>
      <c r="H50" s="1742"/>
      <c r="I50" s="1212">
        <f t="shared" si="3"/>
        <v>-3.5605173051178524E-2</v>
      </c>
      <c r="J50" s="1212">
        <v>-8.4951721543989819E-3</v>
      </c>
      <c r="K50" s="1213" t="s">
        <v>1273</v>
      </c>
      <c r="L50" s="1214" t="s">
        <v>1273</v>
      </c>
    </row>
    <row r="51" spans="2:12">
      <c r="B51" s="1207"/>
      <c r="C51" s="1225"/>
      <c r="D51" s="1209"/>
      <c r="E51" s="1209"/>
      <c r="F51" s="1217"/>
      <c r="G51" s="1218"/>
      <c r="H51" s="1742"/>
      <c r="I51" s="1212"/>
      <c r="J51" s="1212"/>
      <c r="K51" s="1213"/>
      <c r="L51" s="1214"/>
    </row>
    <row r="52" spans="2:12">
      <c r="B52" s="1201" t="s">
        <v>1284</v>
      </c>
      <c r="C52" s="1226"/>
      <c r="D52" s="1220"/>
      <c r="E52" s="1220"/>
      <c r="F52" s="1221"/>
      <c r="G52" s="1222"/>
      <c r="H52" s="1222"/>
      <c r="I52" s="1223"/>
      <c r="J52" s="1223"/>
      <c r="K52" s="1223"/>
      <c r="L52" s="1224"/>
    </row>
    <row r="53" spans="2:12">
      <c r="B53" s="1207" t="s">
        <v>1272</v>
      </c>
      <c r="C53" s="1738">
        <v>5.0943785677782216</v>
      </c>
      <c r="D53" s="1740">
        <v>4.718922799035596</v>
      </c>
      <c r="E53" s="1209">
        <v>5.0692781863918936</v>
      </c>
      <c r="F53" s="1217">
        <v>4.9383753624433666</v>
      </c>
      <c r="G53" s="1742">
        <f>(D53-C53)/C53</f>
        <v>-7.3700013406418435E-2</v>
      </c>
      <c r="H53" s="1744">
        <v>-2.1177775758020639E-2</v>
      </c>
      <c r="I53" s="1212">
        <f t="shared" ref="I53:I58" si="4">(E53-D$53)/D$53</f>
        <v>7.4244780488441062E-2</v>
      </c>
      <c r="J53" s="1212">
        <v>1.8357685428220596E-2</v>
      </c>
      <c r="K53" s="1213">
        <f>(F53-D$53)/D$53</f>
        <v>4.6504800513502795E-2</v>
      </c>
      <c r="L53" s="1214">
        <v>6.7761990437582601E-3</v>
      </c>
    </row>
    <row r="54" spans="2:12">
      <c r="B54" s="1207" t="s">
        <v>1275</v>
      </c>
      <c r="C54" s="1738"/>
      <c r="D54" s="1740"/>
      <c r="E54" s="1209">
        <v>5.5654745987649763</v>
      </c>
      <c r="F54" s="1217">
        <v>5.937596146160538</v>
      </c>
      <c r="G54" s="1742"/>
      <c r="H54" s="1744"/>
      <c r="I54" s="1212">
        <f t="shared" si="4"/>
        <v>0.17939513651344111</v>
      </c>
      <c r="J54" s="1212">
        <v>4.2315892564123853E-2</v>
      </c>
      <c r="K54" s="1213">
        <f>(F54-D$53)/D$53</f>
        <v>0.25825244425994887</v>
      </c>
      <c r="L54" s="1214">
        <v>3.3536315884308429E-2</v>
      </c>
    </row>
    <row r="55" spans="2:12">
      <c r="B55" s="1207" t="s">
        <v>1276</v>
      </c>
      <c r="C55" s="1738"/>
      <c r="D55" s="1740"/>
      <c r="E55" s="1209">
        <v>4.9314939269212781</v>
      </c>
      <c r="F55" s="1217">
        <v>4.6515865041135456</v>
      </c>
      <c r="G55" s="1742"/>
      <c r="H55" s="1744"/>
      <c r="I55" s="1212">
        <f t="shared" si="4"/>
        <v>4.5046536453006852E-2</v>
      </c>
      <c r="J55" s="1212">
        <v>1.1398502783738235E-2</v>
      </c>
      <c r="K55" s="1213">
        <f>(F55-D$53)/D$53</f>
        <v>-1.4269420753357501E-2</v>
      </c>
      <c r="L55" s="1214">
        <v>-1.7484780682721114E-3</v>
      </c>
    </row>
    <row r="56" spans="2:12">
      <c r="B56" s="1207" t="s">
        <v>1277</v>
      </c>
      <c r="C56" s="1738"/>
      <c r="D56" s="1740"/>
      <c r="E56" s="1209">
        <v>5.3372108846949864</v>
      </c>
      <c r="F56" s="1217">
        <v>5.3507682202936877</v>
      </c>
      <c r="G56" s="1742"/>
      <c r="H56" s="1744"/>
      <c r="I56" s="1212">
        <f t="shared" si="4"/>
        <v>0.13102314065950596</v>
      </c>
      <c r="J56" s="1212">
        <v>3.1587382634583779E-2</v>
      </c>
      <c r="K56" s="1213">
        <f>(F56-D$53)/D$53</f>
        <v>0.13389611319499053</v>
      </c>
      <c r="L56" s="1214">
        <v>1.8416547377164257E-2</v>
      </c>
    </row>
    <row r="57" spans="2:12">
      <c r="B57" s="1207" t="s">
        <v>1278</v>
      </c>
      <c r="C57" s="1738"/>
      <c r="D57" s="1740"/>
      <c r="E57" s="1209">
        <v>4.7842183250325814</v>
      </c>
      <c r="F57" s="1217">
        <v>4.5484712662768096</v>
      </c>
      <c r="G57" s="1742"/>
      <c r="H57" s="1744"/>
      <c r="I57" s="1212">
        <f t="shared" si="4"/>
        <v>1.3836955758278102E-2</v>
      </c>
      <c r="J57" s="1212">
        <v>4.9798060517119783E-3</v>
      </c>
      <c r="K57" s="1213">
        <f>(F57-D$53)/D$53</f>
        <v>-3.6120856394095159E-2</v>
      </c>
      <c r="L57" s="1214">
        <v>-4.3066482581856245E-3</v>
      </c>
    </row>
    <row r="58" spans="2:12">
      <c r="B58" s="1207" t="s">
        <v>1279</v>
      </c>
      <c r="C58" s="1739"/>
      <c r="D58" s="1741"/>
      <c r="E58" s="1227">
        <v>3.7492288097611532</v>
      </c>
      <c r="F58" s="1228" t="s">
        <v>1273</v>
      </c>
      <c r="G58" s="1743"/>
      <c r="H58" s="1743"/>
      <c r="I58" s="1229">
        <f t="shared" si="4"/>
        <v>-0.20549053895787797</v>
      </c>
      <c r="J58" s="1229">
        <v>-5.4447116711145542E-2</v>
      </c>
      <c r="K58" s="1230" t="s">
        <v>1273</v>
      </c>
      <c r="L58" s="1231" t="s">
        <v>1273</v>
      </c>
    </row>
    <row r="59" spans="2:12">
      <c r="B59" s="1528" t="s">
        <v>1514</v>
      </c>
    </row>
  </sheetData>
  <mergeCells count="28">
    <mergeCell ref="C5:C10"/>
    <mergeCell ref="D5:D10"/>
    <mergeCell ref="G5:G10"/>
    <mergeCell ref="H5:H11"/>
    <mergeCell ref="C13:C18"/>
    <mergeCell ref="D13:D18"/>
    <mergeCell ref="G13:G18"/>
    <mergeCell ref="H13:H19"/>
    <mergeCell ref="C21:C26"/>
    <mergeCell ref="D21:D26"/>
    <mergeCell ref="G21:G26"/>
    <mergeCell ref="H21:H27"/>
    <mergeCell ref="C29:C34"/>
    <mergeCell ref="D29:D34"/>
    <mergeCell ref="G29:G34"/>
    <mergeCell ref="H29:H35"/>
    <mergeCell ref="C53:C58"/>
    <mergeCell ref="D53:D58"/>
    <mergeCell ref="G53:G58"/>
    <mergeCell ref="H53:H58"/>
    <mergeCell ref="C37:C42"/>
    <mergeCell ref="D37:D42"/>
    <mergeCell ref="G37:G42"/>
    <mergeCell ref="H37:H43"/>
    <mergeCell ref="C45:C50"/>
    <mergeCell ref="D45:D50"/>
    <mergeCell ref="G45:G50"/>
    <mergeCell ref="H45:H51"/>
  </mergeCells>
  <hyperlinks>
    <hyperlink ref="A3" location="SYNTHESE!A1" display="SYNTHESE-INV" xr:uid="{E813DC0A-5D2A-4AD5-86CB-3A60298C87A9}"/>
    <hyperlink ref="A2" location="'A LIRE '!A1" display="A LIRE" xr:uid="{F0B77F36-C2A5-46ED-BEC8-17ADDDBAAE1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4DA7-03C9-4362-B36B-48F7454C7F89}">
  <sheetPr>
    <tabColor rgb="FFFFFF00"/>
  </sheetPr>
  <dimension ref="A1:R41"/>
  <sheetViews>
    <sheetView showGridLines="0" zoomScale="85" zoomScaleNormal="85" workbookViewId="0">
      <selection activeCell="B15" sqref="B15"/>
    </sheetView>
  </sheetViews>
  <sheetFormatPr baseColWidth="10" defaultRowHeight="14.5"/>
  <cols>
    <col min="1" max="1" width="17.1796875" customWidth="1"/>
    <col min="2" max="2" width="48.54296875" customWidth="1"/>
  </cols>
  <sheetData>
    <row r="1" spans="1:12" ht="21">
      <c r="A1" s="1" t="s">
        <v>150</v>
      </c>
      <c r="B1" s="1"/>
      <c r="C1" s="2" t="s">
        <v>1184</v>
      </c>
    </row>
    <row r="2" spans="1:12" ht="21">
      <c r="A2" s="1349" t="s">
        <v>1421</v>
      </c>
      <c r="B2" s="4"/>
      <c r="C2" s="2"/>
    </row>
    <row r="3" spans="1:12" ht="21">
      <c r="A3" s="1349" t="s">
        <v>152</v>
      </c>
      <c r="B3" s="32" t="s">
        <v>220</v>
      </c>
      <c r="C3" s="2"/>
    </row>
    <row r="4" spans="1:12" ht="17.149999999999999" customHeight="1">
      <c r="B4" s="1128" t="s">
        <v>1185</v>
      </c>
    </row>
    <row r="5" spans="1:12" ht="11.15" customHeight="1">
      <c r="B5" s="1128" t="s">
        <v>1186</v>
      </c>
    </row>
    <row r="6" spans="1:12">
      <c r="B6" s="1128" t="s">
        <v>1187</v>
      </c>
    </row>
    <row r="7" spans="1:12">
      <c r="B7" s="1128" t="s">
        <v>1515</v>
      </c>
    </row>
    <row r="8" spans="1:12">
      <c r="B8" s="1128"/>
    </row>
    <row r="9" spans="1:12" s="241" customFormat="1" ht="21">
      <c r="B9" s="242" t="s">
        <v>156</v>
      </c>
      <c r="C9" s="242"/>
      <c r="J9" s="244"/>
    </row>
    <row r="10" spans="1:12">
      <c r="B10" s="1128"/>
    </row>
    <row r="11" spans="1:12">
      <c r="B11" s="1130"/>
      <c r="C11" s="1746" t="s">
        <v>1189</v>
      </c>
      <c r="D11" s="1747"/>
      <c r="E11" s="1747"/>
      <c r="F11" s="1747"/>
      <c r="G11" s="1748"/>
      <c r="H11" s="1747" t="s">
        <v>1190</v>
      </c>
      <c r="I11" s="1747"/>
      <c r="J11" s="1747"/>
      <c r="K11" s="1747"/>
      <c r="L11" s="1748"/>
    </row>
    <row r="12" spans="1:12">
      <c r="C12" s="1131" t="s">
        <v>1191</v>
      </c>
      <c r="D12" s="1132" t="s">
        <v>1192</v>
      </c>
      <c r="E12" s="1132" t="s">
        <v>1193</v>
      </c>
      <c r="F12" s="1132" t="s">
        <v>1194</v>
      </c>
      <c r="G12" s="1133" t="s">
        <v>1195</v>
      </c>
      <c r="H12" s="1131" t="s">
        <v>1196</v>
      </c>
      <c r="I12" s="1132" t="s">
        <v>1197</v>
      </c>
      <c r="J12" s="1132" t="s">
        <v>1198</v>
      </c>
      <c r="K12" s="1132" t="s">
        <v>1199</v>
      </c>
      <c r="L12" s="1133" t="s">
        <v>1195</v>
      </c>
    </row>
    <row r="13" spans="1:12">
      <c r="B13" s="1137" t="s">
        <v>1200</v>
      </c>
      <c r="C13" s="1134">
        <v>1939</v>
      </c>
      <c r="D13" s="1135">
        <v>1946</v>
      </c>
      <c r="E13" s="1135">
        <v>2068</v>
      </c>
      <c r="F13" s="1135">
        <v>1899</v>
      </c>
      <c r="G13" s="1140">
        <v>1978</v>
      </c>
      <c r="H13" s="1135">
        <v>743</v>
      </c>
      <c r="I13" s="1135">
        <v>1629</v>
      </c>
      <c r="J13" s="1135">
        <v>1576</v>
      </c>
      <c r="K13" s="1135">
        <v>1738</v>
      </c>
      <c r="L13" s="1140">
        <v>1748</v>
      </c>
    </row>
    <row r="14" spans="1:12">
      <c r="B14" s="1138" t="s">
        <v>1201</v>
      </c>
      <c r="C14" s="1136"/>
      <c r="D14" s="1141">
        <v>600</v>
      </c>
      <c r="E14" s="1141"/>
      <c r="F14" s="1141"/>
      <c r="G14" s="1142"/>
      <c r="H14" s="1141"/>
      <c r="I14" s="1141">
        <v>148</v>
      </c>
      <c r="J14" s="1141">
        <v>47</v>
      </c>
      <c r="K14" s="1141">
        <v>117</v>
      </c>
      <c r="L14" s="1142">
        <v>54</v>
      </c>
    </row>
    <row r="15" spans="1:12">
      <c r="B15" s="1138" t="s">
        <v>1202</v>
      </c>
      <c r="C15" s="1136">
        <v>575</v>
      </c>
      <c r="D15" s="1141">
        <v>375</v>
      </c>
      <c r="E15" s="1141">
        <v>5</v>
      </c>
      <c r="F15" s="1141"/>
      <c r="G15" s="1142"/>
      <c r="H15" s="1141">
        <v>10</v>
      </c>
      <c r="I15" s="1141">
        <v>158</v>
      </c>
      <c r="J15" s="1141">
        <v>184</v>
      </c>
      <c r="K15" s="1141">
        <v>167</v>
      </c>
      <c r="L15" s="1142">
        <v>111</v>
      </c>
    </row>
    <row r="16" spans="1:12">
      <c r="B16" s="1138" t="s">
        <v>1203</v>
      </c>
      <c r="C16" s="1136">
        <v>575</v>
      </c>
      <c r="D16" s="1141">
        <v>975</v>
      </c>
      <c r="E16" s="1141">
        <v>5</v>
      </c>
      <c r="F16" s="1141"/>
      <c r="G16" s="1142"/>
      <c r="H16" s="1141">
        <v>10</v>
      </c>
      <c r="I16" s="1141">
        <v>306</v>
      </c>
      <c r="J16" s="1141">
        <v>231</v>
      </c>
      <c r="K16" s="1141">
        <v>284</v>
      </c>
      <c r="L16" s="1142">
        <v>165</v>
      </c>
    </row>
    <row r="17" spans="2:18">
      <c r="B17" s="1138" t="s">
        <v>1204</v>
      </c>
      <c r="C17" s="1136">
        <v>227.72239999999999</v>
      </c>
      <c r="D17" s="1141">
        <v>230.58359999999999</v>
      </c>
      <c r="E17" s="1141">
        <v>222.98699999999999</v>
      </c>
      <c r="F17" s="1141">
        <v>277.20000000000005</v>
      </c>
      <c r="G17" s="1142">
        <v>433.20000000000005</v>
      </c>
      <c r="H17" s="1141">
        <v>210.79140000000001</v>
      </c>
      <c r="I17" s="1141">
        <v>414.04660000000001</v>
      </c>
      <c r="J17" s="1141">
        <v>420.83799999999997</v>
      </c>
      <c r="K17" s="1141">
        <v>581.78400000000011</v>
      </c>
      <c r="L17" s="1142">
        <v>386.65</v>
      </c>
    </row>
    <row r="18" spans="2:18">
      <c r="B18" s="1138" t="s">
        <v>1205</v>
      </c>
      <c r="C18" s="1136">
        <v>1711.2775999999999</v>
      </c>
      <c r="D18" s="1141">
        <v>1715.4164000000001</v>
      </c>
      <c r="E18" s="1141">
        <v>1845.0129999999999</v>
      </c>
      <c r="F18" s="1141">
        <v>1621.8</v>
      </c>
      <c r="G18" s="1142">
        <v>1544.8</v>
      </c>
      <c r="H18" s="1141">
        <v>532.20859999999993</v>
      </c>
      <c r="I18" s="1141">
        <v>1214.9533999999999</v>
      </c>
      <c r="J18" s="1141">
        <v>1155.162</v>
      </c>
      <c r="K18" s="1141">
        <v>1156.2159999999999</v>
      </c>
      <c r="L18" s="1142">
        <v>1361.35</v>
      </c>
    </row>
    <row r="19" spans="2:18">
      <c r="B19" s="1138" t="s">
        <v>1206</v>
      </c>
      <c r="C19" s="1136"/>
      <c r="D19" s="1141"/>
      <c r="E19" s="1141"/>
      <c r="F19" s="1141">
        <v>2000</v>
      </c>
      <c r="G19" s="1142">
        <v>2000</v>
      </c>
      <c r="H19" s="1141"/>
      <c r="I19" s="1141"/>
      <c r="J19" s="1141"/>
      <c r="K19" s="1141">
        <v>452</v>
      </c>
      <c r="L19" s="1142">
        <v>695.25</v>
      </c>
    </row>
    <row r="20" spans="2:18">
      <c r="B20" s="1139" t="s">
        <v>1207</v>
      </c>
      <c r="C20" s="1143">
        <v>2</v>
      </c>
      <c r="D20" s="1144">
        <v>2096.4369999999999</v>
      </c>
      <c r="E20" s="1144">
        <v>270.5</v>
      </c>
      <c r="F20" s="1144">
        <v>0</v>
      </c>
      <c r="G20" s="1145">
        <v>0</v>
      </c>
      <c r="H20" s="1144">
        <v>0</v>
      </c>
      <c r="I20" s="1144">
        <v>350.64700000000005</v>
      </c>
      <c r="J20" s="1144">
        <v>502.3</v>
      </c>
      <c r="K20" s="1144">
        <v>483.78000000000003</v>
      </c>
      <c r="L20" s="1145">
        <v>380</v>
      </c>
    </row>
    <row r="21" spans="2:18">
      <c r="B21" s="1128"/>
    </row>
    <row r="22" spans="2:18">
      <c r="B22" s="1128"/>
    </row>
    <row r="23" spans="2:18">
      <c r="B23" s="1128"/>
    </row>
    <row r="24" spans="2:18">
      <c r="B24" s="1129" t="s">
        <v>1188</v>
      </c>
    </row>
    <row r="25" spans="2:18" ht="21">
      <c r="B25" s="1124" t="s">
        <v>1138</v>
      </c>
      <c r="C25" s="1124" t="s">
        <v>1139</v>
      </c>
      <c r="D25" s="1124" t="s">
        <v>1140</v>
      </c>
      <c r="E25" s="1124" t="s">
        <v>1141</v>
      </c>
      <c r="F25" s="1124" t="s">
        <v>1142</v>
      </c>
      <c r="G25" s="1124" t="s">
        <v>1143</v>
      </c>
      <c r="H25" s="1124" t="s">
        <v>1144</v>
      </c>
      <c r="I25" s="1124" t="s">
        <v>1145</v>
      </c>
      <c r="J25" s="1124" t="s">
        <v>1146</v>
      </c>
      <c r="K25" s="1124" t="s">
        <v>1147</v>
      </c>
      <c r="L25" s="1124" t="s">
        <v>1148</v>
      </c>
      <c r="M25" s="1124" t="s">
        <v>1149</v>
      </c>
      <c r="N25" s="1146" t="s">
        <v>1208</v>
      </c>
      <c r="O25" s="1146" t="s">
        <v>1209</v>
      </c>
      <c r="P25" s="1146" t="s">
        <v>1210</v>
      </c>
      <c r="Q25" s="1146" t="s">
        <v>1211</v>
      </c>
      <c r="R25" s="1147" t="s">
        <v>1212</v>
      </c>
    </row>
    <row r="26" spans="2:18">
      <c r="B26" s="1125" t="s">
        <v>1150</v>
      </c>
      <c r="C26" s="1126" t="s">
        <v>1151</v>
      </c>
      <c r="D26" s="1126" t="s">
        <v>1152</v>
      </c>
      <c r="E26" s="1126">
        <v>380</v>
      </c>
      <c r="F26" s="1127" t="s">
        <v>1153</v>
      </c>
      <c r="G26" s="1125">
        <v>1</v>
      </c>
      <c r="H26" s="1125" t="s">
        <v>1154</v>
      </c>
      <c r="I26" s="1126"/>
      <c r="J26" s="1125"/>
      <c r="K26" s="1126">
        <v>63</v>
      </c>
      <c r="L26" s="1126" t="s">
        <v>1155</v>
      </c>
      <c r="M26" s="1126">
        <v>23</v>
      </c>
      <c r="N26" s="1301"/>
      <c r="O26" s="1301"/>
      <c r="P26" s="1301"/>
      <c r="Q26" s="1301" t="s">
        <v>1213</v>
      </c>
      <c r="R26" s="1301" t="s">
        <v>1214</v>
      </c>
    </row>
    <row r="27" spans="2:18">
      <c r="B27" s="1125" t="s">
        <v>1150</v>
      </c>
      <c r="C27" s="1126" t="s">
        <v>1151</v>
      </c>
      <c r="D27" s="1126" t="s">
        <v>1152</v>
      </c>
      <c r="E27" s="1126">
        <v>380</v>
      </c>
      <c r="F27" s="1127" t="s">
        <v>1153</v>
      </c>
      <c r="G27" s="1125">
        <v>2</v>
      </c>
      <c r="H27" s="1125" t="s">
        <v>1156</v>
      </c>
      <c r="I27" s="1126"/>
      <c r="J27" s="1125"/>
      <c r="K27" s="1126">
        <v>31</v>
      </c>
      <c r="L27" s="1126" t="s">
        <v>1157</v>
      </c>
      <c r="M27" s="1126">
        <v>23</v>
      </c>
      <c r="N27" s="1301"/>
      <c r="O27" s="1301"/>
      <c r="P27" s="1301"/>
      <c r="Q27" s="1301" t="s">
        <v>1213</v>
      </c>
      <c r="R27" s="1301" t="s">
        <v>1214</v>
      </c>
    </row>
    <row r="28" spans="2:18">
      <c r="B28" s="1125" t="s">
        <v>1150</v>
      </c>
      <c r="C28" s="1126" t="s">
        <v>1151</v>
      </c>
      <c r="D28" s="1126" t="s">
        <v>1152</v>
      </c>
      <c r="E28" s="1126">
        <v>380</v>
      </c>
      <c r="F28" s="1127" t="s">
        <v>1153</v>
      </c>
      <c r="G28" s="1125">
        <v>3</v>
      </c>
      <c r="H28" s="1125" t="s">
        <v>1158</v>
      </c>
      <c r="I28" s="1126"/>
      <c r="J28" s="1125"/>
      <c r="K28" s="1126">
        <v>63</v>
      </c>
      <c r="L28" s="1126" t="s">
        <v>1155</v>
      </c>
      <c r="M28" s="1126">
        <v>23</v>
      </c>
      <c r="N28" s="1303"/>
      <c r="O28" s="1303"/>
      <c r="P28" s="1303"/>
      <c r="Q28" s="1301" t="s">
        <v>1213</v>
      </c>
      <c r="R28" s="1301" t="s">
        <v>1214</v>
      </c>
    </row>
    <row r="29" spans="2:18">
      <c r="B29" s="1125" t="s">
        <v>1159</v>
      </c>
      <c r="C29" s="1126" t="s">
        <v>1160</v>
      </c>
      <c r="D29" s="1126" t="s">
        <v>1152</v>
      </c>
      <c r="E29" s="1126">
        <v>362</v>
      </c>
      <c r="F29" s="1126" t="s">
        <v>1161</v>
      </c>
      <c r="G29" s="1126">
        <v>1</v>
      </c>
      <c r="H29" s="1125" t="s">
        <v>1162</v>
      </c>
      <c r="I29" s="1126"/>
      <c r="J29" s="1125" t="s">
        <v>1163</v>
      </c>
      <c r="K29" s="1126">
        <v>63</v>
      </c>
      <c r="L29" s="1126" t="s">
        <v>1155</v>
      </c>
      <c r="M29" s="1126">
        <v>7</v>
      </c>
      <c r="N29" s="1303"/>
      <c r="O29" s="1303" t="s">
        <v>1215</v>
      </c>
      <c r="P29" s="1303" t="s">
        <v>1216</v>
      </c>
      <c r="Q29" s="1303" t="s">
        <v>1217</v>
      </c>
      <c r="R29" s="1303" t="s">
        <v>1218</v>
      </c>
    </row>
    <row r="30" spans="2:18">
      <c r="B30" s="1125" t="s">
        <v>1159</v>
      </c>
      <c r="C30" s="1126" t="s">
        <v>1160</v>
      </c>
      <c r="D30" s="1126" t="s">
        <v>1152</v>
      </c>
      <c r="E30" s="1126">
        <v>362</v>
      </c>
      <c r="F30" s="1126" t="s">
        <v>1161</v>
      </c>
      <c r="G30" s="1126">
        <v>1</v>
      </c>
      <c r="H30" s="1125" t="s">
        <v>1162</v>
      </c>
      <c r="I30" s="1126"/>
      <c r="J30" s="1125" t="s">
        <v>1164</v>
      </c>
      <c r="K30" s="1126">
        <v>63</v>
      </c>
      <c r="L30" s="1126">
        <v>6</v>
      </c>
      <c r="M30" s="1126">
        <v>7</v>
      </c>
      <c r="N30" s="1303"/>
      <c r="O30" s="1303" t="s">
        <v>1215</v>
      </c>
      <c r="P30" s="1303" t="s">
        <v>1216</v>
      </c>
      <c r="Q30" s="1303" t="s">
        <v>1217</v>
      </c>
      <c r="R30" s="1303" t="s">
        <v>1218</v>
      </c>
    </row>
    <row r="31" spans="2:18">
      <c r="B31" s="1125" t="s">
        <v>1159</v>
      </c>
      <c r="C31" s="1126" t="s">
        <v>1160</v>
      </c>
      <c r="D31" s="1126" t="s">
        <v>1152</v>
      </c>
      <c r="E31" s="1126">
        <v>362</v>
      </c>
      <c r="F31" s="1126" t="s">
        <v>1161</v>
      </c>
      <c r="G31" s="1126">
        <v>2</v>
      </c>
      <c r="H31" s="1125" t="s">
        <v>1165</v>
      </c>
      <c r="I31" s="1126"/>
      <c r="J31" s="1125" t="s">
        <v>1166</v>
      </c>
      <c r="K31" s="1126">
        <v>63</v>
      </c>
      <c r="L31" s="1126" t="s">
        <v>1155</v>
      </c>
      <c r="M31" s="1126">
        <v>7</v>
      </c>
      <c r="N31" s="1303"/>
      <c r="O31" s="1303" t="s">
        <v>1219</v>
      </c>
      <c r="P31" s="1303" t="s">
        <v>1220</v>
      </c>
      <c r="Q31" s="1303" t="s">
        <v>1221</v>
      </c>
      <c r="R31" s="1303" t="s">
        <v>1222</v>
      </c>
    </row>
    <row r="32" spans="2:18">
      <c r="B32" s="1125" t="s">
        <v>1159</v>
      </c>
      <c r="C32" s="1126" t="s">
        <v>1160</v>
      </c>
      <c r="D32" s="1126" t="s">
        <v>1152</v>
      </c>
      <c r="E32" s="1126">
        <v>362</v>
      </c>
      <c r="F32" s="1126" t="s">
        <v>1161</v>
      </c>
      <c r="G32" s="1126">
        <v>5</v>
      </c>
      <c r="H32" s="1125" t="s">
        <v>1167</v>
      </c>
      <c r="I32" s="1126"/>
      <c r="J32" s="1125" t="s">
        <v>1168</v>
      </c>
      <c r="K32" s="1126">
        <v>63</v>
      </c>
      <c r="L32" s="1126" t="s">
        <v>1155</v>
      </c>
      <c r="M32" s="1126">
        <v>7</v>
      </c>
      <c r="N32" s="1304"/>
      <c r="O32" s="1305" t="s">
        <v>1223</v>
      </c>
      <c r="P32" s="1305" t="s">
        <v>1224</v>
      </c>
      <c r="Q32" s="1305" t="s">
        <v>1225</v>
      </c>
      <c r="R32" s="1305" t="s">
        <v>1226</v>
      </c>
    </row>
    <row r="33" spans="2:18">
      <c r="B33" s="1125" t="s">
        <v>1159</v>
      </c>
      <c r="C33" s="1126" t="s">
        <v>1160</v>
      </c>
      <c r="D33" s="1126" t="s">
        <v>1152</v>
      </c>
      <c r="E33" s="1126">
        <v>362</v>
      </c>
      <c r="F33" s="1126" t="s">
        <v>1161</v>
      </c>
      <c r="G33" s="1126">
        <v>5</v>
      </c>
      <c r="H33" s="1125" t="s">
        <v>1167</v>
      </c>
      <c r="I33" s="1126"/>
      <c r="J33" s="1125" t="s">
        <v>1167</v>
      </c>
      <c r="K33" s="1126">
        <v>63</v>
      </c>
      <c r="L33" s="1126" t="s">
        <v>1155</v>
      </c>
      <c r="M33" s="1126">
        <v>7</v>
      </c>
      <c r="N33" s="1303"/>
      <c r="O33" s="1303" t="s">
        <v>1227</v>
      </c>
      <c r="P33" s="1303" t="s">
        <v>1228</v>
      </c>
      <c r="Q33" s="1303" t="s">
        <v>1217</v>
      </c>
      <c r="R33" s="1303" t="s">
        <v>1229</v>
      </c>
    </row>
    <row r="34" spans="2:18">
      <c r="B34" s="1125" t="s">
        <v>1159</v>
      </c>
      <c r="C34" s="1126" t="s">
        <v>1160</v>
      </c>
      <c r="D34" s="1126" t="s">
        <v>1152</v>
      </c>
      <c r="E34" s="1126">
        <v>362</v>
      </c>
      <c r="F34" s="1126" t="s">
        <v>1161</v>
      </c>
      <c r="G34" s="1126">
        <v>7</v>
      </c>
      <c r="H34" s="1125" t="s">
        <v>1169</v>
      </c>
      <c r="I34" s="1126"/>
      <c r="J34" s="1125" t="s">
        <v>1170</v>
      </c>
      <c r="K34" s="1126">
        <v>63</v>
      </c>
      <c r="L34" s="1126" t="s">
        <v>1155</v>
      </c>
      <c r="M34" s="1126">
        <v>7</v>
      </c>
      <c r="N34" s="1303"/>
      <c r="O34" s="1303" t="s">
        <v>1230</v>
      </c>
      <c r="P34" s="1303" t="s">
        <v>1231</v>
      </c>
      <c r="Q34" s="1303" t="s">
        <v>1232</v>
      </c>
      <c r="R34" s="1305" t="s">
        <v>1226</v>
      </c>
    </row>
    <row r="35" spans="2:18">
      <c r="B35" s="1125" t="s">
        <v>1159</v>
      </c>
      <c r="C35" s="1126" t="s">
        <v>1160</v>
      </c>
      <c r="D35" s="1126" t="s">
        <v>1152</v>
      </c>
      <c r="E35" s="1126">
        <v>362</v>
      </c>
      <c r="F35" s="1126" t="s">
        <v>1161</v>
      </c>
      <c r="G35" s="1126">
        <v>9</v>
      </c>
      <c r="H35" s="1125" t="s">
        <v>1171</v>
      </c>
      <c r="I35" s="1126"/>
      <c r="J35" s="1125"/>
      <c r="K35" s="1126">
        <v>63</v>
      </c>
      <c r="L35" s="1126" t="s">
        <v>1155</v>
      </c>
      <c r="M35" s="1126">
        <v>7</v>
      </c>
      <c r="N35" s="1303"/>
      <c r="O35" s="1303"/>
      <c r="P35" s="1303"/>
      <c r="Q35" s="1303" t="s">
        <v>1233</v>
      </c>
      <c r="R35" s="1303" t="s">
        <v>1234</v>
      </c>
    </row>
    <row r="36" spans="2:18">
      <c r="B36" s="1125" t="s">
        <v>1159</v>
      </c>
      <c r="C36" s="1126" t="s">
        <v>1160</v>
      </c>
      <c r="D36" s="1126" t="s">
        <v>1152</v>
      </c>
      <c r="E36" s="1126">
        <v>362</v>
      </c>
      <c r="F36" s="1126" t="s">
        <v>1172</v>
      </c>
      <c r="G36" s="1126">
        <v>2</v>
      </c>
      <c r="H36" s="1125" t="s">
        <v>1165</v>
      </c>
      <c r="J36" s="1125" t="s">
        <v>1173</v>
      </c>
      <c r="K36" s="1126">
        <v>63</v>
      </c>
      <c r="L36" s="1126" t="s">
        <v>1155</v>
      </c>
      <c r="M36" s="1126">
        <v>7</v>
      </c>
      <c r="N36" s="1303"/>
      <c r="O36" s="1303" t="s">
        <v>1235</v>
      </c>
      <c r="P36" s="1303" t="s">
        <v>1236</v>
      </c>
      <c r="Q36" s="1303" t="s">
        <v>1237</v>
      </c>
      <c r="R36" s="1303"/>
    </row>
    <row r="37" spans="2:18">
      <c r="B37" s="1125" t="s">
        <v>1174</v>
      </c>
      <c r="C37" s="1126" t="s">
        <v>1175</v>
      </c>
      <c r="D37" s="1126" t="s">
        <v>1152</v>
      </c>
      <c r="E37" s="1126">
        <v>119</v>
      </c>
      <c r="F37" s="1127" t="s">
        <v>1176</v>
      </c>
      <c r="G37" s="1125">
        <v>1</v>
      </c>
      <c r="H37" s="1125" t="s">
        <v>1177</v>
      </c>
      <c r="I37" s="1126"/>
      <c r="J37" s="1125" t="s">
        <v>1178</v>
      </c>
      <c r="K37" s="1126">
        <v>63</v>
      </c>
      <c r="L37" s="1126" t="s">
        <v>1155</v>
      </c>
      <c r="M37" s="1126">
        <v>23</v>
      </c>
      <c r="N37" s="1302" t="s">
        <v>1238</v>
      </c>
      <c r="O37" s="1302" t="s">
        <v>1239</v>
      </c>
      <c r="P37" s="1302" t="s">
        <v>1240</v>
      </c>
      <c r="Q37" s="1302" t="s">
        <v>1241</v>
      </c>
      <c r="R37" s="1302" t="s">
        <v>1242</v>
      </c>
    </row>
    <row r="38" spans="2:18">
      <c r="B38" s="1125" t="s">
        <v>1174</v>
      </c>
      <c r="C38" s="1126" t="s">
        <v>1175</v>
      </c>
      <c r="D38" s="1126" t="s">
        <v>1152</v>
      </c>
      <c r="E38" s="1126">
        <v>119</v>
      </c>
      <c r="F38" s="1127" t="s">
        <v>1176</v>
      </c>
      <c r="G38" s="1125">
        <v>1</v>
      </c>
      <c r="H38" s="1125" t="s">
        <v>1177</v>
      </c>
      <c r="I38" s="1126"/>
      <c r="J38" s="1125" t="s">
        <v>1179</v>
      </c>
      <c r="K38" s="1126">
        <v>63</v>
      </c>
      <c r="L38" s="1126" t="s">
        <v>1155</v>
      </c>
      <c r="M38" s="1126">
        <v>23</v>
      </c>
      <c r="N38" s="1302" t="s">
        <v>1238</v>
      </c>
      <c r="O38" s="1302" t="s">
        <v>1239</v>
      </c>
      <c r="P38" s="1302" t="s">
        <v>1243</v>
      </c>
      <c r="Q38" s="1302" t="s">
        <v>1244</v>
      </c>
      <c r="R38" s="1302" t="s">
        <v>1245</v>
      </c>
    </row>
    <row r="39" spans="2:18">
      <c r="B39" s="1125" t="s">
        <v>1174</v>
      </c>
      <c r="C39" s="1126" t="s">
        <v>1175</v>
      </c>
      <c r="D39" s="1126" t="s">
        <v>1152</v>
      </c>
      <c r="E39" s="1126">
        <v>119</v>
      </c>
      <c r="F39" s="1127" t="s">
        <v>1176</v>
      </c>
      <c r="G39" s="1125">
        <v>1</v>
      </c>
      <c r="H39" s="1125" t="s">
        <v>1177</v>
      </c>
      <c r="I39" s="1126"/>
      <c r="J39" s="1125" t="s">
        <v>1180</v>
      </c>
      <c r="K39" s="1126">
        <v>63</v>
      </c>
      <c r="L39" s="1126" t="s">
        <v>1155</v>
      </c>
      <c r="M39" s="1126">
        <v>23</v>
      </c>
      <c r="N39" s="1302" t="s">
        <v>1246</v>
      </c>
      <c r="O39" s="1302" t="s">
        <v>1239</v>
      </c>
      <c r="P39" s="1302" t="s">
        <v>1243</v>
      </c>
      <c r="Q39" s="1302" t="s">
        <v>1244</v>
      </c>
      <c r="R39" s="1302" t="s">
        <v>1242</v>
      </c>
    </row>
    <row r="40" spans="2:18">
      <c r="B40" s="1125" t="s">
        <v>1174</v>
      </c>
      <c r="C40" s="1126" t="s">
        <v>1175</v>
      </c>
      <c r="D40" s="1126" t="s">
        <v>1152</v>
      </c>
      <c r="E40" s="1126">
        <v>119</v>
      </c>
      <c r="F40" s="1127" t="s">
        <v>1176</v>
      </c>
      <c r="G40" s="1125">
        <v>3</v>
      </c>
      <c r="H40" s="1125" t="s">
        <v>1181</v>
      </c>
      <c r="I40" s="1126"/>
      <c r="J40" s="1125" t="s">
        <v>1182</v>
      </c>
      <c r="K40" s="1126">
        <v>63</v>
      </c>
      <c r="L40" s="1126" t="s">
        <v>1155</v>
      </c>
      <c r="M40" s="1126">
        <v>23</v>
      </c>
      <c r="N40" s="1302" t="s">
        <v>1238</v>
      </c>
      <c r="O40" s="1302" t="s">
        <v>1239</v>
      </c>
      <c r="P40" s="1302" t="s">
        <v>1243</v>
      </c>
      <c r="Q40" s="1302" t="s">
        <v>1241</v>
      </c>
      <c r="R40" s="1302" t="s">
        <v>1245</v>
      </c>
    </row>
    <row r="41" spans="2:18">
      <c r="B41" s="1125" t="s">
        <v>1174</v>
      </c>
      <c r="C41" s="1126" t="s">
        <v>1175</v>
      </c>
      <c r="D41" s="1126" t="s">
        <v>1152</v>
      </c>
      <c r="E41" s="1126">
        <v>119</v>
      </c>
      <c r="F41" s="1127" t="s">
        <v>1176</v>
      </c>
      <c r="G41" s="1125">
        <v>9</v>
      </c>
      <c r="H41" s="1125" t="s">
        <v>1183</v>
      </c>
      <c r="I41" s="1126"/>
      <c r="J41" s="1125"/>
      <c r="K41" s="1126">
        <v>63</v>
      </c>
      <c r="L41" s="1126" t="s">
        <v>1155</v>
      </c>
      <c r="M41" s="1126">
        <v>23</v>
      </c>
      <c r="N41" s="1302" t="s">
        <v>1246</v>
      </c>
      <c r="O41" s="1302" t="s">
        <v>1239</v>
      </c>
      <c r="P41" s="1302" t="s">
        <v>1243</v>
      </c>
      <c r="Q41" s="1302" t="s">
        <v>1244</v>
      </c>
      <c r="R41" s="1302" t="s">
        <v>1242</v>
      </c>
    </row>
  </sheetData>
  <mergeCells count="2">
    <mergeCell ref="C11:G11"/>
    <mergeCell ref="H11:L11"/>
  </mergeCells>
  <hyperlinks>
    <hyperlink ref="A3" location="SYNTHESE!A1" display="SYNTHESE-INV" xr:uid="{1AF50CDB-42AB-468D-8C75-173E0232AB34}"/>
    <hyperlink ref="A2" location="'A LIRE '!A1" display="A LIRE" xr:uid="{940BEA49-1D03-4480-B3A6-63B5A9F719D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54DFF-F170-4420-80DC-D672D6CE509B}">
  <sheetPr codeName="Feuil9">
    <tabColor theme="8" tint="-0.249977111117893"/>
    <pageSetUpPr fitToPage="1"/>
  </sheetPr>
  <dimension ref="A1:IB385"/>
  <sheetViews>
    <sheetView showGridLines="0" topLeftCell="A4" zoomScale="70" zoomScaleNormal="70" workbookViewId="0">
      <pane xSplit="6" topLeftCell="M1" activePane="topRight" state="frozen"/>
      <selection activeCell="A28" sqref="A28"/>
      <selection pane="topRight" activeCell="S27" sqref="S27"/>
    </sheetView>
  </sheetViews>
  <sheetFormatPr baseColWidth="10" defaultColWidth="12.54296875" defaultRowHeight="14.5" outlineLevelCol="1"/>
  <cols>
    <col min="3" max="3" width="33.7265625" customWidth="1"/>
    <col min="4" max="4" width="14.81640625" customWidth="1"/>
    <col min="5" max="5" width="13.453125" customWidth="1"/>
    <col min="6" max="6" width="34" bestFit="1" customWidth="1"/>
    <col min="7" max="7" width="10.1796875" customWidth="1"/>
    <col min="8" max="8" width="16.1796875" customWidth="1"/>
    <col min="9" max="9" width="11.1796875" customWidth="1"/>
    <col min="10" max="10" width="14.26953125" customWidth="1"/>
    <col min="11" max="14" width="12.26953125" customWidth="1"/>
    <col min="15" max="15" width="12.453125" customWidth="1"/>
    <col min="16" max="16" width="12.26953125" customWidth="1" collapsed="1"/>
    <col min="17" max="20" width="12.26953125" customWidth="1" outlineLevel="1"/>
    <col min="21" max="21" width="12.26953125" customWidth="1"/>
    <col min="22" max="22" width="12.26953125" customWidth="1" outlineLevel="1"/>
    <col min="23" max="23" width="11.1796875" customWidth="1" outlineLevel="1"/>
    <col min="24" max="24" width="18.54296875" customWidth="1" outlineLevel="1"/>
    <col min="25" max="25" width="5.81640625" customWidth="1" outlineLevel="1"/>
    <col min="26" max="26" width="12.26953125" customWidth="1"/>
    <col min="27" max="30" width="12.26953125" customWidth="1" outlineLevel="1"/>
    <col min="31" max="31" width="12.26953125" customWidth="1"/>
    <col min="32" max="40" width="12.26953125" customWidth="1" outlineLevel="1"/>
    <col min="41" max="41" width="12.26953125" customWidth="1"/>
    <col min="42" max="50" width="12.26953125" hidden="1" customWidth="1" outlineLevel="1"/>
    <col min="51" max="51" width="12.26953125" customWidth="1" collapsed="1"/>
    <col min="52" max="52" width="12.26953125" customWidth="1"/>
    <col min="53" max="53" width="12.26953125" customWidth="1" collapsed="1"/>
    <col min="54" max="57" width="12.26953125" hidden="1" customWidth="1" outlineLevel="1"/>
    <col min="58" max="58" width="12.26953125" customWidth="1" collapsed="1"/>
    <col min="59" max="62" width="12.26953125" hidden="1" customWidth="1" outlineLevel="1"/>
    <col min="63" max="63" width="12.26953125" customWidth="1" collapsed="1"/>
    <col min="64" max="67" width="12.26953125" hidden="1" customWidth="1" outlineLevel="1"/>
    <col min="68" max="68" width="12.26953125" customWidth="1" collapsed="1"/>
    <col min="69" max="77" width="12.26953125" hidden="1" customWidth="1" outlineLevel="1"/>
    <col min="78" max="78" width="12.26953125" customWidth="1" collapsed="1"/>
    <col min="79" max="87" width="12.26953125" hidden="1" customWidth="1" outlineLevel="1"/>
    <col min="88" max="88" width="12.26953125" customWidth="1" collapsed="1"/>
    <col min="89" max="89" width="12.26953125" customWidth="1"/>
    <col min="90" max="90" width="12.26953125" customWidth="1" collapsed="1"/>
    <col min="91" max="94" width="12.26953125" hidden="1" customWidth="1" outlineLevel="1"/>
    <col min="95" max="95" width="12.26953125" customWidth="1" collapsed="1"/>
    <col min="96" max="99" width="12.26953125" hidden="1" customWidth="1" outlineLevel="1"/>
    <col min="100" max="100" width="12.26953125" customWidth="1" collapsed="1"/>
    <col min="101" max="104" width="12.26953125" hidden="1" customWidth="1" outlineLevel="1"/>
    <col min="105" max="105" width="12.26953125" customWidth="1" collapsed="1"/>
    <col min="106" max="114" width="12.26953125" hidden="1" customWidth="1" outlineLevel="1"/>
    <col min="115" max="115" width="12.26953125" customWidth="1" collapsed="1"/>
    <col min="116" max="124" width="12.26953125" hidden="1" customWidth="1" outlineLevel="1"/>
    <col min="125" max="125" width="12.26953125" customWidth="1" collapsed="1"/>
    <col min="126" max="126" width="12.26953125" customWidth="1"/>
    <col min="127" max="127" width="12.26953125" customWidth="1" collapsed="1"/>
    <col min="128" max="131" width="12.26953125" hidden="1" customWidth="1" outlineLevel="1"/>
    <col min="132" max="132" width="12.26953125" customWidth="1" collapsed="1"/>
    <col min="133" max="136" width="12.26953125" hidden="1" customWidth="1" outlineLevel="1"/>
    <col min="137" max="137" width="12.26953125" customWidth="1" collapsed="1"/>
    <col min="138" max="141" width="12.26953125" hidden="1" customWidth="1" outlineLevel="1"/>
    <col min="142" max="142" width="12.26953125" customWidth="1" collapsed="1"/>
    <col min="143" max="151" width="12.26953125" hidden="1" customWidth="1" outlineLevel="1"/>
    <col min="152" max="152" width="12.26953125" customWidth="1" collapsed="1"/>
    <col min="153" max="161" width="12.26953125" hidden="1" customWidth="1" outlineLevel="1"/>
    <col min="162" max="162" width="12.26953125" customWidth="1" collapsed="1"/>
    <col min="163" max="163" width="12.26953125" customWidth="1"/>
    <col min="164" max="164" width="12.26953125" customWidth="1" collapsed="1"/>
    <col min="165" max="168" width="12.26953125" hidden="1" customWidth="1" outlineLevel="1"/>
    <col min="169" max="169" width="12.26953125" customWidth="1" collapsed="1"/>
    <col min="170" max="173" width="12.26953125" hidden="1" customWidth="1" outlineLevel="1"/>
    <col min="174" max="174" width="12.26953125" customWidth="1" collapsed="1"/>
    <col min="175" max="178" width="12.26953125" hidden="1" customWidth="1" outlineLevel="1"/>
    <col min="179" max="179" width="12.26953125" customWidth="1" collapsed="1"/>
    <col min="180" max="188" width="12.26953125" hidden="1" customWidth="1" outlineLevel="1"/>
    <col min="189" max="189" width="12.26953125" customWidth="1" collapsed="1"/>
    <col min="190" max="198" width="12.26953125" hidden="1" customWidth="1" outlineLevel="1"/>
    <col min="199" max="199" width="12.26953125" customWidth="1" collapsed="1"/>
    <col min="200" max="200" width="12.26953125" customWidth="1"/>
    <col min="201" max="201" width="12.26953125" customWidth="1" collapsed="1"/>
    <col min="202" max="205" width="12.26953125" hidden="1" customWidth="1" outlineLevel="1"/>
    <col min="206" max="206" width="12.26953125" customWidth="1" collapsed="1"/>
    <col min="207" max="210" width="12.26953125" hidden="1" customWidth="1" outlineLevel="1"/>
    <col min="211" max="211" width="12.26953125" customWidth="1" collapsed="1"/>
    <col min="212" max="215" width="12.26953125" hidden="1" customWidth="1" outlineLevel="1"/>
    <col min="216" max="216" width="12.26953125" customWidth="1" collapsed="1"/>
    <col min="217" max="225" width="12.26953125" hidden="1" customWidth="1" outlineLevel="1"/>
    <col min="226" max="226" width="12.26953125" customWidth="1" collapsed="1"/>
    <col min="227" max="235" width="12.26953125" hidden="1" customWidth="1" outlineLevel="1"/>
    <col min="236" max="236" width="12.26953125" customWidth="1" collapsed="1"/>
  </cols>
  <sheetData>
    <row r="1" spans="1:22" s="4" customFormat="1" ht="22.15" customHeight="1">
      <c r="A1" s="1" t="s">
        <v>150</v>
      </c>
      <c r="B1" s="1"/>
      <c r="C1" s="2" t="s">
        <v>151</v>
      </c>
      <c r="H1" s="728">
        <v>2017</v>
      </c>
      <c r="I1" s="401">
        <v>2018</v>
      </c>
      <c r="J1" s="401">
        <v>2019</v>
      </c>
      <c r="K1" s="401">
        <v>2020</v>
      </c>
      <c r="L1" s="401">
        <v>2021</v>
      </c>
      <c r="M1" s="1264">
        <v>2022</v>
      </c>
      <c r="N1" s="1265">
        <v>2023</v>
      </c>
      <c r="P1" s="567">
        <v>2024</v>
      </c>
      <c r="Q1" s="429">
        <v>2025</v>
      </c>
      <c r="R1" s="429">
        <v>2026</v>
      </c>
      <c r="S1" s="429">
        <v>2027</v>
      </c>
      <c r="T1" s="429">
        <v>2028</v>
      </c>
      <c r="U1" s="429">
        <v>2029</v>
      </c>
      <c r="V1" s="568">
        <v>2030</v>
      </c>
    </row>
    <row r="2" spans="1:22" s="4" customFormat="1" ht="21">
      <c r="A2" s="1349" t="s">
        <v>1421</v>
      </c>
      <c r="C2" s="2"/>
      <c r="H2" s="569" t="s">
        <v>86</v>
      </c>
      <c r="I2" s="430"/>
      <c r="J2" s="430"/>
      <c r="K2" s="430"/>
      <c r="L2" s="430"/>
      <c r="M2" s="430"/>
      <c r="N2" s="570"/>
      <c r="P2" s="571" t="s">
        <v>280</v>
      </c>
      <c r="Q2" s="356"/>
      <c r="R2" s="356"/>
      <c r="S2" s="356"/>
      <c r="T2" s="356"/>
      <c r="U2" s="356"/>
      <c r="V2" s="156"/>
    </row>
    <row r="3" spans="1:22">
      <c r="A3" s="1349" t="s">
        <v>152</v>
      </c>
      <c r="C3" s="30"/>
      <c r="D3" s="30"/>
    </row>
    <row r="4" spans="1:22">
      <c r="C4" s="30"/>
      <c r="D4" s="30"/>
      <c r="H4" s="34" t="s">
        <v>86</v>
      </c>
      <c r="I4" s="34" t="s">
        <v>86</v>
      </c>
      <c r="J4" s="34" t="s">
        <v>86</v>
      </c>
      <c r="K4" s="34" t="s">
        <v>86</v>
      </c>
      <c r="L4" s="34" t="s">
        <v>86</v>
      </c>
      <c r="M4" s="34" t="s">
        <v>86</v>
      </c>
      <c r="N4" s="34" t="s">
        <v>86</v>
      </c>
      <c r="P4" s="76" t="s">
        <v>19</v>
      </c>
      <c r="Q4" s="76" t="s">
        <v>19</v>
      </c>
      <c r="R4" s="76" t="s">
        <v>19</v>
      </c>
      <c r="S4" s="76" t="s">
        <v>19</v>
      </c>
      <c r="T4" s="76" t="s">
        <v>19</v>
      </c>
      <c r="U4" s="76" t="s">
        <v>19</v>
      </c>
      <c r="V4" s="76" t="s">
        <v>19</v>
      </c>
    </row>
    <row r="5" spans="1:22">
      <c r="C5" s="33"/>
      <c r="D5" s="33"/>
    </row>
    <row r="6" spans="1:22">
      <c r="C6" s="33"/>
      <c r="D6" s="33"/>
    </row>
    <row r="7" spans="1:22">
      <c r="C7" s="100" t="s">
        <v>153</v>
      </c>
      <c r="D7" s="81"/>
    </row>
    <row r="8" spans="1:22">
      <c r="C8" s="876" t="s">
        <v>1423</v>
      </c>
      <c r="D8" s="1351"/>
      <c r="E8" s="1296"/>
      <c r="F8" s="1296"/>
      <c r="G8" s="1296"/>
      <c r="H8" s="1296"/>
      <c r="I8" s="1296"/>
      <c r="J8" s="1296"/>
      <c r="K8" s="1296"/>
      <c r="L8" s="1296"/>
      <c r="M8" s="1296"/>
      <c r="N8" s="1352"/>
    </row>
    <row r="9" spans="1:22">
      <c r="C9" s="878" t="s">
        <v>1424</v>
      </c>
      <c r="D9" s="1353"/>
      <c r="E9" s="231"/>
      <c r="F9" s="231"/>
      <c r="G9" s="231"/>
      <c r="H9" s="231"/>
      <c r="I9" s="231"/>
      <c r="J9" s="231"/>
      <c r="K9" s="231"/>
      <c r="L9" s="231"/>
      <c r="M9" s="231"/>
      <c r="N9" s="1354"/>
    </row>
    <row r="10" spans="1:22">
      <c r="C10" s="1297" t="s">
        <v>1425</v>
      </c>
      <c r="D10" s="1353"/>
      <c r="E10" s="231"/>
      <c r="F10" s="231"/>
      <c r="G10" s="231"/>
      <c r="H10" s="231"/>
      <c r="I10" s="231"/>
      <c r="J10" s="231"/>
      <c r="K10" s="231"/>
      <c r="L10" s="231"/>
      <c r="M10" s="231"/>
      <c r="N10" s="1354"/>
    </row>
    <row r="11" spans="1:22">
      <c r="B11" s="114"/>
      <c r="C11" s="1297" t="s">
        <v>154</v>
      </c>
      <c r="D11" s="1353"/>
      <c r="E11" s="231"/>
      <c r="F11" s="231"/>
      <c r="G11" s="231"/>
      <c r="H11" s="231"/>
      <c r="I11" s="231"/>
      <c r="J11" s="231"/>
      <c r="K11" s="231"/>
      <c r="L11" s="231"/>
      <c r="M11" s="231"/>
      <c r="N11" s="1354"/>
    </row>
    <row r="12" spans="1:22">
      <c r="C12" s="1297" t="s">
        <v>1422</v>
      </c>
      <c r="D12" s="1353"/>
      <c r="E12" s="231"/>
      <c r="F12" s="231"/>
      <c r="G12" s="231"/>
      <c r="H12" s="231"/>
      <c r="I12" s="231"/>
      <c r="J12" s="231"/>
      <c r="K12" s="231"/>
      <c r="L12" s="231"/>
      <c r="M12" s="231"/>
      <c r="N12" s="1354"/>
    </row>
    <row r="13" spans="1:22">
      <c r="C13" s="1297" t="s">
        <v>155</v>
      </c>
      <c r="D13" s="1353"/>
      <c r="E13" s="231"/>
      <c r="F13" s="231"/>
      <c r="G13" s="231"/>
      <c r="H13" s="231"/>
      <c r="I13" s="231"/>
      <c r="J13" s="231"/>
      <c r="K13" s="231"/>
      <c r="L13" s="231"/>
      <c r="M13" s="231"/>
      <c r="N13" s="1354"/>
    </row>
    <row r="14" spans="1:22">
      <c r="C14" s="1299" t="s">
        <v>1426</v>
      </c>
      <c r="D14" s="1651"/>
      <c r="E14" s="1300"/>
      <c r="F14" s="1300"/>
      <c r="G14" s="1300"/>
      <c r="H14" s="1300"/>
      <c r="I14" s="1300"/>
      <c r="J14" s="1300"/>
      <c r="K14" s="1300"/>
      <c r="L14" s="1300"/>
      <c r="M14" s="1300"/>
      <c r="N14" s="1632"/>
    </row>
    <row r="16" spans="1:22">
      <c r="C16" s="1718" t="s">
        <v>1660</v>
      </c>
    </row>
    <row r="18" spans="3:22" s="241" customFormat="1" ht="21">
      <c r="C18" s="242" t="s">
        <v>156</v>
      </c>
      <c r="J18" s="244"/>
    </row>
    <row r="19" spans="3:22">
      <c r="J19" s="82"/>
    </row>
    <row r="20" spans="3:22">
      <c r="C20" s="1266" t="s">
        <v>1124</v>
      </c>
      <c r="D20" s="65"/>
      <c r="E20" s="65"/>
      <c r="F20" s="65"/>
      <c r="H20" s="1263" t="s">
        <v>109</v>
      </c>
      <c r="O20" s="400"/>
      <c r="P20" s="829" t="s">
        <v>1629</v>
      </c>
    </row>
    <row r="21" spans="3:22" s="4" customFormat="1" ht="18" customHeight="1">
      <c r="C21" s="62"/>
      <c r="D21" s="11"/>
      <c r="E21" s="55" t="s">
        <v>98</v>
      </c>
      <c r="F21" s="63" t="s">
        <v>99</v>
      </c>
      <c r="H21" s="27">
        <v>2017</v>
      </c>
      <c r="I21" s="330">
        <v>2018</v>
      </c>
      <c r="J21" s="330">
        <v>2019</v>
      </c>
      <c r="K21" s="330">
        <v>2020</v>
      </c>
      <c r="L21" s="330">
        <v>2021</v>
      </c>
      <c r="M21" s="330">
        <v>2022</v>
      </c>
      <c r="N21" s="28">
        <v>2023</v>
      </c>
      <c r="O21" s="644"/>
      <c r="P21" s="27">
        <v>2024</v>
      </c>
      <c r="Q21" s="330">
        <v>2025</v>
      </c>
      <c r="R21" s="330">
        <v>2026</v>
      </c>
      <c r="S21" s="330">
        <v>2027</v>
      </c>
      <c r="T21" s="330">
        <v>2028</v>
      </c>
      <c r="U21" s="330">
        <v>2029</v>
      </c>
      <c r="V21" s="28">
        <v>2030</v>
      </c>
    </row>
    <row r="22" spans="3:22" s="4" customFormat="1" ht="18" customHeight="1">
      <c r="C22" s="690" t="s">
        <v>68</v>
      </c>
      <c r="D22" s="355"/>
      <c r="E22" s="288" t="s">
        <v>92</v>
      </c>
      <c r="F22" s="289"/>
      <c r="H22" s="739">
        <v>209.00567324483791</v>
      </c>
      <c r="I22" s="1234">
        <v>210.44974565131091</v>
      </c>
      <c r="J22" s="1234">
        <v>215.44181055945165</v>
      </c>
      <c r="K22" s="1234">
        <v>206.0313314549521</v>
      </c>
      <c r="L22" s="1234">
        <v>264.97603261214971</v>
      </c>
      <c r="M22" s="1234">
        <v>292.05799373969683</v>
      </c>
      <c r="N22" s="1235">
        <v>315.71814297280912</v>
      </c>
      <c r="O22" s="1262"/>
      <c r="P22" s="1722">
        <v>530.79941796092578</v>
      </c>
      <c r="Q22" s="1723">
        <v>625.69180297529601</v>
      </c>
      <c r="R22" s="1723">
        <v>705.46840750742831</v>
      </c>
      <c r="S22" s="1723">
        <v>797.83200785280894</v>
      </c>
      <c r="T22" s="1723">
        <v>880.22115073816963</v>
      </c>
      <c r="U22" s="1723">
        <v>939.87078989088127</v>
      </c>
      <c r="V22" s="1724">
        <v>970.3223244469076</v>
      </c>
    </row>
    <row r="23" spans="3:22" s="4" customFormat="1" ht="18" customHeight="1">
      <c r="C23" s="61" t="s">
        <v>69</v>
      </c>
      <c r="E23" s="1"/>
      <c r="F23" s="49"/>
      <c r="H23" s="833">
        <v>243.02985261027663</v>
      </c>
      <c r="I23" s="172">
        <v>244.70900657129175</v>
      </c>
      <c r="J23" s="172">
        <v>250.51373320866475</v>
      </c>
      <c r="K23" s="172">
        <v>239.57131564529314</v>
      </c>
      <c r="L23" s="172">
        <v>308.11166582808107</v>
      </c>
      <c r="M23" s="172">
        <v>339.60231830197307</v>
      </c>
      <c r="N23" s="834">
        <v>367.11411973582454</v>
      </c>
      <c r="O23" s="1262"/>
      <c r="P23" s="833">
        <v>617.20862553596021</v>
      </c>
      <c r="Q23" s="172">
        <v>727.54860811080937</v>
      </c>
      <c r="R23" s="172">
        <v>820.31210175282365</v>
      </c>
      <c r="S23" s="172">
        <v>927.71163703815</v>
      </c>
      <c r="T23" s="172">
        <v>1023.5129659746159</v>
      </c>
      <c r="U23" s="172">
        <v>1092.8730115010246</v>
      </c>
      <c r="V23" s="834">
        <v>1128.2817726126834</v>
      </c>
    </row>
    <row r="24" spans="3:22" s="4" customFormat="1" ht="18" customHeight="1">
      <c r="C24" s="62" t="s">
        <v>94</v>
      </c>
      <c r="D24" s="10"/>
      <c r="E24" s="55"/>
      <c r="F24" s="63"/>
      <c r="H24" s="835">
        <v>729.0895578308299</v>
      </c>
      <c r="I24" s="341">
        <v>734.12701971387514</v>
      </c>
      <c r="J24" s="341">
        <v>751.54119962599418</v>
      </c>
      <c r="K24" s="341">
        <v>718.71394693587933</v>
      </c>
      <c r="L24" s="341">
        <v>924.3349974842431</v>
      </c>
      <c r="M24" s="341">
        <v>1018.806954905919</v>
      </c>
      <c r="N24" s="836">
        <v>1101.3423592074737</v>
      </c>
      <c r="O24" s="1262"/>
      <c r="P24" s="835">
        <v>1851.6258766078806</v>
      </c>
      <c r="Q24" s="341">
        <v>2182.6458243324278</v>
      </c>
      <c r="R24" s="341">
        <v>2460.9363052584708</v>
      </c>
      <c r="S24" s="341">
        <v>2783.1349111144496</v>
      </c>
      <c r="T24" s="341">
        <v>3070.5388979238473</v>
      </c>
      <c r="U24" s="341">
        <v>3278.6190345030741</v>
      </c>
      <c r="V24" s="836">
        <v>3384.8453178380496</v>
      </c>
    </row>
    <row r="25" spans="3:22" s="4" customFormat="1" ht="18" customHeight="1">
      <c r="C25" s="45" t="s">
        <v>65</v>
      </c>
      <c r="D25" s="356"/>
      <c r="E25" s="330"/>
      <c r="F25" s="28"/>
      <c r="H25" s="132">
        <v>1181.1250836859444</v>
      </c>
      <c r="I25" s="361">
        <v>1189.2857719364779</v>
      </c>
      <c r="J25" s="361">
        <v>1217.4967433941106</v>
      </c>
      <c r="K25" s="361">
        <v>1164.3165940361246</v>
      </c>
      <c r="L25" s="361">
        <v>1497.4226959244738</v>
      </c>
      <c r="M25" s="361">
        <v>1650.467266947589</v>
      </c>
      <c r="N25" s="133">
        <v>1784.1746219161073</v>
      </c>
      <c r="O25" s="1262"/>
      <c r="P25" s="1719">
        <v>2999.6339201047667</v>
      </c>
      <c r="Q25" s="1720">
        <v>3535.8862354185335</v>
      </c>
      <c r="R25" s="1720">
        <v>3986.7168145187229</v>
      </c>
      <c r="S25" s="1720">
        <v>4508.6785560054086</v>
      </c>
      <c r="T25" s="1720">
        <v>4974.273014636633</v>
      </c>
      <c r="U25" s="1720">
        <v>5311.36283589498</v>
      </c>
      <c r="V25" s="1721">
        <v>5483.449414897641</v>
      </c>
    </row>
    <row r="26" spans="3:22">
      <c r="J26" s="82"/>
    </row>
    <row r="27" spans="3:22">
      <c r="J27" s="82"/>
      <c r="P27" s="82"/>
    </row>
    <row r="28" spans="3:22" s="241" customFormat="1" ht="21">
      <c r="C28" s="242" t="s">
        <v>262</v>
      </c>
    </row>
    <row r="29" spans="3:22">
      <c r="J29" s="82"/>
    </row>
    <row r="30" spans="3:22">
      <c r="C30" s="37" t="s">
        <v>287</v>
      </c>
      <c r="J30" s="82"/>
    </row>
    <row r="31" spans="3:22">
      <c r="C31" t="s">
        <v>1427</v>
      </c>
      <c r="J31" s="82"/>
    </row>
    <row r="32" spans="3:22">
      <c r="C32" t="s">
        <v>1002</v>
      </c>
      <c r="J32" s="82"/>
    </row>
    <row r="33" spans="3:14">
      <c r="C33" s="231" t="s">
        <v>1428</v>
      </c>
      <c r="J33" s="82"/>
    </row>
    <row r="34" spans="3:14">
      <c r="C34" s="231"/>
      <c r="J34" s="82"/>
    </row>
    <row r="35" spans="3:14">
      <c r="C35" s="37" t="s">
        <v>317</v>
      </c>
      <c r="J35" s="82"/>
    </row>
    <row r="36" spans="3:14">
      <c r="C36" t="s">
        <v>1539</v>
      </c>
      <c r="J36" s="82"/>
    </row>
    <row r="37" spans="3:14">
      <c r="C37" t="s">
        <v>1430</v>
      </c>
      <c r="J37" s="82"/>
    </row>
    <row r="38" spans="3:14">
      <c r="C38" t="s">
        <v>902</v>
      </c>
      <c r="J38" s="82"/>
    </row>
    <row r="39" spans="3:14">
      <c r="C39" s="231" t="s">
        <v>1540</v>
      </c>
      <c r="J39" s="82"/>
    </row>
    <row r="40" spans="3:14">
      <c r="C40" s="122"/>
      <c r="J40" s="82"/>
    </row>
    <row r="41" spans="3:14" ht="18.5">
      <c r="C41" s="258" t="s">
        <v>86</v>
      </c>
      <c r="J41" s="82"/>
    </row>
    <row r="42" spans="3:14" ht="18.5">
      <c r="C42" s="258"/>
      <c r="J42" s="82"/>
    </row>
    <row r="43" spans="3:14">
      <c r="C43" s="37" t="s">
        <v>995</v>
      </c>
      <c r="H43" s="439" t="s">
        <v>109</v>
      </c>
    </row>
    <row r="44" spans="3:14">
      <c r="C44" s="67"/>
      <c r="D44" s="386"/>
      <c r="E44" s="386" t="s">
        <v>165</v>
      </c>
      <c r="F44" s="554" t="s">
        <v>996</v>
      </c>
      <c r="H44" s="27">
        <v>2017</v>
      </c>
      <c r="I44" s="330">
        <v>2018</v>
      </c>
      <c r="J44" s="330">
        <v>2019</v>
      </c>
      <c r="K44" s="330">
        <v>2020</v>
      </c>
      <c r="L44" s="330">
        <v>2021</v>
      </c>
      <c r="M44" s="330">
        <v>2022</v>
      </c>
      <c r="N44" s="28">
        <v>2023</v>
      </c>
    </row>
    <row r="45" spans="3:14">
      <c r="C45" s="687" t="s">
        <v>167</v>
      </c>
      <c r="D45" s="387"/>
      <c r="E45" s="387" t="s">
        <v>997</v>
      </c>
      <c r="F45" s="391" t="s">
        <v>169</v>
      </c>
      <c r="H45" s="844">
        <v>9775.2267818574528</v>
      </c>
      <c r="I45" s="845">
        <v>10186.609071274297</v>
      </c>
      <c r="J45" s="845">
        <v>10705.734341252703</v>
      </c>
      <c r="K45" s="845">
        <v>9846.6473182145419</v>
      </c>
      <c r="L45" s="845">
        <v>10578.605786537077</v>
      </c>
      <c r="M45" s="845">
        <v>10802.803353633491</v>
      </c>
      <c r="N45" s="846">
        <v>11022.960150625262</v>
      </c>
    </row>
    <row r="46" spans="3:14">
      <c r="C46" s="123" t="s">
        <v>170</v>
      </c>
      <c r="D46" s="36"/>
      <c r="E46" s="36" t="s">
        <v>998</v>
      </c>
      <c r="F46" s="393" t="s">
        <v>169</v>
      </c>
      <c r="H46" s="847">
        <v>1291</v>
      </c>
      <c r="I46" s="848">
        <v>946.5</v>
      </c>
      <c r="J46" s="848">
        <v>602</v>
      </c>
      <c r="K46" s="848">
        <v>573.22370936902473</v>
      </c>
      <c r="L46" s="848">
        <v>686</v>
      </c>
      <c r="M46" s="848">
        <v>719.22812499999986</v>
      </c>
      <c r="N46" s="849">
        <v>733.88570554858393</v>
      </c>
    </row>
    <row r="47" spans="3:14">
      <c r="C47" s="123" t="s">
        <v>171</v>
      </c>
      <c r="D47" s="36"/>
      <c r="E47" s="36" t="s">
        <v>165</v>
      </c>
      <c r="F47" s="393" t="s">
        <v>172</v>
      </c>
      <c r="H47" s="847">
        <v>1800.3049853372434</v>
      </c>
      <c r="I47" s="848">
        <v>2006.8973607038124</v>
      </c>
      <c r="J47" s="848">
        <v>1899.9120234604106</v>
      </c>
      <c r="K47" s="848">
        <v>1881.4662756598241</v>
      </c>
      <c r="L47" s="848">
        <v>2338.9208211143696</v>
      </c>
      <c r="M47" s="848">
        <v>1634.2932551319648</v>
      </c>
      <c r="N47" s="849">
        <v>1667.5994958008823</v>
      </c>
    </row>
    <row r="48" spans="3:14">
      <c r="C48" s="123" t="s">
        <v>173</v>
      </c>
      <c r="D48" s="36"/>
      <c r="E48" s="36" t="s">
        <v>100</v>
      </c>
      <c r="F48" s="393" t="s">
        <v>169</v>
      </c>
      <c r="H48" s="847">
        <v>5841.6891495601176</v>
      </c>
      <c r="I48" s="848">
        <v>6512.0469208211143</v>
      </c>
      <c r="J48" s="848">
        <v>6164.8973607038124</v>
      </c>
      <c r="K48" s="848">
        <v>6105.0439882697947</v>
      </c>
      <c r="L48" s="848">
        <v>7589.4076246334307</v>
      </c>
      <c r="M48" s="848">
        <v>5303.0087976539589</v>
      </c>
      <c r="N48" s="849">
        <v>5411.0819887593025</v>
      </c>
    </row>
    <row r="49" spans="3:14">
      <c r="C49" s="123" t="s">
        <v>174</v>
      </c>
      <c r="D49" s="36"/>
      <c r="E49" s="36" t="s">
        <v>100</v>
      </c>
      <c r="F49" s="393" t="s">
        <v>172</v>
      </c>
      <c r="H49" s="847">
        <v>465.65126050420167</v>
      </c>
      <c r="I49" s="848">
        <v>380.98739495798321</v>
      </c>
      <c r="J49" s="848">
        <v>270.27310924369749</v>
      </c>
      <c r="K49" s="848">
        <v>244.22268907563026</v>
      </c>
      <c r="L49" s="848">
        <v>263.76050420168065</v>
      </c>
      <c r="M49" s="848">
        <v>211.65966386554621</v>
      </c>
      <c r="N49" s="849">
        <v>215.97320287237449</v>
      </c>
    </row>
    <row r="50" spans="3:14">
      <c r="C50" s="123" t="s">
        <v>175</v>
      </c>
      <c r="D50" s="36"/>
      <c r="E50" s="36" t="s">
        <v>100</v>
      </c>
      <c r="F50" s="393" t="s">
        <v>172</v>
      </c>
      <c r="H50" s="847">
        <v>910.8739495798319</v>
      </c>
      <c r="I50" s="848">
        <v>745.26050420168065</v>
      </c>
      <c r="J50" s="848">
        <v>528.68907563025209</v>
      </c>
      <c r="K50" s="848">
        <v>477.73109243697479</v>
      </c>
      <c r="L50" s="848">
        <v>515.94957983193274</v>
      </c>
      <c r="M50" s="848">
        <v>414.03361344537814</v>
      </c>
      <c r="N50" s="849">
        <v>422.47145232841257</v>
      </c>
    </row>
    <row r="51" spans="3:14">
      <c r="C51" s="123" t="s">
        <v>176</v>
      </c>
      <c r="D51" s="36"/>
      <c r="E51" s="36" t="s">
        <v>100</v>
      </c>
      <c r="F51" s="393" t="s">
        <v>172</v>
      </c>
      <c r="H51" s="847">
        <v>5139.8889623064952</v>
      </c>
      <c r="I51" s="848">
        <v>5622.1182558104892</v>
      </c>
      <c r="J51" s="848">
        <v>5246.5460784596517</v>
      </c>
      <c r="K51" s="848">
        <v>5175.1621861459298</v>
      </c>
      <c r="L51" s="848">
        <v>6397.9704907439245</v>
      </c>
      <c r="M51" s="848">
        <v>4494.8664251842656</v>
      </c>
      <c r="N51" s="849">
        <v>4586.4699990604458</v>
      </c>
    </row>
    <row r="52" spans="3:14">
      <c r="C52" s="123" t="s">
        <v>177</v>
      </c>
      <c r="D52" s="36"/>
      <c r="E52" s="36" t="s">
        <v>100</v>
      </c>
      <c r="F52" s="393" t="s">
        <v>169</v>
      </c>
      <c r="H52" s="847">
        <v>13631.879421769401</v>
      </c>
      <c r="I52" s="848">
        <v>14910.835374106082</v>
      </c>
      <c r="J52" s="848">
        <v>13914.752642871252</v>
      </c>
      <c r="K52" s="848">
        <v>13725.430145865288</v>
      </c>
      <c r="L52" s="848">
        <v>16968.530431973017</v>
      </c>
      <c r="M52" s="848">
        <v>11921.167475488706</v>
      </c>
      <c r="N52" s="849">
        <v>12164.116084464664</v>
      </c>
    </row>
    <row r="53" spans="3:14">
      <c r="C53" s="123" t="s">
        <v>178</v>
      </c>
      <c r="D53" s="36"/>
      <c r="E53" s="36" t="s">
        <v>100</v>
      </c>
      <c r="F53" s="393" t="s">
        <v>172</v>
      </c>
      <c r="H53" s="847">
        <v>1360.4655237949737</v>
      </c>
      <c r="I53" s="848">
        <v>1092.205920889066</v>
      </c>
      <c r="J53" s="848">
        <v>763.76885188954361</v>
      </c>
      <c r="K53" s="848">
        <v>687.43658335120449</v>
      </c>
      <c r="L53" s="848">
        <v>738.33861374220726</v>
      </c>
      <c r="M53" s="848">
        <v>595.72250744790449</v>
      </c>
      <c r="N53" s="849">
        <v>607.86309307575675</v>
      </c>
    </row>
    <row r="54" spans="3:14">
      <c r="C54" s="123" t="s">
        <v>179</v>
      </c>
      <c r="D54" s="36"/>
      <c r="E54" s="36" t="s">
        <v>100</v>
      </c>
      <c r="F54" s="393" t="s">
        <v>172</v>
      </c>
      <c r="H54" s="847">
        <v>2189.2548658769688</v>
      </c>
      <c r="I54" s="848">
        <v>1757.5727462582672</v>
      </c>
      <c r="J54" s="848">
        <v>1229.0533248797253</v>
      </c>
      <c r="K54" s="848">
        <v>1106.2197893007888</v>
      </c>
      <c r="L54" s="848">
        <v>1188.1311025736666</v>
      </c>
      <c r="M54" s="848">
        <v>958.63392003111051</v>
      </c>
      <c r="N54" s="849">
        <v>978.17049460466581</v>
      </c>
    </row>
    <row r="55" spans="3:14">
      <c r="C55" s="123" t="s">
        <v>180</v>
      </c>
      <c r="D55" s="36"/>
      <c r="E55" s="36" t="s">
        <v>100</v>
      </c>
      <c r="F55" s="393" t="s">
        <v>169</v>
      </c>
      <c r="H55" s="847">
        <v>421.3586206896552</v>
      </c>
      <c r="I55" s="848">
        <v>429.23448275862069</v>
      </c>
      <c r="J55" s="848">
        <v>685.2</v>
      </c>
      <c r="K55" s="848">
        <v>681.26206896551719</v>
      </c>
      <c r="L55" s="848">
        <v>1334.9586206896552</v>
      </c>
      <c r="M55" s="848">
        <v>1653.9310344827586</v>
      </c>
      <c r="N55" s="849">
        <v>1687.6374852138586</v>
      </c>
    </row>
    <row r="56" spans="3:14">
      <c r="C56" s="123" t="s">
        <v>181</v>
      </c>
      <c r="D56" s="36"/>
      <c r="E56" s="36" t="s">
        <v>100</v>
      </c>
      <c r="F56" s="393" t="s">
        <v>169</v>
      </c>
      <c r="H56" s="847">
        <v>3704.066306069144</v>
      </c>
      <c r="I56" s="848">
        <v>4276.0912873879988</v>
      </c>
      <c r="J56" s="848">
        <v>6268.6400263249907</v>
      </c>
      <c r="K56" s="848">
        <v>6104.934811371847</v>
      </c>
      <c r="L56" s="848">
        <v>8914.5470250704402</v>
      </c>
      <c r="M56" s="848">
        <v>10860.398549383352</v>
      </c>
      <c r="N56" s="849">
        <v>11081.729113350537</v>
      </c>
    </row>
    <row r="57" spans="3:14">
      <c r="C57" s="113" t="s">
        <v>182</v>
      </c>
      <c r="D57" s="93"/>
      <c r="E57" s="93" t="s">
        <v>100</v>
      </c>
      <c r="F57" s="394" t="s">
        <v>169</v>
      </c>
      <c r="H57" s="850">
        <v>20074.972938326613</v>
      </c>
      <c r="I57" s="851">
        <v>22009.724998691232</v>
      </c>
      <c r="J57" s="851">
        <v>25396.398236597379</v>
      </c>
      <c r="K57" s="851">
        <v>23223.111051806387</v>
      </c>
      <c r="L57" s="851">
        <v>27215.878840444344</v>
      </c>
      <c r="M57" s="851">
        <v>29320.692530940389</v>
      </c>
      <c r="N57" s="852">
        <v>29918.236477810548</v>
      </c>
    </row>
    <row r="58" spans="3:14">
      <c r="C58" s="959"/>
      <c r="J58" s="82"/>
    </row>
    <row r="59" spans="3:14">
      <c r="C59" s="37" t="s">
        <v>999</v>
      </c>
      <c r="H59" s="439" t="s">
        <v>109</v>
      </c>
    </row>
    <row r="60" spans="3:14">
      <c r="C60" s="67"/>
      <c r="D60" s="386"/>
      <c r="E60" s="386" t="s">
        <v>165</v>
      </c>
      <c r="F60" s="554" t="s">
        <v>996</v>
      </c>
      <c r="H60" s="27">
        <v>2017</v>
      </c>
      <c r="I60" s="330">
        <v>2018</v>
      </c>
      <c r="J60" s="330">
        <v>2019</v>
      </c>
      <c r="K60" s="330">
        <v>2020</v>
      </c>
      <c r="L60" s="330">
        <v>2021</v>
      </c>
      <c r="M60" s="330">
        <v>2022</v>
      </c>
      <c r="N60" s="28">
        <v>2023</v>
      </c>
    </row>
    <row r="61" spans="3:14">
      <c r="C61" s="687" t="s">
        <v>167</v>
      </c>
      <c r="D61" s="387"/>
      <c r="E61" s="387" t="s">
        <v>1000</v>
      </c>
      <c r="F61" s="391" t="s">
        <v>169</v>
      </c>
      <c r="H61" s="136">
        <v>46.79617336429537</v>
      </c>
      <c r="I61" s="135">
        <v>47.395533220192767</v>
      </c>
      <c r="J61" s="135">
        <v>48.075576133614767</v>
      </c>
      <c r="K61" s="135">
        <v>48.536622176612767</v>
      </c>
      <c r="L61" s="135">
        <v>50.77269548515298</v>
      </c>
      <c r="M61" s="135">
        <v>55.152632893633829</v>
      </c>
      <c r="N61" s="137">
        <v>58.42987067398105</v>
      </c>
    </row>
    <row r="62" spans="3:14">
      <c r="C62" s="123" t="s">
        <v>170</v>
      </c>
      <c r="D62" s="36"/>
      <c r="E62" s="36" t="s">
        <v>1001</v>
      </c>
      <c r="F62" s="393" t="s">
        <v>169</v>
      </c>
      <c r="H62" s="136">
        <v>882.20689655172418</v>
      </c>
      <c r="I62" s="135">
        <v>893.50609818243595</v>
      </c>
      <c r="J62" s="135">
        <v>906.32634618651241</v>
      </c>
      <c r="K62" s="135">
        <v>915.01803974859854</v>
      </c>
      <c r="L62" s="135">
        <v>957.17275352471552</v>
      </c>
      <c r="M62" s="135">
        <v>1039.7438423645319</v>
      </c>
      <c r="N62" s="137">
        <v>1094.5765025893281</v>
      </c>
    </row>
    <row r="63" spans="3:14">
      <c r="C63" s="123" t="s">
        <v>171</v>
      </c>
      <c r="D63" s="36"/>
      <c r="E63" s="36" t="s">
        <v>100</v>
      </c>
      <c r="F63" s="393" t="s">
        <v>172</v>
      </c>
      <c r="H63" s="136">
        <v>111762.68015884886</v>
      </c>
      <c r="I63" s="135">
        <v>113194.1233530016</v>
      </c>
      <c r="J63" s="135">
        <v>114818.26082329026</v>
      </c>
      <c r="K63" s="135">
        <v>115919.37097263854</v>
      </c>
      <c r="L63" s="135">
        <v>121259.75519697761</v>
      </c>
      <c r="M63" s="135">
        <v>131720.30161578613</v>
      </c>
      <c r="N63" s="137">
        <v>139547.28513852227</v>
      </c>
    </row>
    <row r="64" spans="3:14">
      <c r="C64" s="123" t="s">
        <v>173</v>
      </c>
      <c r="D64" s="36"/>
      <c r="E64" s="36" t="s">
        <v>100</v>
      </c>
      <c r="F64" s="393" t="s">
        <v>169</v>
      </c>
      <c r="H64" s="136">
        <v>91349.557442320933</v>
      </c>
      <c r="I64" s="135">
        <v>92519.551774094522</v>
      </c>
      <c r="J64" s="135">
        <v>93847.045342837577</v>
      </c>
      <c r="K64" s="135">
        <v>94747.040982663384</v>
      </c>
      <c r="L64" s="135">
        <v>99112.019835818632</v>
      </c>
      <c r="M64" s="135">
        <v>107661.97841416394</v>
      </c>
      <c r="N64" s="137">
        <v>114059.38656413012</v>
      </c>
    </row>
    <row r="65" spans="3:14">
      <c r="C65" s="123" t="s">
        <v>174</v>
      </c>
      <c r="D65" s="36"/>
      <c r="E65" s="36" t="s">
        <v>100</v>
      </c>
      <c r="F65" s="393" t="s">
        <v>172</v>
      </c>
      <c r="H65" s="136">
        <v>114370.99852889548</v>
      </c>
      <c r="I65" s="135">
        <v>115835.84875635918</v>
      </c>
      <c r="J65" s="135">
        <v>117497.89036059678</v>
      </c>
      <c r="K65" s="135">
        <v>118624.69822787655</v>
      </c>
      <c r="L65" s="135">
        <v>124089.71638418337</v>
      </c>
      <c r="M65" s="135">
        <v>134794.39112334108</v>
      </c>
      <c r="N65" s="137">
        <v>142804.04085339603</v>
      </c>
    </row>
    <row r="66" spans="3:14">
      <c r="C66" s="123" t="s">
        <v>175</v>
      </c>
      <c r="D66" s="36"/>
      <c r="E66" s="36" t="s">
        <v>100</v>
      </c>
      <c r="F66" s="393" t="s">
        <v>172</v>
      </c>
      <c r="H66" s="136">
        <v>94086.474845973687</v>
      </c>
      <c r="I66" s="135">
        <v>95291.523292276805</v>
      </c>
      <c r="J66" s="135">
        <v>96658.789798659142</v>
      </c>
      <c r="K66" s="135">
        <v>97585.750141969227</v>
      </c>
      <c r="L66" s="135">
        <v>102081.50780702315</v>
      </c>
      <c r="M66" s="135">
        <v>110887.63106846895</v>
      </c>
      <c r="N66" s="137">
        <v>117476.71149571975</v>
      </c>
    </row>
    <row r="67" spans="3:14">
      <c r="C67" s="123" t="s">
        <v>176</v>
      </c>
      <c r="D67" s="36"/>
      <c r="E67" s="36" t="s">
        <v>100</v>
      </c>
      <c r="F67" s="393" t="s">
        <v>172</v>
      </c>
      <c r="H67" s="136">
        <v>16713.418127116034</v>
      </c>
      <c r="I67" s="135">
        <v>16927.48161051752</v>
      </c>
      <c r="J67" s="135">
        <v>17170.361332069198</v>
      </c>
      <c r="K67" s="135">
        <v>17335.025550070346</v>
      </c>
      <c r="L67" s="135">
        <v>18133.647007375886</v>
      </c>
      <c r="M67" s="135">
        <v>19697.957078386749</v>
      </c>
      <c r="N67" s="137">
        <v>20868.434093644508</v>
      </c>
    </row>
    <row r="68" spans="3:14">
      <c r="C68" s="123" t="s">
        <v>177</v>
      </c>
      <c r="D68" s="36"/>
      <c r="E68" s="36" t="s">
        <v>100</v>
      </c>
      <c r="F68" s="393" t="s">
        <v>169</v>
      </c>
      <c r="H68" s="136">
        <v>16713.418127116034</v>
      </c>
      <c r="I68" s="135">
        <v>16927.48161051752</v>
      </c>
      <c r="J68" s="135">
        <v>17170.361332069198</v>
      </c>
      <c r="K68" s="135">
        <v>17335.025550070346</v>
      </c>
      <c r="L68" s="135">
        <v>18133.647007375886</v>
      </c>
      <c r="M68" s="135">
        <v>19697.957078386749</v>
      </c>
      <c r="N68" s="137">
        <v>20868.434093644504</v>
      </c>
    </row>
    <row r="69" spans="3:14">
      <c r="C69" s="123" t="s">
        <v>178</v>
      </c>
      <c r="D69" s="36"/>
      <c r="E69" s="36" t="s">
        <v>100</v>
      </c>
      <c r="F69" s="393" t="s">
        <v>172</v>
      </c>
      <c r="H69" s="136">
        <v>16713.418127116034</v>
      </c>
      <c r="I69" s="135">
        <v>16927.48161051752</v>
      </c>
      <c r="J69" s="135">
        <v>17170.361332069198</v>
      </c>
      <c r="K69" s="135">
        <v>17335.025550070346</v>
      </c>
      <c r="L69" s="135">
        <v>18133.647007375886</v>
      </c>
      <c r="M69" s="135">
        <v>19697.957078386749</v>
      </c>
      <c r="N69" s="137">
        <v>20868.434093644501</v>
      </c>
    </row>
    <row r="70" spans="3:14">
      <c r="C70" s="123" t="s">
        <v>179</v>
      </c>
      <c r="D70" s="36"/>
      <c r="E70" s="36" t="s">
        <v>100</v>
      </c>
      <c r="F70" s="393" t="s">
        <v>172</v>
      </c>
      <c r="H70" s="136">
        <v>16713.418127116034</v>
      </c>
      <c r="I70" s="135">
        <v>16927.48161051752</v>
      </c>
      <c r="J70" s="135">
        <v>17170.361332069198</v>
      </c>
      <c r="K70" s="135">
        <v>17335.025550070346</v>
      </c>
      <c r="L70" s="135">
        <v>18133.647007375886</v>
      </c>
      <c r="M70" s="135">
        <v>19697.957078386749</v>
      </c>
      <c r="N70" s="137">
        <v>20868.434093644511</v>
      </c>
    </row>
    <row r="71" spans="3:14">
      <c r="C71" s="123" t="s">
        <v>180</v>
      </c>
      <c r="D71" s="36"/>
      <c r="E71" s="36" t="s">
        <v>100</v>
      </c>
      <c r="F71" s="393" t="s">
        <v>169</v>
      </c>
      <c r="H71" s="136">
        <v>101703.78364261042</v>
      </c>
      <c r="I71" s="135">
        <v>103006.39367941234</v>
      </c>
      <c r="J71" s="135">
        <v>104484.35506732216</v>
      </c>
      <c r="K71" s="135">
        <v>105486.36278793903</v>
      </c>
      <c r="L71" s="135">
        <v>110346.10023293074</v>
      </c>
      <c r="M71" s="135">
        <v>119865.17357879084</v>
      </c>
      <c r="N71" s="137">
        <v>126987.71070513056</v>
      </c>
    </row>
    <row r="72" spans="3:14">
      <c r="C72" s="123" t="s">
        <v>181</v>
      </c>
      <c r="D72" s="36"/>
      <c r="E72" s="36" t="s">
        <v>100</v>
      </c>
      <c r="F72" s="393" t="s">
        <v>169</v>
      </c>
      <c r="H72" s="136">
        <v>65571.022171116056</v>
      </c>
      <c r="I72" s="135">
        <v>66410.848070844659</v>
      </c>
      <c r="J72" s="135">
        <v>67363.727457075132</v>
      </c>
      <c r="K72" s="135">
        <v>68009.747379943277</v>
      </c>
      <c r="L72" s="135">
        <v>71142.944005853744</v>
      </c>
      <c r="M72" s="135">
        <v>77280.133273101063</v>
      </c>
      <c r="N72" s="137">
        <v>81872.214541847003</v>
      </c>
    </row>
    <row r="73" spans="3:14">
      <c r="C73" s="113" t="s">
        <v>182</v>
      </c>
      <c r="D73" s="93"/>
      <c r="E73" s="93" t="s">
        <v>100</v>
      </c>
      <c r="F73" s="394" t="s">
        <v>169</v>
      </c>
      <c r="H73" s="138">
        <v>61678.169256376714</v>
      </c>
      <c r="I73" s="139">
        <v>62468.135956212092</v>
      </c>
      <c r="J73" s="139">
        <v>63364.444327179132</v>
      </c>
      <c r="K73" s="139">
        <v>63972.111019360178</v>
      </c>
      <c r="L73" s="139">
        <v>66919.29447643827</v>
      </c>
      <c r="M73" s="139">
        <v>72692.128052158267</v>
      </c>
      <c r="N73" s="140">
        <v>77011.584366162657</v>
      </c>
    </row>
    <row r="74" spans="3:14" ht="14.5" customHeight="1">
      <c r="C74" s="959"/>
      <c r="J74" s="82"/>
    </row>
    <row r="75" spans="3:14" ht="14.5" customHeight="1">
      <c r="C75" s="959"/>
      <c r="H75" s="439" t="s">
        <v>109</v>
      </c>
    </row>
    <row r="76" spans="3:14" ht="14.5" customHeight="1">
      <c r="C76" s="95"/>
      <c r="D76" s="328"/>
      <c r="E76" s="356" t="s">
        <v>98</v>
      </c>
      <c r="F76" s="156" t="s">
        <v>729</v>
      </c>
      <c r="H76" s="27">
        <v>2017</v>
      </c>
      <c r="I76" s="330">
        <v>2018</v>
      </c>
      <c r="J76" s="330">
        <v>2019</v>
      </c>
      <c r="K76" s="330">
        <v>2020</v>
      </c>
      <c r="L76" s="330">
        <v>2021</v>
      </c>
      <c r="M76" s="562">
        <v>2022</v>
      </c>
      <c r="N76" s="28">
        <v>2023</v>
      </c>
    </row>
    <row r="77" spans="3:14" ht="14.5" customHeight="1">
      <c r="C77" s="61" t="s">
        <v>1003</v>
      </c>
      <c r="D77" s="4"/>
      <c r="E77" s="4" t="s">
        <v>188</v>
      </c>
      <c r="F77" s="116" t="s">
        <v>116</v>
      </c>
      <c r="H77" s="892">
        <v>971.94343825619785</v>
      </c>
      <c r="I77" s="893">
        <v>973.39499999999987</v>
      </c>
      <c r="J77" s="893">
        <v>980.96800000000007</v>
      </c>
      <c r="K77" s="893">
        <v>983.43726386437993</v>
      </c>
      <c r="L77" s="893">
        <v>985.90652772875978</v>
      </c>
      <c r="M77" s="298">
        <v>985.90652772875978</v>
      </c>
      <c r="N77" s="294"/>
    </row>
    <row r="78" spans="3:14" ht="14.5" customHeight="1">
      <c r="C78" s="61" t="s">
        <v>1004</v>
      </c>
      <c r="D78" s="4"/>
      <c r="E78" s="396" t="s">
        <v>100</v>
      </c>
      <c r="F78" s="116" t="s">
        <v>142</v>
      </c>
      <c r="H78" s="895">
        <v>2.9717191280989255</v>
      </c>
      <c r="I78" s="896">
        <v>1.4515617438020172</v>
      </c>
      <c r="J78" s="896">
        <v>7.5730000000002065</v>
      </c>
      <c r="K78" s="896">
        <v>2.4692638643798546</v>
      </c>
      <c r="L78" s="896">
        <v>2.4692638643798546</v>
      </c>
      <c r="M78" s="135">
        <v>0</v>
      </c>
      <c r="N78" s="88"/>
    </row>
    <row r="79" spans="3:14" ht="14.5" customHeight="1">
      <c r="C79" s="61" t="s">
        <v>1005</v>
      </c>
      <c r="D79" s="4"/>
      <c r="E79" s="396" t="s">
        <v>100</v>
      </c>
      <c r="F79" s="116" t="s">
        <v>95</v>
      </c>
      <c r="H79" s="895">
        <v>10.551499</v>
      </c>
      <c r="I79" s="896">
        <v>11.421747999999999</v>
      </c>
      <c r="J79" s="896">
        <v>11.992789</v>
      </c>
      <c r="K79" s="896">
        <v>11.146407999999999</v>
      </c>
      <c r="L79" s="896">
        <v>9.1230779999999996</v>
      </c>
      <c r="M79" s="135">
        <v>0</v>
      </c>
      <c r="N79" s="88"/>
    </row>
    <row r="80" spans="3:14" ht="14.5" customHeight="1">
      <c r="C80" s="61" t="s">
        <v>1006</v>
      </c>
      <c r="D80" s="4"/>
      <c r="E80" s="396" t="s">
        <v>100</v>
      </c>
      <c r="F80" s="116" t="s">
        <v>93</v>
      </c>
      <c r="H80" s="895">
        <v>-7.5797798719010743</v>
      </c>
      <c r="I80" s="896">
        <v>-9.9701862561979819</v>
      </c>
      <c r="J80" s="896">
        <v>-4.4197889999997937</v>
      </c>
      <c r="K80" s="896">
        <v>-8.6771441356201446</v>
      </c>
      <c r="L80" s="896">
        <v>-6.653814135620145</v>
      </c>
      <c r="M80" s="135">
        <v>0</v>
      </c>
      <c r="N80" s="88"/>
    </row>
    <row r="81" spans="3:14" ht="14.5" customHeight="1">
      <c r="C81" s="62"/>
      <c r="D81" s="10"/>
      <c r="E81" s="10" t="s">
        <v>214</v>
      </c>
      <c r="F81" s="11" t="s">
        <v>100</v>
      </c>
      <c r="H81" s="898">
        <v>-7.8224985541595782E-3</v>
      </c>
      <c r="I81" s="899">
        <v>-1.0257990191369457E-2</v>
      </c>
      <c r="J81" s="899">
        <v>-4.5405914351314674E-3</v>
      </c>
      <c r="K81" s="899">
        <v>-8.8454915304272356E-3</v>
      </c>
      <c r="L81" s="899">
        <v>-6.7658755470320813E-3</v>
      </c>
      <c r="M81" s="139"/>
      <c r="N81" s="66"/>
    </row>
    <row r="82" spans="3:14" ht="14.5" customHeight="1">
      <c r="C82" s="959"/>
      <c r="J82" s="82"/>
    </row>
    <row r="83" spans="3:14" ht="14.5" customHeight="1">
      <c r="C83" s="37" t="s">
        <v>1007</v>
      </c>
      <c r="H83" s="439" t="s">
        <v>109</v>
      </c>
    </row>
    <row r="84" spans="3:14" ht="14.5" customHeight="1">
      <c r="C84" s="45"/>
      <c r="D84" s="356"/>
      <c r="E84" s="356" t="s">
        <v>165</v>
      </c>
      <c r="F84" s="156" t="s">
        <v>99</v>
      </c>
      <c r="H84" s="27">
        <v>2017</v>
      </c>
      <c r="I84" s="330">
        <v>2018</v>
      </c>
      <c r="J84" s="330">
        <v>2019</v>
      </c>
      <c r="K84" s="330">
        <v>2020</v>
      </c>
      <c r="L84" s="330">
        <v>2021</v>
      </c>
      <c r="M84" s="562">
        <v>2022</v>
      </c>
      <c r="N84" s="28">
        <v>2023</v>
      </c>
    </row>
    <row r="85" spans="3:14" ht="14.5" customHeight="1">
      <c r="C85" s="737" t="s">
        <v>1008</v>
      </c>
      <c r="D85" s="355"/>
      <c r="E85" s="355"/>
      <c r="F85" s="335" t="s">
        <v>116</v>
      </c>
      <c r="H85" s="729">
        <v>297</v>
      </c>
      <c r="I85" s="288">
        <v>299</v>
      </c>
      <c r="J85" s="559">
        <v>301</v>
      </c>
      <c r="K85" s="288">
        <v>303</v>
      </c>
      <c r="L85" s="288">
        <v>305</v>
      </c>
      <c r="M85" s="288">
        <v>307</v>
      </c>
      <c r="N85" s="289"/>
    </row>
    <row r="86" spans="3:14" ht="14.5" customHeight="1">
      <c r="C86" s="47" t="s">
        <v>1009</v>
      </c>
      <c r="D86" s="4"/>
      <c r="E86" s="396" t="s">
        <v>188</v>
      </c>
      <c r="F86" s="116"/>
      <c r="H86" s="71">
        <v>3</v>
      </c>
      <c r="I86" s="1">
        <v>3</v>
      </c>
      <c r="J86" s="172">
        <v>3</v>
      </c>
      <c r="K86" s="1">
        <v>3</v>
      </c>
      <c r="L86" s="1">
        <v>3</v>
      </c>
      <c r="M86" s="1">
        <v>3</v>
      </c>
      <c r="N86" s="49"/>
    </row>
    <row r="87" spans="3:14" ht="14.5" customHeight="1">
      <c r="C87" s="47" t="s">
        <v>1010</v>
      </c>
      <c r="D87" s="4"/>
      <c r="E87" s="396" t="s">
        <v>100</v>
      </c>
      <c r="F87" s="116" t="s">
        <v>93</v>
      </c>
      <c r="H87" s="71">
        <v>-1</v>
      </c>
      <c r="I87" s="1">
        <v>-1</v>
      </c>
      <c r="J87" s="172">
        <v>-1</v>
      </c>
      <c r="K87" s="1">
        <v>-1</v>
      </c>
      <c r="L87" s="1">
        <v>-1</v>
      </c>
      <c r="M87" s="1">
        <v>-1</v>
      </c>
      <c r="N87" s="49"/>
    </row>
    <row r="88" spans="3:14" ht="14.5" customHeight="1">
      <c r="C88" s="47" t="s">
        <v>1006</v>
      </c>
      <c r="D88" s="4"/>
      <c r="E88" s="396" t="s">
        <v>100</v>
      </c>
      <c r="F88" s="116" t="s">
        <v>211</v>
      </c>
      <c r="H88" s="71">
        <v>299</v>
      </c>
      <c r="I88" s="1">
        <v>301</v>
      </c>
      <c r="J88" s="172">
        <v>303</v>
      </c>
      <c r="K88" s="1">
        <v>305</v>
      </c>
      <c r="L88" s="1">
        <v>307</v>
      </c>
      <c r="M88" s="1">
        <v>309</v>
      </c>
      <c r="N88" s="49"/>
    </row>
    <row r="89" spans="3:14" ht="14.5" customHeight="1">
      <c r="C89" s="9" t="s">
        <v>1011</v>
      </c>
      <c r="D89" s="10"/>
      <c r="E89" s="398" t="s">
        <v>100</v>
      </c>
      <c r="F89" s="11" t="s">
        <v>216</v>
      </c>
      <c r="H89" s="83"/>
      <c r="I89" s="55"/>
      <c r="J89" s="341"/>
      <c r="K89" s="55"/>
      <c r="L89" s="55"/>
      <c r="M89" s="55"/>
      <c r="N89" s="63"/>
    </row>
    <row r="90" spans="3:14" ht="14.5" customHeight="1">
      <c r="C90" s="124" t="s">
        <v>116</v>
      </c>
      <c r="D90" s="283" t="s">
        <v>1465</v>
      </c>
      <c r="E90" s="396"/>
      <c r="F90" s="4"/>
      <c r="H90" s="1"/>
      <c r="I90" s="1"/>
      <c r="J90" s="172"/>
      <c r="K90" s="1"/>
      <c r="L90" s="1"/>
      <c r="M90" s="1"/>
      <c r="N90" s="1"/>
    </row>
    <row r="91" spans="3:14" ht="14.5" customHeight="1">
      <c r="C91" s="124" t="s">
        <v>93</v>
      </c>
      <c r="D91" s="124" t="s">
        <v>1012</v>
      </c>
      <c r="J91" s="82"/>
    </row>
    <row r="92" spans="3:14" ht="14.5" customHeight="1">
      <c r="C92" s="124"/>
      <c r="D92" s="124" t="s">
        <v>1013</v>
      </c>
      <c r="J92" s="82"/>
    </row>
    <row r="93" spans="3:14" ht="14.5" customHeight="1">
      <c r="C93" s="124"/>
      <c r="D93" s="124" t="s">
        <v>1014</v>
      </c>
      <c r="J93" s="82"/>
    </row>
    <row r="94" spans="3:14" ht="14.5" customHeight="1">
      <c r="C94" s="124"/>
      <c r="D94" s="124" t="s">
        <v>1015</v>
      </c>
      <c r="J94" s="82"/>
    </row>
    <row r="95" spans="3:14" ht="14.5" customHeight="1">
      <c r="C95" s="124"/>
      <c r="D95" s="124" t="s">
        <v>1016</v>
      </c>
      <c r="J95" s="82"/>
    </row>
    <row r="96" spans="3:14" ht="14.5" customHeight="1">
      <c r="C96" s="124"/>
      <c r="D96" s="124" t="s">
        <v>1017</v>
      </c>
      <c r="J96" s="82"/>
    </row>
    <row r="97" spans="3:14" ht="14.5" customHeight="1">
      <c r="C97" s="124"/>
      <c r="D97" s="124" t="s">
        <v>1023</v>
      </c>
      <c r="J97" s="82"/>
    </row>
    <row r="98" spans="3:14" ht="14.5" customHeight="1">
      <c r="C98" s="124"/>
      <c r="D98" s="124" t="s">
        <v>1018</v>
      </c>
      <c r="J98" s="82"/>
    </row>
    <row r="99" spans="3:14" ht="14.5" customHeight="1">
      <c r="C99" s="124"/>
      <c r="D99" s="124"/>
      <c r="J99" s="82"/>
    </row>
    <row r="100" spans="3:14" ht="14.5" customHeight="1">
      <c r="C100" s="124" t="s">
        <v>211</v>
      </c>
      <c r="D100" s="124" t="s">
        <v>1019</v>
      </c>
      <c r="J100" s="82"/>
    </row>
    <row r="101" spans="3:14" ht="14.5" customHeight="1">
      <c r="C101" s="124"/>
      <c r="D101" s="124" t="s">
        <v>1020</v>
      </c>
      <c r="J101" s="82"/>
    </row>
    <row r="102" spans="3:14" ht="14.5" customHeight="1">
      <c r="C102" s="124"/>
      <c r="D102" s="124"/>
      <c r="J102" s="82"/>
    </row>
    <row r="103" spans="3:14">
      <c r="C103" s="124" t="s">
        <v>216</v>
      </c>
      <c r="D103" s="124" t="s">
        <v>1021</v>
      </c>
      <c r="J103" s="82"/>
    </row>
    <row r="104" spans="3:14">
      <c r="C104" s="124"/>
      <c r="D104" s="124" t="s">
        <v>1022</v>
      </c>
      <c r="J104" s="82"/>
    </row>
    <row r="105" spans="3:14">
      <c r="C105" s="124"/>
      <c r="D105" s="124"/>
      <c r="J105" s="82"/>
    </row>
    <row r="106" spans="3:14">
      <c r="C106" s="238" t="s">
        <v>1024</v>
      </c>
      <c r="D106" s="124"/>
      <c r="J106" s="82"/>
    </row>
    <row r="107" spans="3:14">
      <c r="D107" s="124"/>
      <c r="J107" s="82"/>
    </row>
    <row r="108" spans="3:14">
      <c r="C108" s="37" t="s">
        <v>1025</v>
      </c>
      <c r="H108" s="439" t="s">
        <v>109</v>
      </c>
    </row>
    <row r="109" spans="3:14">
      <c r="C109" s="45"/>
      <c r="D109" s="356"/>
      <c r="E109" s="356" t="s">
        <v>165</v>
      </c>
      <c r="F109" s="156" t="s">
        <v>99</v>
      </c>
      <c r="H109" s="27">
        <v>2017</v>
      </c>
      <c r="I109" s="330">
        <v>2018</v>
      </c>
      <c r="J109" s="330">
        <v>2019</v>
      </c>
      <c r="K109" s="330">
        <v>2020</v>
      </c>
      <c r="L109" s="330">
        <v>2021</v>
      </c>
      <c r="M109" s="562">
        <v>2022</v>
      </c>
      <c r="N109" s="983">
        <v>2023</v>
      </c>
    </row>
    <row r="110" spans="3:14">
      <c r="C110" s="690" t="s">
        <v>1026</v>
      </c>
      <c r="D110" s="355"/>
      <c r="E110" s="355"/>
      <c r="F110" s="335"/>
      <c r="H110" s="907"/>
      <c r="I110" s="908"/>
      <c r="J110" s="908"/>
      <c r="K110" s="908"/>
      <c r="L110" s="908"/>
      <c r="M110" s="908"/>
      <c r="N110" s="909"/>
    </row>
    <row r="111" spans="3:14">
      <c r="C111" s="47" t="s">
        <v>185</v>
      </c>
      <c r="D111" s="4"/>
      <c r="E111" s="396" t="s">
        <v>188</v>
      </c>
      <c r="F111" s="116"/>
      <c r="H111" s="910">
        <v>69.845262744285705</v>
      </c>
      <c r="I111" s="911">
        <v>70.335194835238084</v>
      </c>
      <c r="J111" s="911">
        <v>71.176435174761892</v>
      </c>
      <c r="K111" s="911">
        <v>72.094396768095223</v>
      </c>
      <c r="L111" s="911">
        <v>72.094396768095223</v>
      </c>
      <c r="M111" s="911">
        <v>72.094396768095223</v>
      </c>
      <c r="N111" s="912"/>
    </row>
    <row r="112" spans="3:14">
      <c r="C112" s="47" t="s">
        <v>166</v>
      </c>
      <c r="D112" s="4"/>
      <c r="E112" s="396" t="s">
        <v>100</v>
      </c>
      <c r="F112" s="116" t="s">
        <v>116</v>
      </c>
      <c r="H112" s="910">
        <v>299</v>
      </c>
      <c r="I112" s="911">
        <v>301</v>
      </c>
      <c r="J112" s="911">
        <v>303</v>
      </c>
      <c r="K112" s="911">
        <v>305</v>
      </c>
      <c r="L112" s="911">
        <v>307</v>
      </c>
      <c r="M112" s="911">
        <v>309</v>
      </c>
      <c r="N112" s="912"/>
    </row>
    <row r="113" spans="3:24">
      <c r="C113" s="9" t="s">
        <v>217</v>
      </c>
      <c r="D113" s="10"/>
      <c r="E113" s="398" t="s">
        <v>100</v>
      </c>
      <c r="F113" s="11" t="s">
        <v>142</v>
      </c>
      <c r="H113" s="910">
        <v>611.99817551191234</v>
      </c>
      <c r="I113" s="911">
        <v>610.95980516476197</v>
      </c>
      <c r="J113" s="911">
        <v>615.6915648252384</v>
      </c>
      <c r="K113" s="911">
        <v>615.24286709628495</v>
      </c>
      <c r="L113" s="911">
        <v>615.71213096066481</v>
      </c>
      <c r="M113" s="911">
        <v>613.71213096066481</v>
      </c>
      <c r="N113" s="912"/>
    </row>
    <row r="114" spans="3:24">
      <c r="C114" s="690" t="s">
        <v>1027</v>
      </c>
      <c r="D114" s="355"/>
      <c r="E114" s="355"/>
      <c r="F114" s="335"/>
      <c r="H114" s="910"/>
      <c r="I114" s="911"/>
      <c r="J114" s="911"/>
      <c r="K114" s="911"/>
      <c r="L114" s="911"/>
      <c r="M114" s="911"/>
      <c r="N114" s="912"/>
    </row>
    <row r="115" spans="3:24">
      <c r="C115" s="47" t="s">
        <v>185</v>
      </c>
      <c r="D115" s="4"/>
      <c r="E115" s="396" t="s">
        <v>188</v>
      </c>
      <c r="F115" s="116"/>
      <c r="H115" s="913">
        <v>7.1209389817054575E-2</v>
      </c>
      <c r="I115" s="157">
        <v>7.1602924615556507E-2</v>
      </c>
      <c r="J115" s="157">
        <v>7.1904976395602116E-2</v>
      </c>
      <c r="K115" s="157">
        <v>7.2651103000348632E-2</v>
      </c>
      <c r="L115" s="157">
        <v>7.247077171145401E-2</v>
      </c>
      <c r="M115" s="157">
        <v>7.247077171145401E-2</v>
      </c>
      <c r="N115" s="936">
        <v>7.247077171145401E-2</v>
      </c>
    </row>
    <row r="116" spans="3:24">
      <c r="C116" s="47" t="s">
        <v>166</v>
      </c>
      <c r="D116" s="4"/>
      <c r="E116" s="396" t="s">
        <v>100</v>
      </c>
      <c r="F116" s="116" t="s">
        <v>116</v>
      </c>
      <c r="H116" s="913">
        <v>0.30483968015484719</v>
      </c>
      <c r="I116" s="157">
        <v>0.30642525921439079</v>
      </c>
      <c r="J116" s="157">
        <v>0.30610141958321707</v>
      </c>
      <c r="K116" s="157">
        <v>0.30735518165695269</v>
      </c>
      <c r="L116" s="157">
        <v>0.30860271966742198</v>
      </c>
      <c r="M116" s="157">
        <v>0.31061316083789375</v>
      </c>
      <c r="N116" s="936">
        <v>0.31061316083789375</v>
      </c>
    </row>
    <row r="117" spans="3:24">
      <c r="C117" s="9" t="s">
        <v>217</v>
      </c>
      <c r="D117" s="10"/>
      <c r="E117" s="398" t="s">
        <v>100</v>
      </c>
      <c r="F117" s="11" t="s">
        <v>142</v>
      </c>
      <c r="H117" s="914">
        <v>0.62395093002809821</v>
      </c>
      <c r="I117" s="153">
        <v>0.6219718161700527</v>
      </c>
      <c r="J117" s="153">
        <v>0.62199360402118087</v>
      </c>
      <c r="K117" s="153">
        <v>0.61999371534269865</v>
      </c>
      <c r="L117" s="153">
        <v>0.61892650862112397</v>
      </c>
      <c r="M117" s="153">
        <v>0.61691606745065208</v>
      </c>
      <c r="N117" s="154">
        <v>0.61691606745065208</v>
      </c>
    </row>
    <row r="118" spans="3:24">
      <c r="C118" s="207"/>
      <c r="D118" s="4"/>
      <c r="E118" s="396"/>
      <c r="F118" s="4"/>
      <c r="H118" s="157"/>
      <c r="I118" s="157"/>
      <c r="J118" s="157"/>
      <c r="K118" s="157"/>
      <c r="L118" s="157"/>
      <c r="M118" s="157"/>
      <c r="N118" s="157"/>
    </row>
    <row r="119" spans="3:24" ht="18.5">
      <c r="C119" s="258" t="s">
        <v>376</v>
      </c>
      <c r="D119" s="4"/>
      <c r="E119" s="396"/>
      <c r="F119" s="4"/>
      <c r="H119" s="157"/>
      <c r="I119" s="157"/>
      <c r="J119" s="157"/>
      <c r="K119" s="157"/>
      <c r="L119" s="157"/>
      <c r="M119" s="157"/>
      <c r="N119" s="157"/>
    </row>
    <row r="120" spans="3:24">
      <c r="J120" s="82"/>
      <c r="P120" s="206"/>
    </row>
    <row r="121" spans="3:24">
      <c r="C121" s="37" t="s">
        <v>1429</v>
      </c>
      <c r="H121" s="1376">
        <v>2020</v>
      </c>
      <c r="I121" s="191">
        <v>2030</v>
      </c>
      <c r="J121" s="82"/>
      <c r="P121" s="1"/>
      <c r="Q121" s="1"/>
      <c r="R121" s="1"/>
      <c r="S121" s="1"/>
      <c r="T121" s="1"/>
      <c r="U121" s="1"/>
      <c r="V121" s="1"/>
    </row>
    <row r="122" spans="3:24">
      <c r="C122" s="746" t="s">
        <v>955</v>
      </c>
      <c r="D122" s="1253"/>
      <c r="E122" s="1232"/>
      <c r="F122" s="1233"/>
      <c r="H122" s="1377">
        <v>55.781687621801701</v>
      </c>
      <c r="I122" s="1378">
        <v>38.700098102229802</v>
      </c>
      <c r="J122" s="82"/>
      <c r="P122" s="924"/>
      <c r="Q122" s="924"/>
      <c r="R122" s="924"/>
      <c r="S122" s="924"/>
      <c r="T122" s="924"/>
      <c r="U122" s="924"/>
      <c r="V122" s="924"/>
    </row>
    <row r="123" spans="3:24">
      <c r="C123" s="1368" t="s">
        <v>949</v>
      </c>
      <c r="D123" s="4"/>
      <c r="E123" s="48" t="s">
        <v>956</v>
      </c>
      <c r="F123" s="116" t="s">
        <v>915</v>
      </c>
      <c r="H123" s="1379">
        <v>17.616951122329301</v>
      </c>
      <c r="I123" s="1380">
        <v>1.4260443342909099</v>
      </c>
      <c r="J123" s="82"/>
      <c r="P123" s="924"/>
      <c r="Q123" s="924"/>
      <c r="R123" s="924"/>
      <c r="S123" s="924"/>
      <c r="T123" s="924"/>
      <c r="U123" s="924"/>
      <c r="V123" s="924"/>
    </row>
    <row r="124" spans="3:24">
      <c r="C124" s="1368" t="s">
        <v>950</v>
      </c>
      <c r="D124" s="4"/>
      <c r="E124" s="48" t="s">
        <v>100</v>
      </c>
      <c r="F124" s="116" t="s">
        <v>923</v>
      </c>
      <c r="H124" s="1379">
        <v>20.556954243693198</v>
      </c>
      <c r="I124" s="1380">
        <v>19.4789473444831</v>
      </c>
      <c r="J124" s="82"/>
      <c r="P124" s="924"/>
      <c r="Q124" s="924"/>
      <c r="R124" s="924"/>
      <c r="S124" s="924"/>
      <c r="T124" s="924"/>
      <c r="U124" s="924"/>
      <c r="V124" s="924"/>
    </row>
    <row r="125" spans="3:24">
      <c r="C125" s="1368" t="s">
        <v>957</v>
      </c>
      <c r="D125" s="4"/>
      <c r="E125" s="48" t="s">
        <v>100</v>
      </c>
      <c r="F125" s="116" t="s">
        <v>958</v>
      </c>
      <c r="H125" s="1379">
        <v>7.4038673734344602</v>
      </c>
      <c r="I125" s="1380">
        <v>15.1303621808405</v>
      </c>
      <c r="J125" s="82"/>
      <c r="P125" s="924"/>
      <c r="Q125" s="924"/>
      <c r="R125" s="924"/>
      <c r="S125" s="924"/>
      <c r="T125" s="924"/>
      <c r="U125" s="924"/>
      <c r="V125" s="924"/>
      <c r="W125" s="924"/>
      <c r="X125" s="924"/>
    </row>
    <row r="126" spans="3:24">
      <c r="C126" s="1368" t="s">
        <v>953</v>
      </c>
      <c r="D126" s="4"/>
      <c r="E126" s="48" t="s">
        <v>100</v>
      </c>
      <c r="F126" s="116" t="s">
        <v>921</v>
      </c>
      <c r="H126" s="1379">
        <v>1.3200978712202001</v>
      </c>
      <c r="I126" s="1380">
        <v>1.5628097539039401</v>
      </c>
      <c r="J126" s="82"/>
      <c r="P126" s="924"/>
      <c r="Q126" s="924"/>
      <c r="R126" s="924"/>
      <c r="S126" s="924"/>
      <c r="T126" s="924"/>
      <c r="U126" s="924"/>
      <c r="V126" s="924"/>
      <c r="W126" s="924"/>
      <c r="X126" s="924"/>
    </row>
    <row r="127" spans="3:24">
      <c r="C127" s="1368" t="s">
        <v>954</v>
      </c>
      <c r="D127" s="4"/>
      <c r="E127" s="48" t="s">
        <v>100</v>
      </c>
      <c r="F127" s="116" t="s">
        <v>926</v>
      </c>
      <c r="H127" s="1379">
        <f>SUM(H122:H126)</f>
        <v>102.67955823247887</v>
      </c>
      <c r="I127" s="1380">
        <f>SUM(I122:I126)</f>
        <v>76.298261715748254</v>
      </c>
      <c r="J127" s="82"/>
      <c r="P127" s="924"/>
      <c r="Q127" s="924"/>
      <c r="R127" s="924"/>
      <c r="S127" s="924"/>
      <c r="T127" s="924"/>
      <c r="U127" s="924"/>
      <c r="V127" s="924"/>
      <c r="W127" s="924"/>
      <c r="X127" s="924"/>
    </row>
    <row r="128" spans="3:24">
      <c r="C128" s="1368" t="s">
        <v>1431</v>
      </c>
      <c r="D128" s="237"/>
      <c r="E128" s="1367"/>
      <c r="F128" s="1369"/>
      <c r="H128" s="210"/>
      <c r="I128" s="1381">
        <v>-0.27</v>
      </c>
      <c r="J128" s="82"/>
      <c r="P128" s="924"/>
      <c r="Q128" s="924"/>
      <c r="R128" s="924"/>
      <c r="S128" s="924"/>
      <c r="T128" s="924"/>
      <c r="U128" s="924"/>
      <c r="V128" s="924"/>
      <c r="W128" s="924"/>
      <c r="X128" s="924"/>
    </row>
    <row r="129" spans="3:24">
      <c r="C129" s="878" t="s">
        <v>1432</v>
      </c>
      <c r="E129" s="1382" t="s">
        <v>202</v>
      </c>
      <c r="F129" s="1370"/>
      <c r="G129" s="29"/>
      <c r="H129" s="1372"/>
      <c r="I129" s="1373">
        <v>0.36</v>
      </c>
      <c r="J129" s="82"/>
      <c r="P129" s="924"/>
      <c r="Q129" s="924"/>
      <c r="R129" s="924"/>
      <c r="S129" s="924"/>
      <c r="T129" s="924"/>
      <c r="U129" s="924"/>
      <c r="V129" s="924"/>
      <c r="W129" s="924"/>
      <c r="X129" s="924"/>
    </row>
    <row r="130" spans="3:24">
      <c r="C130" s="879" t="s">
        <v>1433</v>
      </c>
      <c r="D130" s="65"/>
      <c r="E130" s="1383" t="s">
        <v>202</v>
      </c>
      <c r="F130" s="1371"/>
      <c r="G130" s="29"/>
      <c r="H130" s="1374"/>
      <c r="I130" s="1375">
        <v>0.21</v>
      </c>
      <c r="J130" s="82"/>
      <c r="P130" s="924"/>
      <c r="Q130" s="924"/>
      <c r="R130" s="924"/>
      <c r="S130" s="924"/>
      <c r="T130" s="924"/>
      <c r="U130" s="924"/>
      <c r="V130" s="924"/>
      <c r="W130" s="924"/>
      <c r="X130" s="924"/>
    </row>
    <row r="131" spans="3:24">
      <c r="C131" s="906" t="s">
        <v>1434</v>
      </c>
      <c r="D131" s="237"/>
      <c r="E131" s="239"/>
      <c r="F131" s="239"/>
      <c r="J131" s="82"/>
    </row>
    <row r="132" spans="3:24">
      <c r="C132" s="37"/>
      <c r="J132" s="82"/>
    </row>
    <row r="133" spans="3:24">
      <c r="C133" s="37" t="s">
        <v>903</v>
      </c>
      <c r="D133" s="33"/>
      <c r="H133" s="979" t="s">
        <v>904</v>
      </c>
      <c r="I133" s="400"/>
      <c r="J133" s="400"/>
      <c r="K133" s="400"/>
      <c r="L133" s="400"/>
      <c r="M133" s="400"/>
      <c r="P133" s="41" t="s">
        <v>1629</v>
      </c>
    </row>
    <row r="134" spans="3:24">
      <c r="C134" s="843"/>
      <c r="D134" s="1294"/>
      <c r="E134" s="1256"/>
      <c r="F134" s="1257"/>
      <c r="H134" s="980"/>
      <c r="I134" s="981"/>
      <c r="J134" s="981"/>
      <c r="K134" s="981"/>
      <c r="L134" s="981"/>
      <c r="M134" s="982"/>
      <c r="N134" s="29"/>
      <c r="P134" s="1306" t="s">
        <v>988</v>
      </c>
      <c r="Q134" s="1307" t="s">
        <v>988</v>
      </c>
      <c r="R134" s="1308" t="s">
        <v>988</v>
      </c>
      <c r="S134" s="1309" t="s">
        <v>988</v>
      </c>
      <c r="T134" s="1306" t="s">
        <v>989</v>
      </c>
      <c r="U134" s="295">
        <v>7</v>
      </c>
      <c r="V134" s="291"/>
      <c r="W134" s="845"/>
      <c r="X134" s="846" t="s">
        <v>990</v>
      </c>
    </row>
    <row r="135" spans="3:24" ht="43.5">
      <c r="C135" s="61"/>
      <c r="D135" s="4"/>
      <c r="E135" s="4"/>
      <c r="F135" s="116"/>
      <c r="G135" s="4"/>
      <c r="H135" s="71" t="s">
        <v>1470</v>
      </c>
      <c r="I135" s="1" t="s">
        <v>905</v>
      </c>
      <c r="J135" s="1" t="s">
        <v>1469</v>
      </c>
      <c r="K135" s="1" t="s">
        <v>906</v>
      </c>
      <c r="L135" s="1" t="s">
        <v>907</v>
      </c>
      <c r="M135" s="960" t="s">
        <v>908</v>
      </c>
      <c r="N135" s="29"/>
      <c r="P135" s="974" t="s">
        <v>991</v>
      </c>
      <c r="Q135" s="975" t="s">
        <v>1468</v>
      </c>
      <c r="R135" s="977" t="s">
        <v>992</v>
      </c>
      <c r="S135" s="978" t="s">
        <v>993</v>
      </c>
      <c r="T135" s="71" t="s">
        <v>994</v>
      </c>
      <c r="U135" s="975" t="s">
        <v>905</v>
      </c>
      <c r="V135" s="4" t="s">
        <v>906</v>
      </c>
      <c r="W135" s="975" t="s">
        <v>907</v>
      </c>
      <c r="X135" s="960" t="s">
        <v>908</v>
      </c>
    </row>
    <row r="136" spans="3:24">
      <c r="C136" s="98" t="s">
        <v>909</v>
      </c>
      <c r="D136">
        <v>101.6</v>
      </c>
      <c r="E136" t="s">
        <v>910</v>
      </c>
      <c r="F136" s="88"/>
      <c r="H136" s="98"/>
      <c r="I136" s="29"/>
      <c r="J136" s="29"/>
      <c r="K136" s="29"/>
      <c r="L136" s="29"/>
      <c r="M136" s="46"/>
      <c r="N136" s="29"/>
      <c r="P136" s="98"/>
      <c r="Q136" s="29"/>
      <c r="R136" s="847"/>
      <c r="S136" s="849"/>
      <c r="T136" s="210"/>
      <c r="U136" s="29"/>
      <c r="X136" s="88"/>
    </row>
    <row r="137" spans="3:24">
      <c r="C137" s="98" t="s">
        <v>911</v>
      </c>
      <c r="D137" s="82">
        <v>1004670.0170267724</v>
      </c>
      <c r="E137" t="s">
        <v>910</v>
      </c>
      <c r="F137" s="88"/>
      <c r="H137" s="210">
        <v>1200</v>
      </c>
      <c r="I137" s="29" t="s">
        <v>912</v>
      </c>
      <c r="J137" s="29" t="s">
        <v>913</v>
      </c>
      <c r="K137" s="29" t="s">
        <v>914</v>
      </c>
      <c r="L137" s="29" t="s">
        <v>915</v>
      </c>
      <c r="M137" s="897">
        <v>1.7986632712621871</v>
      </c>
      <c r="N137" s="29"/>
      <c r="P137" s="210" t="s">
        <v>921</v>
      </c>
      <c r="Q137" s="29">
        <v>1200</v>
      </c>
      <c r="R137" s="847">
        <v>5339.7815865596167</v>
      </c>
      <c r="S137" s="849">
        <v>367.85162040744029</v>
      </c>
      <c r="T137" s="210" t="s">
        <v>912</v>
      </c>
      <c r="U137" s="896" t="s">
        <v>913</v>
      </c>
      <c r="V137" t="s">
        <v>940</v>
      </c>
      <c r="W137" s="135" t="s">
        <v>921</v>
      </c>
      <c r="X137" s="137">
        <v>0.59330906517329085</v>
      </c>
    </row>
    <row r="138" spans="3:24">
      <c r="C138" s="98" t="s">
        <v>916</v>
      </c>
      <c r="D138" s="1384">
        <v>9888.4844195548467</v>
      </c>
      <c r="F138" s="88"/>
      <c r="H138" s="210">
        <v>750</v>
      </c>
      <c r="I138" s="29" t="s">
        <v>912</v>
      </c>
      <c r="J138" s="29" t="s">
        <v>913</v>
      </c>
      <c r="K138" s="29" t="s">
        <v>914</v>
      </c>
      <c r="L138" s="29" t="s">
        <v>917</v>
      </c>
      <c r="M138" s="897">
        <v>1.1866181303465817</v>
      </c>
      <c r="N138" s="29"/>
      <c r="P138" s="210" t="s">
        <v>922</v>
      </c>
      <c r="Q138" s="29">
        <v>750</v>
      </c>
      <c r="R138" s="847">
        <v>741.63633146661357</v>
      </c>
      <c r="S138" s="849">
        <v>593.30906517329083</v>
      </c>
      <c r="T138" s="210" t="s">
        <v>912</v>
      </c>
      <c r="U138" s="896" t="s">
        <v>913</v>
      </c>
      <c r="V138" t="s">
        <v>936</v>
      </c>
      <c r="W138" s="135" t="s">
        <v>922</v>
      </c>
      <c r="X138" s="137">
        <v>0.29665453258664543</v>
      </c>
    </row>
    <row r="139" spans="3:24">
      <c r="C139" s="1385"/>
      <c r="D139" s="961"/>
      <c r="E139" s="134"/>
      <c r="F139" s="88"/>
      <c r="H139" s="210">
        <v>1200</v>
      </c>
      <c r="I139" s="29" t="s">
        <v>912</v>
      </c>
      <c r="J139" s="29" t="s">
        <v>918</v>
      </c>
      <c r="K139" s="29" t="s">
        <v>914</v>
      </c>
      <c r="L139" s="29" t="s">
        <v>915</v>
      </c>
      <c r="M139" s="897">
        <v>1.7986632712621871</v>
      </c>
      <c r="N139" s="29"/>
      <c r="P139" s="210" t="s">
        <v>921</v>
      </c>
      <c r="Q139" s="29">
        <v>1200</v>
      </c>
      <c r="R139" s="847">
        <v>5339.7815865596167</v>
      </c>
      <c r="S139" s="849">
        <v>367.85162040744029</v>
      </c>
      <c r="T139" s="210" t="s">
        <v>912</v>
      </c>
      <c r="U139" s="896" t="s">
        <v>918</v>
      </c>
      <c r="V139" t="s">
        <v>940</v>
      </c>
      <c r="W139" s="135" t="s">
        <v>921</v>
      </c>
      <c r="X139" s="137">
        <v>0.59330906517329085</v>
      </c>
    </row>
    <row r="140" spans="3:24">
      <c r="C140" s="1361"/>
      <c r="D140" s="1362"/>
      <c r="E140" s="1363"/>
      <c r="F140" s="66"/>
      <c r="H140" s="210">
        <v>750</v>
      </c>
      <c r="I140" s="29" t="s">
        <v>912</v>
      </c>
      <c r="J140" s="29" t="s">
        <v>918</v>
      </c>
      <c r="K140" s="29" t="s">
        <v>914</v>
      </c>
      <c r="L140" s="29" t="s">
        <v>917</v>
      </c>
      <c r="M140" s="897">
        <v>1.1866181303465817</v>
      </c>
      <c r="N140" s="896"/>
      <c r="P140" s="210">
        <v>0</v>
      </c>
      <c r="Q140" s="29">
        <v>0</v>
      </c>
      <c r="R140" s="847">
        <v>207.65817281065179</v>
      </c>
      <c r="S140" s="849">
        <v>18.170090120932031</v>
      </c>
      <c r="T140" s="210" t="s">
        <v>912</v>
      </c>
      <c r="U140" s="896" t="s">
        <v>918</v>
      </c>
      <c r="V140" t="s">
        <v>914</v>
      </c>
      <c r="W140" s="135" t="s">
        <v>917</v>
      </c>
      <c r="X140" s="137">
        <v>1.1866181303465817</v>
      </c>
    </row>
    <row r="141" spans="3:24">
      <c r="H141" s="210">
        <v>1200</v>
      </c>
      <c r="I141" s="29" t="s">
        <v>912</v>
      </c>
      <c r="J141" s="29" t="s">
        <v>919</v>
      </c>
      <c r="K141" s="29" t="s">
        <v>920</v>
      </c>
      <c r="L141" s="29" t="s">
        <v>921</v>
      </c>
      <c r="M141" s="897">
        <v>0.85436505384953876</v>
      </c>
      <c r="N141" s="896"/>
      <c r="P141" s="210">
        <v>0</v>
      </c>
      <c r="Q141" s="29">
        <v>0</v>
      </c>
      <c r="R141" s="847">
        <v>124.59490368639106</v>
      </c>
      <c r="S141" s="849">
        <v>90.123646999822896</v>
      </c>
      <c r="T141" s="210" t="s">
        <v>912</v>
      </c>
      <c r="U141" s="896" t="s">
        <v>919</v>
      </c>
      <c r="V141" t="s">
        <v>920</v>
      </c>
      <c r="W141" s="135" t="s">
        <v>921</v>
      </c>
      <c r="X141" s="137">
        <v>0.85436505384953876</v>
      </c>
    </row>
    <row r="142" spans="3:24">
      <c r="H142" s="210">
        <v>1200</v>
      </c>
      <c r="I142" s="29" t="s">
        <v>912</v>
      </c>
      <c r="J142" s="29" t="s">
        <v>919</v>
      </c>
      <c r="K142" s="29" t="s">
        <v>920</v>
      </c>
      <c r="L142" s="29" t="s">
        <v>921</v>
      </c>
      <c r="M142" s="897">
        <v>0.85436505384953876</v>
      </c>
      <c r="N142" s="896"/>
      <c r="P142" s="210">
        <v>0</v>
      </c>
      <c r="Q142" s="29">
        <v>0</v>
      </c>
      <c r="R142" s="847">
        <v>124.59490368639106</v>
      </c>
      <c r="S142" s="849">
        <v>90.123646999822896</v>
      </c>
      <c r="T142" s="210" t="s">
        <v>912</v>
      </c>
      <c r="U142" s="896" t="s">
        <v>919</v>
      </c>
      <c r="V142" t="s">
        <v>920</v>
      </c>
      <c r="W142" s="135" t="s">
        <v>921</v>
      </c>
      <c r="X142" s="137">
        <v>0.85436505384953876</v>
      </c>
    </row>
    <row r="143" spans="3:24">
      <c r="H143" s="210">
        <v>1200</v>
      </c>
      <c r="I143" s="29" t="s">
        <v>912</v>
      </c>
      <c r="J143" s="29" t="s">
        <v>919</v>
      </c>
      <c r="K143" s="29" t="s">
        <v>920</v>
      </c>
      <c r="L143" s="29" t="s">
        <v>915</v>
      </c>
      <c r="M143" s="897">
        <v>0.89933163563109353</v>
      </c>
      <c r="N143" s="896"/>
      <c r="P143" s="210" t="s">
        <v>921</v>
      </c>
      <c r="Q143" s="29">
        <v>0</v>
      </c>
      <c r="R143" s="847">
        <v>124.59490368639106</v>
      </c>
      <c r="S143" s="849">
        <v>367.85162040744029</v>
      </c>
      <c r="T143" s="210" t="s">
        <v>912</v>
      </c>
      <c r="U143" s="896" t="s">
        <v>919</v>
      </c>
      <c r="V143" t="s">
        <v>920</v>
      </c>
      <c r="W143" s="135" t="s">
        <v>921</v>
      </c>
      <c r="X143" s="137">
        <v>0.85436505384953876</v>
      </c>
    </row>
    <row r="144" spans="3:24">
      <c r="H144" s="210">
        <v>1200</v>
      </c>
      <c r="I144" s="29" t="s">
        <v>912</v>
      </c>
      <c r="J144" s="29" t="s">
        <v>919</v>
      </c>
      <c r="K144" s="29" t="s">
        <v>920</v>
      </c>
      <c r="L144" s="29" t="s">
        <v>915</v>
      </c>
      <c r="M144" s="897">
        <v>0.89933163563109353</v>
      </c>
      <c r="N144" s="896"/>
      <c r="P144" s="210" t="s">
        <v>921</v>
      </c>
      <c r="Q144" s="29">
        <v>0</v>
      </c>
      <c r="R144" s="847">
        <v>124.59490368639106</v>
      </c>
      <c r="S144" s="849">
        <v>367.85162040744029</v>
      </c>
      <c r="T144" s="210" t="s">
        <v>912</v>
      </c>
      <c r="U144" s="896" t="s">
        <v>919</v>
      </c>
      <c r="V144" t="s">
        <v>920</v>
      </c>
      <c r="W144" s="135" t="s">
        <v>921</v>
      </c>
      <c r="X144" s="137">
        <v>0.85436505384953876</v>
      </c>
    </row>
    <row r="145" spans="8:24">
      <c r="H145" s="210">
        <v>1200</v>
      </c>
      <c r="I145" s="29" t="s">
        <v>912</v>
      </c>
      <c r="J145" s="29" t="s">
        <v>919</v>
      </c>
      <c r="K145" s="29" t="s">
        <v>920</v>
      </c>
      <c r="L145" s="29" t="s">
        <v>915</v>
      </c>
      <c r="M145" s="897">
        <v>0.89933163563109353</v>
      </c>
      <c r="N145" s="896"/>
      <c r="P145" s="210">
        <v>0</v>
      </c>
      <c r="Q145" s="29">
        <v>0</v>
      </c>
      <c r="R145" s="847">
        <v>124.59490368639106</v>
      </c>
      <c r="S145" s="849">
        <v>52.329859548284254</v>
      </c>
      <c r="T145" s="210" t="s">
        <v>912</v>
      </c>
      <c r="U145" s="896" t="s">
        <v>919</v>
      </c>
      <c r="V145" t="s">
        <v>920</v>
      </c>
      <c r="W145" s="135" t="s">
        <v>915</v>
      </c>
      <c r="X145" s="137">
        <v>0.89933163563109353</v>
      </c>
    </row>
    <row r="146" spans="8:24">
      <c r="H146" s="210">
        <v>1200</v>
      </c>
      <c r="I146" s="29" t="s">
        <v>912</v>
      </c>
      <c r="J146" s="29" t="s">
        <v>919</v>
      </c>
      <c r="K146" s="29" t="s">
        <v>920</v>
      </c>
      <c r="L146" s="29" t="s">
        <v>915</v>
      </c>
      <c r="M146" s="897">
        <v>0.89933163563109353</v>
      </c>
      <c r="N146" s="896"/>
      <c r="P146" s="210">
        <v>0</v>
      </c>
      <c r="Q146" s="29">
        <v>0</v>
      </c>
      <c r="R146" s="847">
        <v>124.59490368639106</v>
      </c>
      <c r="S146" s="849">
        <v>52.329859548284254</v>
      </c>
      <c r="T146" s="210" t="s">
        <v>912</v>
      </c>
      <c r="U146" s="896" t="s">
        <v>919</v>
      </c>
      <c r="V146" t="s">
        <v>920</v>
      </c>
      <c r="W146" s="135" t="s">
        <v>915</v>
      </c>
      <c r="X146" s="137">
        <v>0.89933163563109353</v>
      </c>
    </row>
    <row r="147" spans="8:24">
      <c r="H147" s="210">
        <v>1200</v>
      </c>
      <c r="I147" s="29" t="s">
        <v>912</v>
      </c>
      <c r="J147" s="29" t="s">
        <v>919</v>
      </c>
      <c r="K147" s="29" t="s">
        <v>920</v>
      </c>
      <c r="L147" s="29" t="s">
        <v>922</v>
      </c>
      <c r="M147" s="897">
        <v>0.28478835128317959</v>
      </c>
      <c r="N147" s="896"/>
      <c r="P147" s="210">
        <v>0</v>
      </c>
      <c r="Q147" s="29">
        <v>0</v>
      </c>
      <c r="R147" s="847">
        <v>124.59490368639106</v>
      </c>
      <c r="S147" s="849">
        <v>232.57715354792998</v>
      </c>
      <c r="T147" s="210" t="s">
        <v>912</v>
      </c>
      <c r="U147" s="896" t="s">
        <v>919</v>
      </c>
      <c r="V147" t="s">
        <v>920</v>
      </c>
      <c r="W147" s="135" t="s">
        <v>922</v>
      </c>
      <c r="X147" s="137">
        <v>0.28478835128317959</v>
      </c>
    </row>
    <row r="148" spans="8:24">
      <c r="H148" s="210">
        <v>1200</v>
      </c>
      <c r="I148" s="29" t="s">
        <v>912</v>
      </c>
      <c r="J148" s="29" t="s">
        <v>919</v>
      </c>
      <c r="K148" s="29" t="s">
        <v>920</v>
      </c>
      <c r="L148" s="29" t="s">
        <v>922</v>
      </c>
      <c r="M148" s="897">
        <v>0.28478835128317959</v>
      </c>
      <c r="N148" s="896"/>
      <c r="P148" s="210">
        <v>0</v>
      </c>
      <c r="Q148" s="29">
        <v>0</v>
      </c>
      <c r="R148" s="847">
        <v>124.59490368639106</v>
      </c>
      <c r="S148" s="849">
        <v>232.57715354792998</v>
      </c>
      <c r="T148" s="210" t="s">
        <v>912</v>
      </c>
      <c r="U148" s="896" t="s">
        <v>919</v>
      </c>
      <c r="V148" t="s">
        <v>920</v>
      </c>
      <c r="W148" s="135" t="s">
        <v>922</v>
      </c>
      <c r="X148" s="137">
        <v>0.28478835128317959</v>
      </c>
    </row>
    <row r="149" spans="8:24">
      <c r="H149" s="210">
        <v>1200</v>
      </c>
      <c r="I149" s="29" t="s">
        <v>912</v>
      </c>
      <c r="J149" s="29" t="s">
        <v>919</v>
      </c>
      <c r="K149" s="29" t="s">
        <v>914</v>
      </c>
      <c r="L149" s="29" t="s">
        <v>917</v>
      </c>
      <c r="M149" s="897">
        <v>1.8985890085545307</v>
      </c>
      <c r="N149" s="896"/>
      <c r="P149" s="210" t="s">
        <v>922</v>
      </c>
      <c r="Q149" s="29">
        <v>1200</v>
      </c>
      <c r="R149" s="847">
        <v>1186.6181303465817</v>
      </c>
      <c r="S149" s="849">
        <v>949.29450427726533</v>
      </c>
      <c r="T149" s="210" t="s">
        <v>912</v>
      </c>
      <c r="U149" s="896" t="s">
        <v>919</v>
      </c>
      <c r="V149" t="s">
        <v>936</v>
      </c>
      <c r="W149" s="135" t="s">
        <v>922</v>
      </c>
      <c r="X149" s="137">
        <v>0.47464725213863268</v>
      </c>
    </row>
    <row r="150" spans="8:24">
      <c r="H150" s="210">
        <v>1200</v>
      </c>
      <c r="I150" s="29" t="s">
        <v>912</v>
      </c>
      <c r="J150" s="29" t="s">
        <v>919</v>
      </c>
      <c r="K150" s="29" t="s">
        <v>914</v>
      </c>
      <c r="L150" s="29" t="s">
        <v>917</v>
      </c>
      <c r="M150" s="897">
        <v>1.8985890085545307</v>
      </c>
      <c r="N150" s="896"/>
      <c r="P150" s="210" t="s">
        <v>922</v>
      </c>
      <c r="Q150" s="29">
        <v>1200</v>
      </c>
      <c r="R150" s="847">
        <v>1186.6181303465817</v>
      </c>
      <c r="S150" s="849">
        <v>949.29450427726533</v>
      </c>
      <c r="T150" s="210" t="s">
        <v>912</v>
      </c>
      <c r="U150" s="896" t="s">
        <v>919</v>
      </c>
      <c r="V150" t="s">
        <v>936</v>
      </c>
      <c r="W150" s="135" t="s">
        <v>922</v>
      </c>
      <c r="X150" s="137">
        <v>0.47464725213863268</v>
      </c>
    </row>
    <row r="151" spans="8:24">
      <c r="H151" s="210">
        <v>1200</v>
      </c>
      <c r="I151" s="29" t="s">
        <v>912</v>
      </c>
      <c r="J151" s="29" t="s">
        <v>919</v>
      </c>
      <c r="K151" s="29" t="s">
        <v>914</v>
      </c>
      <c r="L151" s="29" t="s">
        <v>915</v>
      </c>
      <c r="M151" s="897">
        <v>1.7986632712621871</v>
      </c>
      <c r="N151" s="896"/>
      <c r="P151" s="210">
        <v>0</v>
      </c>
      <c r="Q151" s="29">
        <v>0</v>
      </c>
      <c r="R151" s="847">
        <v>332.25307649704285</v>
      </c>
      <c r="S151" s="849">
        <v>52.329859548284254</v>
      </c>
      <c r="T151" s="210" t="s">
        <v>912</v>
      </c>
      <c r="U151" s="896" t="s">
        <v>919</v>
      </c>
      <c r="V151" t="s">
        <v>914</v>
      </c>
      <c r="W151" s="135" t="s">
        <v>915</v>
      </c>
      <c r="X151" s="137">
        <v>1.7986632712621871</v>
      </c>
    </row>
    <row r="152" spans="8:24">
      <c r="H152" s="210">
        <v>1200</v>
      </c>
      <c r="I152" s="29" t="s">
        <v>912</v>
      </c>
      <c r="J152" s="29" t="s">
        <v>919</v>
      </c>
      <c r="K152" s="29" t="s">
        <v>914</v>
      </c>
      <c r="L152" s="29" t="s">
        <v>915</v>
      </c>
      <c r="M152" s="897">
        <v>1.7986632712621871</v>
      </c>
      <c r="N152" s="896"/>
      <c r="P152" s="210">
        <v>0</v>
      </c>
      <c r="Q152" s="29">
        <v>0</v>
      </c>
      <c r="R152" s="847">
        <v>332.25307649704285</v>
      </c>
      <c r="S152" s="849">
        <v>52.329859548284254</v>
      </c>
      <c r="T152" s="210" t="s">
        <v>912</v>
      </c>
      <c r="U152" s="896" t="s">
        <v>919</v>
      </c>
      <c r="V152" t="s">
        <v>914</v>
      </c>
      <c r="W152" s="135" t="s">
        <v>915</v>
      </c>
      <c r="X152" s="137">
        <v>1.7986632712621871</v>
      </c>
    </row>
    <row r="153" spans="8:24">
      <c r="H153" s="210">
        <v>1200</v>
      </c>
      <c r="I153" s="29" t="s">
        <v>912</v>
      </c>
      <c r="J153" s="29" t="s">
        <v>919</v>
      </c>
      <c r="K153" s="29" t="s">
        <v>914</v>
      </c>
      <c r="L153" s="29" t="s">
        <v>923</v>
      </c>
      <c r="M153" s="897">
        <v>1.8985890085545307</v>
      </c>
      <c r="N153" s="896"/>
      <c r="P153" s="210" t="s">
        <v>922</v>
      </c>
      <c r="Q153" s="29">
        <v>1200</v>
      </c>
      <c r="R153" s="847">
        <v>1186.6181303465817</v>
      </c>
      <c r="S153" s="849">
        <v>949.29450427726533</v>
      </c>
      <c r="T153" s="210" t="s">
        <v>912</v>
      </c>
      <c r="U153" s="896" t="s">
        <v>919</v>
      </c>
      <c r="V153" t="s">
        <v>936</v>
      </c>
      <c r="W153" s="135" t="s">
        <v>922</v>
      </c>
      <c r="X153" s="137">
        <v>0.47464725213863268</v>
      </c>
    </row>
    <row r="154" spans="8:24">
      <c r="H154" s="210">
        <v>400</v>
      </c>
      <c r="I154" s="29" t="s">
        <v>912</v>
      </c>
      <c r="J154" s="29" t="s">
        <v>919</v>
      </c>
      <c r="K154" s="29" t="s">
        <v>920</v>
      </c>
      <c r="L154" s="29" t="s">
        <v>915</v>
      </c>
      <c r="M154" s="897">
        <v>0.29977721187703116</v>
      </c>
      <c r="N154" s="896"/>
      <c r="P154" s="210">
        <v>0</v>
      </c>
      <c r="Q154" s="29">
        <v>0</v>
      </c>
      <c r="R154" s="847">
        <v>41.531634562130357</v>
      </c>
      <c r="S154" s="849">
        <v>17.443286516094755</v>
      </c>
      <c r="T154" s="210" t="s">
        <v>912</v>
      </c>
      <c r="U154" s="896" t="s">
        <v>919</v>
      </c>
      <c r="V154" t="s">
        <v>920</v>
      </c>
      <c r="W154" s="135" t="s">
        <v>915</v>
      </c>
      <c r="X154" s="137">
        <v>0.29977721187703116</v>
      </c>
    </row>
    <row r="155" spans="8:24">
      <c r="H155" s="210">
        <v>400</v>
      </c>
      <c r="I155" s="29" t="s">
        <v>912</v>
      </c>
      <c r="J155" s="29" t="s">
        <v>919</v>
      </c>
      <c r="K155" s="29" t="s">
        <v>920</v>
      </c>
      <c r="L155" s="29" t="s">
        <v>915</v>
      </c>
      <c r="M155" s="897">
        <v>0.29977721187703116</v>
      </c>
      <c r="N155" s="896"/>
      <c r="P155" s="210" t="s">
        <v>921</v>
      </c>
      <c r="Q155" s="29">
        <v>0</v>
      </c>
      <c r="R155" s="847">
        <v>41.531634562130357</v>
      </c>
      <c r="S155" s="849">
        <v>122.6172068024801</v>
      </c>
      <c r="T155" s="210" t="s">
        <v>912</v>
      </c>
      <c r="U155" s="896" t="s">
        <v>919</v>
      </c>
      <c r="V155" t="s">
        <v>920</v>
      </c>
      <c r="W155" s="135" t="s">
        <v>921</v>
      </c>
      <c r="X155" s="137">
        <v>0.28478835128317959</v>
      </c>
    </row>
    <row r="156" spans="8:24">
      <c r="H156" s="210">
        <v>400</v>
      </c>
      <c r="I156" s="29" t="s">
        <v>912</v>
      </c>
      <c r="J156" s="29" t="s">
        <v>919</v>
      </c>
      <c r="K156" s="29" t="s">
        <v>914</v>
      </c>
      <c r="L156" s="29" t="s">
        <v>923</v>
      </c>
      <c r="M156" s="897">
        <v>0.6328630028515102</v>
      </c>
      <c r="N156" s="896"/>
      <c r="P156" s="210" t="s">
        <v>922</v>
      </c>
      <c r="Q156" s="29">
        <v>400</v>
      </c>
      <c r="R156" s="847">
        <v>395.53937678219381</v>
      </c>
      <c r="S156" s="849">
        <v>316.43150142575507</v>
      </c>
      <c r="T156" s="210" t="s">
        <v>912</v>
      </c>
      <c r="U156" s="896" t="s">
        <v>919</v>
      </c>
      <c r="V156" t="s">
        <v>936</v>
      </c>
      <c r="W156" s="135" t="s">
        <v>922</v>
      </c>
      <c r="X156" s="137">
        <v>0.15821575071287755</v>
      </c>
    </row>
    <row r="157" spans="8:24">
      <c r="H157" s="210">
        <v>400</v>
      </c>
      <c r="I157" s="29" t="s">
        <v>912</v>
      </c>
      <c r="J157" s="29" t="s">
        <v>919</v>
      </c>
      <c r="K157" s="29" t="s">
        <v>914</v>
      </c>
      <c r="L157" s="29" t="s">
        <v>923</v>
      </c>
      <c r="M157" s="897">
        <v>0.6328630028515102</v>
      </c>
      <c r="N157" s="896"/>
      <c r="P157" s="210" t="s">
        <v>922</v>
      </c>
      <c r="Q157" s="29">
        <v>400</v>
      </c>
      <c r="R157" s="847">
        <v>395.53937678219381</v>
      </c>
      <c r="S157" s="849">
        <v>316.43150142575507</v>
      </c>
      <c r="T157" s="210" t="s">
        <v>912</v>
      </c>
      <c r="U157" s="896" t="s">
        <v>919</v>
      </c>
      <c r="V157" t="s">
        <v>936</v>
      </c>
      <c r="W157" s="135" t="s">
        <v>922</v>
      </c>
      <c r="X157" s="137">
        <v>0.15821575071287755</v>
      </c>
    </row>
    <row r="158" spans="8:24">
      <c r="H158" s="210">
        <v>400</v>
      </c>
      <c r="I158" s="29" t="s">
        <v>912</v>
      </c>
      <c r="J158" s="29" t="s">
        <v>919</v>
      </c>
      <c r="K158" s="29" t="s">
        <v>914</v>
      </c>
      <c r="L158" s="29" t="s">
        <v>917</v>
      </c>
      <c r="M158" s="897">
        <v>0.6328630028515102</v>
      </c>
      <c r="N158" s="896"/>
      <c r="P158" s="210">
        <v>0</v>
      </c>
      <c r="Q158" s="29">
        <v>0</v>
      </c>
      <c r="R158" s="847">
        <v>110.75102549901429</v>
      </c>
      <c r="S158" s="849">
        <v>9.6907147311637516</v>
      </c>
      <c r="T158" s="210" t="s">
        <v>912</v>
      </c>
      <c r="U158" s="896" t="s">
        <v>919</v>
      </c>
      <c r="V158" t="s">
        <v>914</v>
      </c>
      <c r="W158" s="135" t="s">
        <v>917</v>
      </c>
      <c r="X158" s="137">
        <v>0.6328630028515102</v>
      </c>
    </row>
    <row r="159" spans="8:24">
      <c r="H159" s="210">
        <v>400</v>
      </c>
      <c r="I159" s="29" t="s">
        <v>912</v>
      </c>
      <c r="J159" s="29" t="s">
        <v>919</v>
      </c>
      <c r="K159" s="29" t="s">
        <v>914</v>
      </c>
      <c r="L159" s="29" t="s">
        <v>917</v>
      </c>
      <c r="M159" s="897">
        <v>0.6328630028515102</v>
      </c>
      <c r="N159" s="896"/>
      <c r="P159" s="210">
        <v>0</v>
      </c>
      <c r="Q159" s="29">
        <v>0</v>
      </c>
      <c r="R159" s="847">
        <v>110.75102549901429</v>
      </c>
      <c r="S159" s="849">
        <v>9.6907147311637516</v>
      </c>
      <c r="T159" s="210" t="s">
        <v>912</v>
      </c>
      <c r="U159" s="896" t="s">
        <v>919</v>
      </c>
      <c r="V159" t="s">
        <v>914</v>
      </c>
      <c r="W159" s="135" t="s">
        <v>917</v>
      </c>
      <c r="X159" s="137">
        <v>0.6328630028515102</v>
      </c>
    </row>
    <row r="160" spans="8:24">
      <c r="H160" s="210">
        <v>1200</v>
      </c>
      <c r="I160" s="29" t="s">
        <v>924</v>
      </c>
      <c r="J160" s="29" t="s">
        <v>919</v>
      </c>
      <c r="K160" s="29" t="s">
        <v>920</v>
      </c>
      <c r="L160" s="29" t="s">
        <v>922</v>
      </c>
      <c r="M160" s="897">
        <v>0.28478835128317959</v>
      </c>
      <c r="N160" s="896"/>
      <c r="P160" s="210">
        <v>0</v>
      </c>
      <c r="Q160" s="29">
        <v>0</v>
      </c>
      <c r="R160" s="847">
        <v>124.59490368639106</v>
      </c>
      <c r="S160" s="849">
        <v>232.57715354792998</v>
      </c>
      <c r="T160" s="210" t="s">
        <v>924</v>
      </c>
      <c r="U160" s="896" t="s">
        <v>919</v>
      </c>
      <c r="V160" t="s">
        <v>920</v>
      </c>
      <c r="W160" s="135" t="s">
        <v>922</v>
      </c>
      <c r="X160" s="137">
        <v>0.28478835128317959</v>
      </c>
    </row>
    <row r="161" spans="8:24">
      <c r="H161" s="210">
        <v>1200</v>
      </c>
      <c r="I161" s="29" t="s">
        <v>924</v>
      </c>
      <c r="J161" s="29" t="s">
        <v>919</v>
      </c>
      <c r="K161" s="29" t="s">
        <v>914</v>
      </c>
      <c r="L161" s="29" t="s">
        <v>917</v>
      </c>
      <c r="M161" s="897">
        <v>1.7931118414126124</v>
      </c>
      <c r="N161" s="896"/>
      <c r="P161" s="210" t="s">
        <v>922</v>
      </c>
      <c r="Q161" s="29">
        <v>0</v>
      </c>
      <c r="R161" s="847">
        <v>332.25307649704285</v>
      </c>
      <c r="S161" s="849">
        <v>949.29450427726533</v>
      </c>
      <c r="T161" s="210" t="s">
        <v>924</v>
      </c>
      <c r="U161" s="896" t="s">
        <v>919</v>
      </c>
      <c r="V161" t="s">
        <v>914</v>
      </c>
      <c r="W161" s="135" t="s">
        <v>922</v>
      </c>
      <c r="X161" s="137">
        <v>0.53793355242378371</v>
      </c>
    </row>
    <row r="162" spans="8:24">
      <c r="H162" s="210">
        <v>1200</v>
      </c>
      <c r="I162" s="29" t="s">
        <v>924</v>
      </c>
      <c r="J162" s="29" t="s">
        <v>919</v>
      </c>
      <c r="K162" s="29" t="s">
        <v>914</v>
      </c>
      <c r="L162" s="29" t="s">
        <v>917</v>
      </c>
      <c r="M162" s="897">
        <v>1.7931118414126124</v>
      </c>
      <c r="N162" s="896"/>
      <c r="P162" s="210">
        <v>0</v>
      </c>
      <c r="Q162" s="29">
        <v>0</v>
      </c>
      <c r="R162" s="847">
        <v>332.25307649704285</v>
      </c>
      <c r="S162" s="849">
        <v>29.072144193491248</v>
      </c>
      <c r="T162" s="210" t="s">
        <v>924</v>
      </c>
      <c r="U162" s="896" t="s">
        <v>919</v>
      </c>
      <c r="V162" t="s">
        <v>914</v>
      </c>
      <c r="W162" s="135" t="s">
        <v>917</v>
      </c>
      <c r="X162" s="137">
        <v>1.7931118414126124</v>
      </c>
    </row>
    <row r="163" spans="8:24">
      <c r="H163" s="210">
        <v>1200</v>
      </c>
      <c r="I163" s="29" t="s">
        <v>924</v>
      </c>
      <c r="J163" s="29" t="s">
        <v>919</v>
      </c>
      <c r="K163" s="29" t="s">
        <v>914</v>
      </c>
      <c r="L163" s="962" t="s">
        <v>915</v>
      </c>
      <c r="M163" s="897">
        <v>1.6987375339698432</v>
      </c>
      <c r="N163" s="896"/>
      <c r="P163" s="210">
        <v>0</v>
      </c>
      <c r="Q163" s="29">
        <v>1200</v>
      </c>
      <c r="R163" s="847">
        <v>5339.7815865596167</v>
      </c>
      <c r="S163" s="849">
        <v>52.329859548284254</v>
      </c>
      <c r="T163" s="976" t="s">
        <v>924</v>
      </c>
      <c r="U163" s="896" t="s">
        <v>919</v>
      </c>
      <c r="V163" t="s">
        <v>940</v>
      </c>
      <c r="W163" s="135" t="s">
        <v>915</v>
      </c>
      <c r="X163" s="137">
        <v>0.62453585807714818</v>
      </c>
    </row>
    <row r="164" spans="8:24">
      <c r="H164" s="210">
        <v>750</v>
      </c>
      <c r="I164" s="29" t="s">
        <v>924</v>
      </c>
      <c r="J164" s="29" t="s">
        <v>919</v>
      </c>
      <c r="K164" s="29" t="s">
        <v>914</v>
      </c>
      <c r="L164" s="962" t="s">
        <v>915</v>
      </c>
      <c r="M164" s="897">
        <v>1.061710958731152</v>
      </c>
      <c r="N164" s="896"/>
      <c r="P164" s="210">
        <v>0</v>
      </c>
      <c r="Q164" s="29">
        <v>0</v>
      </c>
      <c r="R164" s="847">
        <v>207.65817281065179</v>
      </c>
      <c r="S164" s="849">
        <v>32.706162217677665</v>
      </c>
      <c r="T164" s="976" t="s">
        <v>924</v>
      </c>
      <c r="U164" s="896" t="s">
        <v>919</v>
      </c>
      <c r="V164" t="s">
        <v>914</v>
      </c>
      <c r="W164" s="135" t="s">
        <v>915</v>
      </c>
      <c r="X164" s="137">
        <v>1.061710958731152</v>
      </c>
    </row>
    <row r="165" spans="8:24">
      <c r="H165" s="210">
        <v>400</v>
      </c>
      <c r="I165" s="29" t="s">
        <v>924</v>
      </c>
      <c r="J165" s="29" t="s">
        <v>919</v>
      </c>
      <c r="K165" s="29" t="s">
        <v>914</v>
      </c>
      <c r="L165" s="29" t="s">
        <v>923</v>
      </c>
      <c r="M165" s="897">
        <v>0.59770394713753738</v>
      </c>
      <c r="N165" s="896"/>
      <c r="P165" s="210" t="s">
        <v>922</v>
      </c>
      <c r="Q165" s="29">
        <v>400</v>
      </c>
      <c r="R165" s="847">
        <v>395.53937678219381</v>
      </c>
      <c r="S165" s="849">
        <v>316.43150142575507</v>
      </c>
      <c r="T165" s="210" t="s">
        <v>924</v>
      </c>
      <c r="U165" s="896" t="s">
        <v>919</v>
      </c>
      <c r="V165" t="s">
        <v>936</v>
      </c>
      <c r="W165" s="135" t="s">
        <v>922</v>
      </c>
      <c r="X165" s="137">
        <v>0.15821575071287755</v>
      </c>
    </row>
    <row r="166" spans="8:24">
      <c r="H166" s="210">
        <v>1200</v>
      </c>
      <c r="I166" s="29" t="s">
        <v>925</v>
      </c>
      <c r="J166" s="29" t="s">
        <v>919</v>
      </c>
      <c r="K166" s="29" t="s">
        <v>920</v>
      </c>
      <c r="L166" s="962" t="s">
        <v>922</v>
      </c>
      <c r="M166" s="897">
        <v>0.25314520114060407</v>
      </c>
      <c r="N166" s="896"/>
      <c r="P166" s="210">
        <v>0</v>
      </c>
      <c r="Q166" s="29">
        <v>0</v>
      </c>
      <c r="R166" s="847">
        <v>124.59490368639106</v>
      </c>
      <c r="S166" s="849">
        <v>232.57715354792998</v>
      </c>
      <c r="T166" s="976" t="s">
        <v>925</v>
      </c>
      <c r="U166" s="896" t="s">
        <v>919</v>
      </c>
      <c r="V166" t="s">
        <v>920</v>
      </c>
      <c r="W166" s="135" t="s">
        <v>922</v>
      </c>
      <c r="X166" s="137">
        <v>0.25314520114060407</v>
      </c>
    </row>
    <row r="167" spans="8:24">
      <c r="H167" s="210">
        <v>1200</v>
      </c>
      <c r="I167" s="29" t="s">
        <v>925</v>
      </c>
      <c r="J167" s="29" t="s">
        <v>919</v>
      </c>
      <c r="K167" s="29" t="s">
        <v>920</v>
      </c>
      <c r="L167" s="962" t="s">
        <v>922</v>
      </c>
      <c r="M167" s="897">
        <v>0.25314520114060407</v>
      </c>
      <c r="N167" s="896"/>
      <c r="P167" s="210">
        <v>0</v>
      </c>
      <c r="Q167" s="29">
        <v>0</v>
      </c>
      <c r="R167" s="847">
        <v>124.59490368639106</v>
      </c>
      <c r="S167" s="849">
        <v>232.57715354792998</v>
      </c>
      <c r="T167" s="976" t="s">
        <v>925</v>
      </c>
      <c r="U167" s="896" t="s">
        <v>919</v>
      </c>
      <c r="V167" t="s">
        <v>920</v>
      </c>
      <c r="W167" s="135" t="s">
        <v>922</v>
      </c>
      <c r="X167" s="137">
        <v>0.25314520114060407</v>
      </c>
    </row>
    <row r="168" spans="8:24">
      <c r="H168" s="210">
        <v>1200</v>
      </c>
      <c r="I168" s="29" t="s">
        <v>925</v>
      </c>
      <c r="J168" s="29" t="s">
        <v>919</v>
      </c>
      <c r="K168" s="29" t="s">
        <v>920</v>
      </c>
      <c r="L168" s="962" t="s">
        <v>922</v>
      </c>
      <c r="M168" s="897">
        <v>0.25314520114060407</v>
      </c>
      <c r="N168" s="896"/>
      <c r="P168" s="210">
        <v>0</v>
      </c>
      <c r="Q168" s="29">
        <v>0</v>
      </c>
      <c r="R168" s="847">
        <v>124.59490368639106</v>
      </c>
      <c r="S168" s="849">
        <v>232.57715354792998</v>
      </c>
      <c r="T168" s="976" t="s">
        <v>925</v>
      </c>
      <c r="U168" s="896" t="s">
        <v>919</v>
      </c>
      <c r="V168" t="s">
        <v>920</v>
      </c>
      <c r="W168" s="135" t="s">
        <v>922</v>
      </c>
      <c r="X168" s="137">
        <v>0.25314520114060407</v>
      </c>
    </row>
    <row r="169" spans="8:24">
      <c r="H169" s="210">
        <v>1200</v>
      </c>
      <c r="I169" s="29" t="s">
        <v>925</v>
      </c>
      <c r="J169" s="29" t="s">
        <v>919</v>
      </c>
      <c r="K169" s="29" t="s">
        <v>920</v>
      </c>
      <c r="L169" s="962" t="s">
        <v>922</v>
      </c>
      <c r="M169" s="897">
        <v>0.25314520114060407</v>
      </c>
      <c r="N169" s="896"/>
      <c r="P169" s="210">
        <v>0</v>
      </c>
      <c r="Q169" s="29">
        <v>0</v>
      </c>
      <c r="R169" s="847">
        <v>124.59490368639106</v>
      </c>
      <c r="S169" s="849">
        <v>232.57715354792998</v>
      </c>
      <c r="T169" s="976" t="s">
        <v>925</v>
      </c>
      <c r="U169" s="896" t="s">
        <v>919</v>
      </c>
      <c r="V169" t="s">
        <v>920</v>
      </c>
      <c r="W169" s="135" t="s">
        <v>922</v>
      </c>
      <c r="X169" s="137">
        <v>0.25314520114060407</v>
      </c>
    </row>
    <row r="170" spans="8:24">
      <c r="H170" s="210">
        <v>1200</v>
      </c>
      <c r="I170" s="29" t="s">
        <v>925</v>
      </c>
      <c r="J170" s="29" t="s">
        <v>919</v>
      </c>
      <c r="K170" s="29" t="s">
        <v>920</v>
      </c>
      <c r="L170" s="962" t="s">
        <v>915</v>
      </c>
      <c r="M170" s="897">
        <v>0.79940589833874964</v>
      </c>
      <c r="N170" s="896"/>
      <c r="P170" s="210">
        <v>0</v>
      </c>
      <c r="Q170" s="29">
        <v>0</v>
      </c>
      <c r="R170" s="847">
        <v>124.59490368639106</v>
      </c>
      <c r="S170" s="849">
        <v>52.329859548284254</v>
      </c>
      <c r="T170" s="976" t="s">
        <v>925</v>
      </c>
      <c r="U170" s="896" t="s">
        <v>919</v>
      </c>
      <c r="V170" t="s">
        <v>920</v>
      </c>
      <c r="W170" s="135" t="s">
        <v>915</v>
      </c>
      <c r="X170" s="137">
        <v>0.79940589833874964</v>
      </c>
    </row>
    <row r="171" spans="8:24">
      <c r="H171" s="210">
        <v>1200</v>
      </c>
      <c r="I171" s="29" t="s">
        <v>925</v>
      </c>
      <c r="J171" s="29" t="s">
        <v>919</v>
      </c>
      <c r="K171" s="29" t="s">
        <v>920</v>
      </c>
      <c r="L171" s="962" t="s">
        <v>915</v>
      </c>
      <c r="M171" s="897">
        <v>0.79940589833874964</v>
      </c>
      <c r="N171" s="896"/>
      <c r="P171" s="210">
        <v>0</v>
      </c>
      <c r="Q171" s="29">
        <v>0</v>
      </c>
      <c r="R171" s="847">
        <v>124.59490368639106</v>
      </c>
      <c r="S171" s="849">
        <v>52.329859548284254</v>
      </c>
      <c r="T171" s="976" t="s">
        <v>925</v>
      </c>
      <c r="U171" s="896" t="s">
        <v>919</v>
      </c>
      <c r="V171" t="s">
        <v>920</v>
      </c>
      <c r="W171" s="135" t="s">
        <v>915</v>
      </c>
      <c r="X171" s="137">
        <v>0.79940589833874964</v>
      </c>
    </row>
    <row r="172" spans="8:24">
      <c r="H172" s="210">
        <v>1200</v>
      </c>
      <c r="I172" s="29" t="s">
        <v>925</v>
      </c>
      <c r="J172" s="29" t="s">
        <v>919</v>
      </c>
      <c r="K172" s="29" t="s">
        <v>920</v>
      </c>
      <c r="L172" s="962" t="s">
        <v>915</v>
      </c>
      <c r="M172" s="897">
        <v>0.79940589833874964</v>
      </c>
      <c r="N172" s="896"/>
      <c r="P172" s="210">
        <v>0</v>
      </c>
      <c r="Q172" s="29">
        <v>0</v>
      </c>
      <c r="R172" s="847">
        <v>124.59490368639106</v>
      </c>
      <c r="S172" s="849">
        <v>52.329859548284254</v>
      </c>
      <c r="T172" s="976" t="s">
        <v>925</v>
      </c>
      <c r="U172" s="896" t="s">
        <v>919</v>
      </c>
      <c r="V172" t="s">
        <v>920</v>
      </c>
      <c r="W172" s="135" t="s">
        <v>915</v>
      </c>
      <c r="X172" s="137">
        <v>0.79940589833874964</v>
      </c>
    </row>
    <row r="173" spans="8:24">
      <c r="H173" s="210">
        <v>1200</v>
      </c>
      <c r="I173" s="29" t="s">
        <v>925</v>
      </c>
      <c r="J173" s="29" t="s">
        <v>919</v>
      </c>
      <c r="K173" s="29" t="s">
        <v>914</v>
      </c>
      <c r="L173" s="962" t="s">
        <v>915</v>
      </c>
      <c r="M173" s="897">
        <v>1.1991088475081246</v>
      </c>
      <c r="N173" s="896"/>
      <c r="P173" s="210">
        <v>0</v>
      </c>
      <c r="Q173" s="29">
        <v>1200</v>
      </c>
      <c r="R173" s="847">
        <v>5339.7815865596167</v>
      </c>
      <c r="S173" s="849">
        <v>52.329859548284254</v>
      </c>
      <c r="T173" s="976" t="s">
        <v>925</v>
      </c>
      <c r="U173" s="896" t="s">
        <v>919</v>
      </c>
      <c r="V173" t="s">
        <v>940</v>
      </c>
      <c r="W173" s="135" t="s">
        <v>915</v>
      </c>
      <c r="X173" s="137">
        <v>0.62453585807714818</v>
      </c>
    </row>
    <row r="174" spans="8:24">
      <c r="H174" s="210">
        <v>1200</v>
      </c>
      <c r="I174" s="29" t="s">
        <v>925</v>
      </c>
      <c r="J174" s="29" t="s">
        <v>919</v>
      </c>
      <c r="K174" s="29" t="s">
        <v>914</v>
      </c>
      <c r="L174" s="962" t="s">
        <v>915</v>
      </c>
      <c r="M174" s="897">
        <v>1.1991088475081246</v>
      </c>
      <c r="N174" s="896"/>
      <c r="P174" s="210">
        <v>0</v>
      </c>
      <c r="Q174" s="29">
        <v>1200</v>
      </c>
      <c r="R174" s="847">
        <v>5339.7815865596167</v>
      </c>
      <c r="S174" s="849">
        <v>52.329859548284254</v>
      </c>
      <c r="T174" s="976" t="s">
        <v>925</v>
      </c>
      <c r="U174" s="896" t="s">
        <v>919</v>
      </c>
      <c r="V174" t="s">
        <v>940</v>
      </c>
      <c r="W174" s="135" t="s">
        <v>915</v>
      </c>
      <c r="X174" s="137">
        <v>0.62453585807714818</v>
      </c>
    </row>
    <row r="175" spans="8:24">
      <c r="H175" s="210">
        <v>1200</v>
      </c>
      <c r="I175" s="29" t="s">
        <v>925</v>
      </c>
      <c r="J175" s="29" t="s">
        <v>919</v>
      </c>
      <c r="K175" s="29" t="s">
        <v>914</v>
      </c>
      <c r="L175" s="962" t="s">
        <v>915</v>
      </c>
      <c r="M175" s="897">
        <v>1.1991088475081246</v>
      </c>
      <c r="N175" s="896"/>
      <c r="P175" s="210">
        <v>0</v>
      </c>
      <c r="Q175" s="29">
        <v>0</v>
      </c>
      <c r="R175" s="847">
        <v>332.25307649704285</v>
      </c>
      <c r="S175" s="849">
        <v>52.329859548284254</v>
      </c>
      <c r="T175" s="976" t="s">
        <v>925</v>
      </c>
      <c r="U175" s="896" t="s">
        <v>919</v>
      </c>
      <c r="V175" t="s">
        <v>914</v>
      </c>
      <c r="W175" s="135" t="s">
        <v>915</v>
      </c>
      <c r="X175" s="137">
        <v>1.1991088475081246</v>
      </c>
    </row>
    <row r="176" spans="8:24">
      <c r="H176" s="210">
        <v>1200</v>
      </c>
      <c r="I176" s="29" t="s">
        <v>925</v>
      </c>
      <c r="J176" s="29" t="s">
        <v>919</v>
      </c>
      <c r="K176" s="29" t="s">
        <v>914</v>
      </c>
      <c r="L176" s="962" t="s">
        <v>915</v>
      </c>
      <c r="M176" s="897">
        <v>1.1991088475081246</v>
      </c>
      <c r="N176" s="896"/>
      <c r="P176" s="210">
        <v>0</v>
      </c>
      <c r="Q176" s="29">
        <v>0</v>
      </c>
      <c r="R176" s="847">
        <v>332.25307649704285</v>
      </c>
      <c r="S176" s="849">
        <v>52.329859548284254</v>
      </c>
      <c r="T176" s="976" t="s">
        <v>925</v>
      </c>
      <c r="U176" s="896" t="s">
        <v>919</v>
      </c>
      <c r="V176" t="s">
        <v>914</v>
      </c>
      <c r="W176" s="135" t="s">
        <v>915</v>
      </c>
      <c r="X176" s="137">
        <v>1.1991088475081246</v>
      </c>
    </row>
    <row r="177" spans="8:24">
      <c r="H177" s="210">
        <v>750</v>
      </c>
      <c r="I177" s="29" t="s">
        <v>925</v>
      </c>
      <c r="J177" s="29" t="s">
        <v>919</v>
      </c>
      <c r="K177" s="29" t="s">
        <v>914</v>
      </c>
      <c r="L177" s="962" t="s">
        <v>917</v>
      </c>
      <c r="M177" s="897">
        <v>0.79107875356438784</v>
      </c>
      <c r="N177" s="896"/>
      <c r="P177" s="210">
        <v>0</v>
      </c>
      <c r="Q177" s="29">
        <v>0</v>
      </c>
      <c r="R177" s="847">
        <v>207.65817281065179</v>
      </c>
      <c r="S177" s="849">
        <v>18.170090120932031</v>
      </c>
      <c r="T177" s="976" t="s">
        <v>925</v>
      </c>
      <c r="U177" s="896" t="s">
        <v>919</v>
      </c>
      <c r="V177" t="s">
        <v>914</v>
      </c>
      <c r="W177" s="135" t="s">
        <v>917</v>
      </c>
      <c r="X177" s="137">
        <v>0.79107875356438784</v>
      </c>
    </row>
    <row r="178" spans="8:24">
      <c r="H178" s="210">
        <v>750</v>
      </c>
      <c r="I178" s="29" t="s">
        <v>925</v>
      </c>
      <c r="J178" s="29" t="s">
        <v>919</v>
      </c>
      <c r="K178" s="29" t="s">
        <v>914</v>
      </c>
      <c r="L178" s="962" t="s">
        <v>917</v>
      </c>
      <c r="M178" s="897">
        <v>0.79107875356438784</v>
      </c>
      <c r="N178" s="896"/>
      <c r="P178" s="210">
        <v>0</v>
      </c>
      <c r="Q178" s="29">
        <v>0</v>
      </c>
      <c r="R178" s="847">
        <v>207.65817281065179</v>
      </c>
      <c r="S178" s="849">
        <v>18.170090120932031</v>
      </c>
      <c r="T178" s="976" t="s">
        <v>925</v>
      </c>
      <c r="U178" s="896" t="s">
        <v>919</v>
      </c>
      <c r="V178" t="s">
        <v>914</v>
      </c>
      <c r="W178" s="135" t="s">
        <v>917</v>
      </c>
      <c r="X178" s="137">
        <v>0.79107875356438784</v>
      </c>
    </row>
    <row r="179" spans="8:24">
      <c r="H179" s="210">
        <v>750</v>
      </c>
      <c r="I179" s="29" t="s">
        <v>925</v>
      </c>
      <c r="J179" s="29" t="s">
        <v>919</v>
      </c>
      <c r="K179" s="29" t="s">
        <v>914</v>
      </c>
      <c r="L179" s="962" t="s">
        <v>923</v>
      </c>
      <c r="M179" s="897">
        <v>0.79107875356438784</v>
      </c>
      <c r="N179" s="896"/>
      <c r="P179" s="210" t="s">
        <v>922</v>
      </c>
      <c r="Q179" s="29">
        <v>750</v>
      </c>
      <c r="R179" s="847">
        <v>741.63633146661357</v>
      </c>
      <c r="S179" s="849">
        <v>593.30906517329083</v>
      </c>
      <c r="T179" s="976" t="s">
        <v>925</v>
      </c>
      <c r="U179" s="896" t="s">
        <v>919</v>
      </c>
      <c r="V179" t="s">
        <v>936</v>
      </c>
      <c r="W179" s="135" t="s">
        <v>922</v>
      </c>
      <c r="X179" s="137">
        <v>0.19776968839109696</v>
      </c>
    </row>
    <row r="180" spans="8:24">
      <c r="H180" s="210">
        <v>750</v>
      </c>
      <c r="I180" s="29" t="s">
        <v>925</v>
      </c>
      <c r="J180" s="29" t="s">
        <v>919</v>
      </c>
      <c r="K180" s="29" t="s">
        <v>914</v>
      </c>
      <c r="L180" s="962" t="s">
        <v>923</v>
      </c>
      <c r="M180" s="897">
        <v>0.79107875356438784</v>
      </c>
      <c r="N180" s="896"/>
      <c r="P180" s="210" t="s">
        <v>922</v>
      </c>
      <c r="Q180" s="29">
        <v>750</v>
      </c>
      <c r="R180" s="847">
        <v>741.63633146661357</v>
      </c>
      <c r="S180" s="849">
        <v>593.30906517329083</v>
      </c>
      <c r="T180" s="976" t="s">
        <v>925</v>
      </c>
      <c r="U180" s="896" t="s">
        <v>919</v>
      </c>
      <c r="V180" t="s">
        <v>936</v>
      </c>
      <c r="W180" s="135" t="s">
        <v>922</v>
      </c>
      <c r="X180" s="137">
        <v>0.19776968839109696</v>
      </c>
    </row>
    <row r="181" spans="8:24">
      <c r="H181" s="210">
        <v>400</v>
      </c>
      <c r="I181" s="29" t="s">
        <v>925</v>
      </c>
      <c r="J181" s="29" t="s">
        <v>919</v>
      </c>
      <c r="K181" s="29" t="s">
        <v>920</v>
      </c>
      <c r="L181" s="962" t="s">
        <v>915</v>
      </c>
      <c r="M181" s="897">
        <v>0.26646863277958327</v>
      </c>
      <c r="N181" s="896"/>
      <c r="P181" s="210">
        <v>0</v>
      </c>
      <c r="Q181" s="29">
        <v>0</v>
      </c>
      <c r="R181" s="847">
        <v>41.531634562130357</v>
      </c>
      <c r="S181" s="849">
        <v>17.443286516094755</v>
      </c>
      <c r="T181" s="976" t="s">
        <v>925</v>
      </c>
      <c r="U181" s="896" t="s">
        <v>919</v>
      </c>
      <c r="V181" t="s">
        <v>920</v>
      </c>
      <c r="W181" s="135" t="s">
        <v>915</v>
      </c>
      <c r="X181" s="137">
        <v>0.26646863277958327</v>
      </c>
    </row>
    <row r="182" spans="8:24">
      <c r="H182" s="210">
        <v>400</v>
      </c>
      <c r="I182" s="29" t="s">
        <v>925</v>
      </c>
      <c r="J182" s="29" t="s">
        <v>919</v>
      </c>
      <c r="K182" s="29" t="s">
        <v>920</v>
      </c>
      <c r="L182" s="962" t="s">
        <v>921</v>
      </c>
      <c r="M182" s="897">
        <v>0.25314520114060407</v>
      </c>
      <c r="N182" s="896"/>
      <c r="P182" s="210">
        <v>0</v>
      </c>
      <c r="Q182" s="29">
        <v>0</v>
      </c>
      <c r="R182" s="847">
        <v>41.531634562130357</v>
      </c>
      <c r="S182" s="849">
        <v>30.041215666607627</v>
      </c>
      <c r="T182" s="976" t="s">
        <v>925</v>
      </c>
      <c r="U182" s="896" t="s">
        <v>919</v>
      </c>
      <c r="V182" t="s">
        <v>920</v>
      </c>
      <c r="W182" s="135" t="s">
        <v>921</v>
      </c>
      <c r="X182" s="137">
        <v>0.25314520114060407</v>
      </c>
    </row>
    <row r="183" spans="8:24">
      <c r="H183" s="210">
        <v>400</v>
      </c>
      <c r="I183" s="29" t="s">
        <v>925</v>
      </c>
      <c r="J183" s="29" t="s">
        <v>919</v>
      </c>
      <c r="K183" s="29" t="s">
        <v>920</v>
      </c>
      <c r="L183" s="962" t="s">
        <v>926</v>
      </c>
      <c r="M183" s="897">
        <v>0.25314520114060407</v>
      </c>
      <c r="N183" s="896"/>
      <c r="P183" s="210">
        <v>0</v>
      </c>
      <c r="Q183" s="29">
        <v>0</v>
      </c>
      <c r="R183" s="847">
        <v>41.531634562130357</v>
      </c>
      <c r="S183" s="849">
        <v>30.041215666607627</v>
      </c>
      <c r="T183" s="976" t="s">
        <v>925</v>
      </c>
      <c r="U183" s="896" t="s">
        <v>919</v>
      </c>
      <c r="V183" t="s">
        <v>920</v>
      </c>
      <c r="W183" s="135" t="s">
        <v>926</v>
      </c>
      <c r="X183" s="137">
        <v>0.25314520114060407</v>
      </c>
    </row>
    <row r="184" spans="8:24">
      <c r="H184" s="210">
        <v>400</v>
      </c>
      <c r="I184" s="29" t="s">
        <v>925</v>
      </c>
      <c r="J184" s="29" t="s">
        <v>919</v>
      </c>
      <c r="K184" s="29" t="s">
        <v>914</v>
      </c>
      <c r="L184" s="962" t="s">
        <v>923</v>
      </c>
      <c r="M184" s="897">
        <v>0.42190866856767339</v>
      </c>
      <c r="N184" s="896"/>
      <c r="P184" s="210" t="s">
        <v>922</v>
      </c>
      <c r="Q184" s="29">
        <v>400</v>
      </c>
      <c r="R184" s="847">
        <v>395.53937678219381</v>
      </c>
      <c r="S184" s="849">
        <v>316.43150142575507</v>
      </c>
      <c r="T184" s="976" t="s">
        <v>925</v>
      </c>
      <c r="U184" s="896" t="s">
        <v>919</v>
      </c>
      <c r="V184" t="s">
        <v>936</v>
      </c>
      <c r="W184" s="135" t="s">
        <v>922</v>
      </c>
      <c r="X184" s="137">
        <v>0.10547716714191835</v>
      </c>
    </row>
    <row r="185" spans="8:24">
      <c r="H185" s="210">
        <v>400</v>
      </c>
      <c r="I185" s="29" t="s">
        <v>925</v>
      </c>
      <c r="J185" s="29" t="s">
        <v>919</v>
      </c>
      <c r="K185" s="29" t="s">
        <v>914</v>
      </c>
      <c r="L185" s="962" t="s">
        <v>923</v>
      </c>
      <c r="M185" s="897">
        <v>0.42190866856767339</v>
      </c>
      <c r="N185" s="896"/>
      <c r="P185" s="210" t="s">
        <v>922</v>
      </c>
      <c r="Q185" s="29">
        <v>400</v>
      </c>
      <c r="R185" s="847">
        <v>395.53937678219381</v>
      </c>
      <c r="S185" s="849">
        <v>316.43150142575507</v>
      </c>
      <c r="T185" s="976" t="s">
        <v>925</v>
      </c>
      <c r="U185" s="896" t="s">
        <v>919</v>
      </c>
      <c r="V185" t="s">
        <v>936</v>
      </c>
      <c r="W185" s="135" t="s">
        <v>922</v>
      </c>
      <c r="X185" s="137">
        <v>0.10547716714191835</v>
      </c>
    </row>
    <row r="186" spans="8:24">
      <c r="H186" s="210">
        <v>1200</v>
      </c>
      <c r="I186" s="29" t="s">
        <v>927</v>
      </c>
      <c r="J186" s="29" t="s">
        <v>913</v>
      </c>
      <c r="K186" s="29" t="s">
        <v>914</v>
      </c>
      <c r="L186" s="962" t="s">
        <v>915</v>
      </c>
      <c r="M186" s="897">
        <v>1.4988860593851558</v>
      </c>
      <c r="N186" s="896"/>
      <c r="P186" s="210" t="s">
        <v>921</v>
      </c>
      <c r="Q186" s="29">
        <v>1200</v>
      </c>
      <c r="R186" s="847">
        <v>5339.7815865596167</v>
      </c>
      <c r="S186" s="849">
        <v>367.85162040744029</v>
      </c>
      <c r="T186" s="976" t="s">
        <v>927</v>
      </c>
      <c r="U186" s="896" t="s">
        <v>913</v>
      </c>
      <c r="V186" t="s">
        <v>940</v>
      </c>
      <c r="W186" s="135" t="s">
        <v>921</v>
      </c>
      <c r="X186" s="137">
        <v>0.59330906517329085</v>
      </c>
    </row>
    <row r="187" spans="8:24">
      <c r="H187" s="210">
        <v>1200</v>
      </c>
      <c r="I187" s="29" t="s">
        <v>927</v>
      </c>
      <c r="J187" s="29" t="s">
        <v>913</v>
      </c>
      <c r="K187" s="29" t="s">
        <v>914</v>
      </c>
      <c r="L187" s="962" t="s">
        <v>915</v>
      </c>
      <c r="M187" s="897">
        <v>1.4988860593851558</v>
      </c>
      <c r="N187" s="896"/>
      <c r="P187" s="210">
        <v>0</v>
      </c>
      <c r="Q187" s="29">
        <v>0</v>
      </c>
      <c r="R187" s="847">
        <v>332.25307649704285</v>
      </c>
      <c r="S187" s="849">
        <v>52.329859548284254</v>
      </c>
      <c r="T187" s="976" t="s">
        <v>927</v>
      </c>
      <c r="U187" s="896" t="s">
        <v>913</v>
      </c>
      <c r="V187" t="s">
        <v>914</v>
      </c>
      <c r="W187" s="135" t="s">
        <v>915</v>
      </c>
      <c r="X187" s="137">
        <v>1.4988860593851558</v>
      </c>
    </row>
    <row r="188" spans="8:24">
      <c r="H188" s="210">
        <v>1200</v>
      </c>
      <c r="I188" s="29" t="s">
        <v>927</v>
      </c>
      <c r="J188" s="29" t="s">
        <v>918</v>
      </c>
      <c r="K188" s="29" t="s">
        <v>920</v>
      </c>
      <c r="L188" s="962" t="s">
        <v>915</v>
      </c>
      <c r="M188" s="897">
        <v>0.79940589833874964</v>
      </c>
      <c r="N188" s="896"/>
      <c r="P188" s="210">
        <v>0</v>
      </c>
      <c r="Q188" s="29">
        <v>0</v>
      </c>
      <c r="R188" s="847">
        <v>124.59490368639106</v>
      </c>
      <c r="S188" s="849">
        <v>52.329859548284254</v>
      </c>
      <c r="T188" s="976" t="s">
        <v>927</v>
      </c>
      <c r="U188" s="896" t="s">
        <v>918</v>
      </c>
      <c r="V188" t="s">
        <v>920</v>
      </c>
      <c r="W188" s="135" t="s">
        <v>915</v>
      </c>
      <c r="X188" s="137">
        <v>0.79940589833874964</v>
      </c>
    </row>
    <row r="189" spans="8:24">
      <c r="H189" s="210">
        <v>1200</v>
      </c>
      <c r="I189" s="29" t="s">
        <v>927</v>
      </c>
      <c r="J189" s="29" t="s">
        <v>918</v>
      </c>
      <c r="K189" s="29" t="s">
        <v>920</v>
      </c>
      <c r="L189" s="962" t="s">
        <v>915</v>
      </c>
      <c r="M189" s="897">
        <v>0.79940589833874964</v>
      </c>
      <c r="N189" s="896"/>
      <c r="P189" s="210">
        <v>0</v>
      </c>
      <c r="Q189" s="29">
        <v>0</v>
      </c>
      <c r="R189" s="847">
        <v>124.59490368639106</v>
      </c>
      <c r="S189" s="849">
        <v>52.329859548284254</v>
      </c>
      <c r="T189" s="976" t="s">
        <v>927</v>
      </c>
      <c r="U189" s="896" t="s">
        <v>918</v>
      </c>
      <c r="V189" t="s">
        <v>920</v>
      </c>
      <c r="W189" s="135" t="s">
        <v>915</v>
      </c>
      <c r="X189" s="137">
        <v>0.79940589833874964</v>
      </c>
    </row>
    <row r="190" spans="8:24">
      <c r="H190" s="210">
        <v>1200</v>
      </c>
      <c r="I190" s="29" t="s">
        <v>927</v>
      </c>
      <c r="J190" s="29" t="s">
        <v>918</v>
      </c>
      <c r="K190" s="29" t="s">
        <v>920</v>
      </c>
      <c r="L190" s="962" t="s">
        <v>915</v>
      </c>
      <c r="M190" s="897">
        <v>0.79940589833874964</v>
      </c>
      <c r="N190" s="896"/>
      <c r="P190" s="210">
        <v>0</v>
      </c>
      <c r="Q190" s="29">
        <v>0</v>
      </c>
      <c r="R190" s="847">
        <v>124.59490368639106</v>
      </c>
      <c r="S190" s="849">
        <v>52.329859548284254</v>
      </c>
      <c r="T190" s="976" t="s">
        <v>927</v>
      </c>
      <c r="U190" s="896" t="s">
        <v>918</v>
      </c>
      <c r="V190" t="s">
        <v>920</v>
      </c>
      <c r="W190" s="135" t="s">
        <v>915</v>
      </c>
      <c r="X190" s="137">
        <v>0.79940589833874964</v>
      </c>
    </row>
    <row r="191" spans="8:24">
      <c r="H191" s="210">
        <v>1200</v>
      </c>
      <c r="I191" s="29" t="s">
        <v>927</v>
      </c>
      <c r="J191" s="29" t="s">
        <v>918</v>
      </c>
      <c r="K191" s="29" t="s">
        <v>920</v>
      </c>
      <c r="L191" s="962" t="s">
        <v>915</v>
      </c>
      <c r="M191" s="897">
        <v>0.79940589833874964</v>
      </c>
      <c r="N191" s="896"/>
      <c r="P191" s="210">
        <v>0</v>
      </c>
      <c r="Q191" s="29">
        <v>0</v>
      </c>
      <c r="R191" s="847">
        <v>124.59490368639106</v>
      </c>
      <c r="S191" s="849">
        <v>52.329859548284254</v>
      </c>
      <c r="T191" s="976" t="s">
        <v>927</v>
      </c>
      <c r="U191" s="896" t="s">
        <v>918</v>
      </c>
      <c r="V191" t="s">
        <v>920</v>
      </c>
      <c r="W191" s="135" t="s">
        <v>915</v>
      </c>
      <c r="X191" s="137">
        <v>0.79940589833874964</v>
      </c>
    </row>
    <row r="192" spans="8:24">
      <c r="H192" s="210">
        <v>1200</v>
      </c>
      <c r="I192" s="29" t="s">
        <v>927</v>
      </c>
      <c r="J192" s="29" t="s">
        <v>918</v>
      </c>
      <c r="K192" s="29" t="s">
        <v>920</v>
      </c>
      <c r="L192" s="962" t="s">
        <v>926</v>
      </c>
      <c r="M192" s="897">
        <v>0.75943560342181216</v>
      </c>
      <c r="N192" s="896"/>
      <c r="P192" s="210">
        <v>0</v>
      </c>
      <c r="Q192" s="29">
        <v>0</v>
      </c>
      <c r="R192" s="847">
        <v>124.59490368639106</v>
      </c>
      <c r="S192" s="849">
        <v>90.123646999822896</v>
      </c>
      <c r="T192" s="976" t="s">
        <v>927</v>
      </c>
      <c r="U192" s="896" t="s">
        <v>918</v>
      </c>
      <c r="V192" t="s">
        <v>920</v>
      </c>
      <c r="W192" s="135" t="s">
        <v>926</v>
      </c>
      <c r="X192" s="137">
        <v>0.75943560342181216</v>
      </c>
    </row>
    <row r="193" spans="8:24">
      <c r="H193" s="210">
        <v>1200</v>
      </c>
      <c r="I193" s="29" t="s">
        <v>927</v>
      </c>
      <c r="J193" s="29" t="s">
        <v>918</v>
      </c>
      <c r="K193" s="29" t="s">
        <v>920</v>
      </c>
      <c r="L193" s="962" t="s">
        <v>921</v>
      </c>
      <c r="M193" s="897">
        <v>0.75943560342181216</v>
      </c>
      <c r="N193" s="896"/>
      <c r="P193" s="210">
        <v>0</v>
      </c>
      <c r="Q193" s="29">
        <v>0</v>
      </c>
      <c r="R193" s="847">
        <v>124.59490368639106</v>
      </c>
      <c r="S193" s="849">
        <v>90.123646999822896</v>
      </c>
      <c r="T193" s="976" t="s">
        <v>927</v>
      </c>
      <c r="U193" s="896" t="s">
        <v>918</v>
      </c>
      <c r="V193" t="s">
        <v>920</v>
      </c>
      <c r="W193" s="135" t="s">
        <v>921</v>
      </c>
      <c r="X193" s="137">
        <v>0.75943560342181216</v>
      </c>
    </row>
    <row r="194" spans="8:24">
      <c r="H194" s="210">
        <v>1200</v>
      </c>
      <c r="I194" s="29" t="s">
        <v>927</v>
      </c>
      <c r="J194" s="29" t="s">
        <v>918</v>
      </c>
      <c r="K194" s="29" t="s">
        <v>920</v>
      </c>
      <c r="L194" s="962" t="s">
        <v>922</v>
      </c>
      <c r="M194" s="897">
        <v>0.25314520114060407</v>
      </c>
      <c r="N194" s="896"/>
      <c r="P194" s="210">
        <v>0</v>
      </c>
      <c r="Q194" s="29">
        <v>0</v>
      </c>
      <c r="R194" s="847">
        <v>124.59490368639106</v>
      </c>
      <c r="S194" s="849">
        <v>232.57715354792998</v>
      </c>
      <c r="T194" s="976" t="s">
        <v>927</v>
      </c>
      <c r="U194" s="896" t="s">
        <v>918</v>
      </c>
      <c r="V194" t="s">
        <v>920</v>
      </c>
      <c r="W194" s="135" t="s">
        <v>922</v>
      </c>
      <c r="X194" s="137">
        <v>0.25314520114060407</v>
      </c>
    </row>
    <row r="195" spans="8:24">
      <c r="H195" s="210">
        <v>1200</v>
      </c>
      <c r="I195" s="29" t="s">
        <v>927</v>
      </c>
      <c r="J195" s="29" t="s">
        <v>918</v>
      </c>
      <c r="K195" s="29" t="s">
        <v>920</v>
      </c>
      <c r="L195" s="962" t="s">
        <v>917</v>
      </c>
      <c r="M195" s="897">
        <v>0.84381733713534679</v>
      </c>
      <c r="N195" s="896"/>
      <c r="P195" s="210">
        <v>0</v>
      </c>
      <c r="Q195" s="29">
        <v>0</v>
      </c>
      <c r="R195" s="847">
        <v>124.59490368639106</v>
      </c>
      <c r="S195" s="849">
        <v>29.072144193491248</v>
      </c>
      <c r="T195" s="976" t="s">
        <v>927</v>
      </c>
      <c r="U195" s="896" t="s">
        <v>918</v>
      </c>
      <c r="V195" t="s">
        <v>920</v>
      </c>
      <c r="W195" s="135" t="s">
        <v>917</v>
      </c>
      <c r="X195" s="137">
        <v>0.84381733713534679</v>
      </c>
    </row>
    <row r="196" spans="8:24">
      <c r="H196" s="210">
        <v>1200</v>
      </c>
      <c r="I196" s="29" t="s">
        <v>927</v>
      </c>
      <c r="J196" s="29" t="s">
        <v>918</v>
      </c>
      <c r="K196" s="29" t="s">
        <v>920</v>
      </c>
      <c r="L196" s="962" t="s">
        <v>917</v>
      </c>
      <c r="M196" s="897">
        <v>0.84381733713534679</v>
      </c>
      <c r="N196" s="896"/>
      <c r="P196" s="210">
        <v>0</v>
      </c>
      <c r="Q196" s="29">
        <v>0</v>
      </c>
      <c r="R196" s="847">
        <v>124.59490368639106</v>
      </c>
      <c r="S196" s="849">
        <v>29.072144193491248</v>
      </c>
      <c r="T196" s="976" t="s">
        <v>927</v>
      </c>
      <c r="U196" s="896" t="s">
        <v>918</v>
      </c>
      <c r="V196" t="s">
        <v>920</v>
      </c>
      <c r="W196" s="135" t="s">
        <v>917</v>
      </c>
      <c r="X196" s="137">
        <v>0.84381733713534679</v>
      </c>
    </row>
    <row r="197" spans="8:24">
      <c r="H197" s="210">
        <v>1200</v>
      </c>
      <c r="I197" s="29" t="s">
        <v>927</v>
      </c>
      <c r="J197" s="29" t="s">
        <v>918</v>
      </c>
      <c r="K197" s="29" t="s">
        <v>914</v>
      </c>
      <c r="L197" s="962" t="s">
        <v>915</v>
      </c>
      <c r="M197" s="897">
        <v>1.4988860593851558</v>
      </c>
      <c r="N197" s="896"/>
      <c r="P197" s="210" t="s">
        <v>921</v>
      </c>
      <c r="Q197" s="29">
        <v>1200</v>
      </c>
      <c r="R197" s="847">
        <v>5339.7815865596167</v>
      </c>
      <c r="S197" s="849">
        <v>367.85162040744029</v>
      </c>
      <c r="T197" s="976" t="s">
        <v>927</v>
      </c>
      <c r="U197" s="896" t="s">
        <v>918</v>
      </c>
      <c r="V197" t="s">
        <v>940</v>
      </c>
      <c r="W197" s="135" t="s">
        <v>921</v>
      </c>
      <c r="X197" s="137">
        <v>0.59330906517329085</v>
      </c>
    </row>
    <row r="198" spans="8:24">
      <c r="H198" s="210">
        <v>1200</v>
      </c>
      <c r="I198" s="29" t="s">
        <v>927</v>
      </c>
      <c r="J198" s="29" t="s">
        <v>918</v>
      </c>
      <c r="K198" s="29" t="s">
        <v>914</v>
      </c>
      <c r="L198" s="962" t="s">
        <v>915</v>
      </c>
      <c r="M198" s="897">
        <v>1.4988860593851558</v>
      </c>
      <c r="N198" s="896"/>
      <c r="P198" s="210">
        <v>0</v>
      </c>
      <c r="Q198" s="29">
        <v>0</v>
      </c>
      <c r="R198" s="847">
        <v>332.25307649704285</v>
      </c>
      <c r="S198" s="849">
        <v>52.329859548284254</v>
      </c>
      <c r="T198" s="976" t="s">
        <v>927</v>
      </c>
      <c r="U198" s="896" t="s">
        <v>918</v>
      </c>
      <c r="V198" t="s">
        <v>914</v>
      </c>
      <c r="W198" s="135" t="s">
        <v>915</v>
      </c>
      <c r="X198" s="137">
        <v>1.4988860593851558</v>
      </c>
    </row>
    <row r="199" spans="8:24">
      <c r="H199" s="210">
        <v>1200</v>
      </c>
      <c r="I199" s="29" t="s">
        <v>927</v>
      </c>
      <c r="J199" s="29" t="s">
        <v>918</v>
      </c>
      <c r="K199" s="29" t="s">
        <v>914</v>
      </c>
      <c r="L199" s="962" t="s">
        <v>915</v>
      </c>
      <c r="M199" s="897">
        <v>1.4988860593851558</v>
      </c>
      <c r="N199" s="896"/>
      <c r="P199" s="210">
        <v>0</v>
      </c>
      <c r="Q199" s="29">
        <v>0</v>
      </c>
      <c r="R199" s="847">
        <v>332.25307649704285</v>
      </c>
      <c r="S199" s="849">
        <v>52.329859548284254</v>
      </c>
      <c r="T199" s="976" t="s">
        <v>927</v>
      </c>
      <c r="U199" s="896" t="s">
        <v>918</v>
      </c>
      <c r="V199" t="s">
        <v>914</v>
      </c>
      <c r="W199" s="135" t="s">
        <v>915</v>
      </c>
      <c r="X199" s="137">
        <v>1.4988860593851558</v>
      </c>
    </row>
    <row r="200" spans="8:24">
      <c r="H200" s="210">
        <v>1200</v>
      </c>
      <c r="I200" s="29" t="s">
        <v>927</v>
      </c>
      <c r="J200" s="29" t="s">
        <v>918</v>
      </c>
      <c r="K200" s="29" t="s">
        <v>914</v>
      </c>
      <c r="L200" s="962" t="s">
        <v>915</v>
      </c>
      <c r="M200" s="897">
        <v>1.4988860593851558</v>
      </c>
      <c r="N200" s="896"/>
      <c r="P200" s="210">
        <v>0</v>
      </c>
      <c r="Q200" s="29">
        <v>0</v>
      </c>
      <c r="R200" s="847">
        <v>332.25307649704285</v>
      </c>
      <c r="S200" s="849">
        <v>52.329859548284254</v>
      </c>
      <c r="T200" s="976" t="s">
        <v>927</v>
      </c>
      <c r="U200" s="896" t="s">
        <v>918</v>
      </c>
      <c r="V200" t="s">
        <v>914</v>
      </c>
      <c r="W200" s="135" t="s">
        <v>915</v>
      </c>
      <c r="X200" s="137">
        <v>1.4988860593851558</v>
      </c>
    </row>
    <row r="201" spans="8:24">
      <c r="H201" s="210">
        <v>750</v>
      </c>
      <c r="I201" s="29" t="s">
        <v>927</v>
      </c>
      <c r="J201" s="29" t="s">
        <v>918</v>
      </c>
      <c r="K201" s="29" t="s">
        <v>914</v>
      </c>
      <c r="L201" s="962" t="s">
        <v>923</v>
      </c>
      <c r="M201" s="897">
        <v>0.98884844195548471</v>
      </c>
      <c r="N201" s="896"/>
      <c r="P201" s="210" t="s">
        <v>922</v>
      </c>
      <c r="Q201" s="29">
        <v>750</v>
      </c>
      <c r="R201" s="847">
        <v>741.63633146661357</v>
      </c>
      <c r="S201" s="849">
        <v>593.30906517329083</v>
      </c>
      <c r="T201" s="976" t="s">
        <v>927</v>
      </c>
      <c r="U201" s="896" t="s">
        <v>918</v>
      </c>
      <c r="V201" t="s">
        <v>936</v>
      </c>
      <c r="W201" s="135" t="s">
        <v>922</v>
      </c>
      <c r="X201" s="137">
        <v>0.24721211048887118</v>
      </c>
    </row>
    <row r="202" spans="8:24">
      <c r="H202" s="210">
        <v>750</v>
      </c>
      <c r="I202" s="29" t="s">
        <v>927</v>
      </c>
      <c r="J202" s="29" t="s">
        <v>918</v>
      </c>
      <c r="K202" s="29" t="s">
        <v>914</v>
      </c>
      <c r="L202" s="962" t="s">
        <v>923</v>
      </c>
      <c r="M202" s="897">
        <v>0.98884844195548471</v>
      </c>
      <c r="N202" s="896"/>
      <c r="P202" s="210" t="s">
        <v>922</v>
      </c>
      <c r="Q202" s="29">
        <v>750</v>
      </c>
      <c r="R202" s="847">
        <v>741.63633146661357</v>
      </c>
      <c r="S202" s="849">
        <v>593.30906517329083</v>
      </c>
      <c r="T202" s="976" t="s">
        <v>927</v>
      </c>
      <c r="U202" s="896" t="s">
        <v>918</v>
      </c>
      <c r="V202" t="s">
        <v>936</v>
      </c>
      <c r="W202" s="135" t="s">
        <v>922</v>
      </c>
      <c r="X202" s="137">
        <v>0.24721211048887118</v>
      </c>
    </row>
    <row r="203" spans="8:24">
      <c r="H203" s="210">
        <v>750</v>
      </c>
      <c r="I203" s="29" t="s">
        <v>927</v>
      </c>
      <c r="J203" s="29" t="s">
        <v>918</v>
      </c>
      <c r="K203" s="29" t="s">
        <v>914</v>
      </c>
      <c r="L203" s="962" t="s">
        <v>923</v>
      </c>
      <c r="M203" s="897">
        <v>0.98884844195548471</v>
      </c>
      <c r="N203" s="896"/>
      <c r="P203" s="210">
        <v>0</v>
      </c>
      <c r="Q203" s="29">
        <v>0</v>
      </c>
      <c r="R203" s="847">
        <v>207.65817281065179</v>
      </c>
      <c r="S203" s="849">
        <v>43.608216290236882</v>
      </c>
      <c r="T203" s="976" t="s">
        <v>927</v>
      </c>
      <c r="U203" s="896" t="s">
        <v>918</v>
      </c>
      <c r="V203" t="s">
        <v>914</v>
      </c>
      <c r="W203" s="135" t="s">
        <v>923</v>
      </c>
      <c r="X203" s="137">
        <v>0.98884844195548471</v>
      </c>
    </row>
    <row r="204" spans="8:24">
      <c r="H204" s="210">
        <v>1200</v>
      </c>
      <c r="I204" s="29" t="s">
        <v>927</v>
      </c>
      <c r="J204" s="29" t="s">
        <v>919</v>
      </c>
      <c r="K204" s="29" t="s">
        <v>920</v>
      </c>
      <c r="L204" s="962" t="s">
        <v>915</v>
      </c>
      <c r="M204" s="897">
        <v>0.79940589833874964</v>
      </c>
      <c r="N204" s="896"/>
      <c r="P204" s="210">
        <v>0</v>
      </c>
      <c r="Q204" s="29">
        <v>0</v>
      </c>
      <c r="R204" s="847">
        <v>124.59490368639106</v>
      </c>
      <c r="S204" s="849">
        <v>52.329859548284254</v>
      </c>
      <c r="T204" s="976" t="s">
        <v>927</v>
      </c>
      <c r="U204" s="896" t="s">
        <v>919</v>
      </c>
      <c r="V204" t="s">
        <v>920</v>
      </c>
      <c r="W204" s="135" t="s">
        <v>915</v>
      </c>
      <c r="X204" s="137">
        <v>0.79940589833874964</v>
      </c>
    </row>
    <row r="205" spans="8:24">
      <c r="H205" s="210">
        <v>1200</v>
      </c>
      <c r="I205" s="29" t="s">
        <v>927</v>
      </c>
      <c r="J205" s="29" t="s">
        <v>919</v>
      </c>
      <c r="K205" s="29" t="s">
        <v>920</v>
      </c>
      <c r="L205" s="962" t="s">
        <v>915</v>
      </c>
      <c r="M205" s="897">
        <v>0.79940589833874964</v>
      </c>
      <c r="N205" s="896"/>
      <c r="P205" s="210">
        <v>0</v>
      </c>
      <c r="Q205" s="29">
        <v>0</v>
      </c>
      <c r="R205" s="847">
        <v>124.59490368639106</v>
      </c>
      <c r="S205" s="849">
        <v>52.329859548284254</v>
      </c>
      <c r="T205" s="976" t="s">
        <v>927</v>
      </c>
      <c r="U205" s="896" t="s">
        <v>919</v>
      </c>
      <c r="V205" t="s">
        <v>920</v>
      </c>
      <c r="W205" s="135" t="s">
        <v>915</v>
      </c>
      <c r="X205" s="137">
        <v>0.79940589833874964</v>
      </c>
    </row>
    <row r="206" spans="8:24">
      <c r="H206" s="210">
        <v>1200</v>
      </c>
      <c r="I206" s="29" t="s">
        <v>927</v>
      </c>
      <c r="J206" s="29" t="s">
        <v>919</v>
      </c>
      <c r="K206" s="29" t="s">
        <v>920</v>
      </c>
      <c r="L206" s="962" t="s">
        <v>923</v>
      </c>
      <c r="M206" s="897">
        <v>0.84381733713534679</v>
      </c>
      <c r="N206" s="896"/>
      <c r="P206" s="210" t="s">
        <v>922</v>
      </c>
      <c r="Q206" s="29">
        <v>0</v>
      </c>
      <c r="R206" s="847">
        <v>124.59490368639106</v>
      </c>
      <c r="S206" s="849">
        <v>949.29450427726533</v>
      </c>
      <c r="T206" s="976" t="s">
        <v>927</v>
      </c>
      <c r="U206" s="896" t="s">
        <v>919</v>
      </c>
      <c r="V206" t="s">
        <v>920</v>
      </c>
      <c r="W206" s="135" t="s">
        <v>922</v>
      </c>
      <c r="X206" s="137">
        <v>0.25314520114060407</v>
      </c>
    </row>
    <row r="207" spans="8:24">
      <c r="H207" s="210">
        <v>1200</v>
      </c>
      <c r="I207" s="29" t="s">
        <v>927</v>
      </c>
      <c r="J207" s="29" t="s">
        <v>919</v>
      </c>
      <c r="K207" s="29" t="s">
        <v>914</v>
      </c>
      <c r="L207" s="962" t="s">
        <v>922</v>
      </c>
      <c r="M207" s="897">
        <v>0.47464725213863268</v>
      </c>
      <c r="N207" s="896"/>
      <c r="P207" s="210">
        <v>0</v>
      </c>
      <c r="Q207" s="29">
        <v>0</v>
      </c>
      <c r="R207" s="847">
        <v>332.25307649704285</v>
      </c>
      <c r="S207" s="849">
        <v>232.57715354792998</v>
      </c>
      <c r="T207" s="976" t="s">
        <v>927</v>
      </c>
      <c r="U207" s="896" t="s">
        <v>919</v>
      </c>
      <c r="V207" t="s">
        <v>914</v>
      </c>
      <c r="W207" s="135" t="s">
        <v>922</v>
      </c>
      <c r="X207" s="137">
        <v>0.47464725213863268</v>
      </c>
    </row>
    <row r="208" spans="8:24">
      <c r="H208" s="210">
        <v>750</v>
      </c>
      <c r="I208" s="29" t="s">
        <v>927</v>
      </c>
      <c r="J208" s="29" t="s">
        <v>919</v>
      </c>
      <c r="K208" s="29" t="s">
        <v>914</v>
      </c>
      <c r="L208" s="962" t="s">
        <v>923</v>
      </c>
      <c r="M208" s="897">
        <v>0.98884844195548471</v>
      </c>
      <c r="N208" s="896"/>
      <c r="P208" s="210" t="s">
        <v>922</v>
      </c>
      <c r="Q208" s="29">
        <v>750</v>
      </c>
      <c r="R208" s="847">
        <v>741.63633146661357</v>
      </c>
      <c r="S208" s="849">
        <v>593.30906517329083</v>
      </c>
      <c r="T208" s="976" t="s">
        <v>927</v>
      </c>
      <c r="U208" s="896" t="s">
        <v>919</v>
      </c>
      <c r="V208" t="s">
        <v>936</v>
      </c>
      <c r="W208" s="135" t="s">
        <v>922</v>
      </c>
      <c r="X208" s="137">
        <v>0.24721211048887118</v>
      </c>
    </row>
    <row r="209" spans="8:24">
      <c r="H209" s="210">
        <v>1200</v>
      </c>
      <c r="I209" s="29" t="s">
        <v>928</v>
      </c>
      <c r="J209" s="29" t="s">
        <v>918</v>
      </c>
      <c r="K209" s="29" t="s">
        <v>914</v>
      </c>
      <c r="L209" s="962" t="s">
        <v>915</v>
      </c>
      <c r="M209" s="897">
        <v>1.4988860593851558</v>
      </c>
      <c r="N209" s="896"/>
      <c r="P209" s="210">
        <v>0</v>
      </c>
      <c r="Q209" s="29">
        <v>0</v>
      </c>
      <c r="R209" s="847">
        <v>332.25307649704285</v>
      </c>
      <c r="S209" s="849">
        <v>52.329859548284254</v>
      </c>
      <c r="T209" s="976" t="s">
        <v>928</v>
      </c>
      <c r="U209" s="896" t="s">
        <v>918</v>
      </c>
      <c r="V209" t="s">
        <v>914</v>
      </c>
      <c r="W209" s="135" t="s">
        <v>915</v>
      </c>
      <c r="X209" s="137">
        <v>1.4988860593851558</v>
      </c>
    </row>
    <row r="210" spans="8:24">
      <c r="H210" s="210">
        <v>1200</v>
      </c>
      <c r="I210" s="29" t="s">
        <v>928</v>
      </c>
      <c r="J210" s="29" t="s">
        <v>919</v>
      </c>
      <c r="K210" s="29" t="s">
        <v>920</v>
      </c>
      <c r="L210" s="962" t="s">
        <v>922</v>
      </c>
      <c r="M210" s="897">
        <v>0.35598543910397451</v>
      </c>
      <c r="N210" s="896"/>
      <c r="P210" s="210">
        <v>0</v>
      </c>
      <c r="Q210" s="29">
        <v>0</v>
      </c>
      <c r="R210" s="847">
        <v>124.59490368639106</v>
      </c>
      <c r="S210" s="849">
        <v>232.57715354792998</v>
      </c>
      <c r="T210" s="976" t="s">
        <v>928</v>
      </c>
      <c r="U210" s="896" t="s">
        <v>919</v>
      </c>
      <c r="V210" t="s">
        <v>920</v>
      </c>
      <c r="W210" s="135" t="s">
        <v>922</v>
      </c>
      <c r="X210" s="137">
        <v>0.35598543910397451</v>
      </c>
    </row>
    <row r="211" spans="8:24">
      <c r="H211" s="210">
        <v>1200</v>
      </c>
      <c r="I211" s="29" t="s">
        <v>928</v>
      </c>
      <c r="J211" s="29" t="s">
        <v>919</v>
      </c>
      <c r="K211" s="29" t="s">
        <v>920</v>
      </c>
      <c r="L211" s="962" t="s">
        <v>917</v>
      </c>
      <c r="M211" s="897">
        <v>1.1866181303465817</v>
      </c>
      <c r="N211" s="896"/>
      <c r="P211" s="210">
        <v>0</v>
      </c>
      <c r="Q211" s="29">
        <v>0</v>
      </c>
      <c r="R211" s="847">
        <v>124.59490368639106</v>
      </c>
      <c r="S211" s="849">
        <v>29.072144193491248</v>
      </c>
      <c r="T211" s="976" t="s">
        <v>928</v>
      </c>
      <c r="U211" s="896" t="s">
        <v>919</v>
      </c>
      <c r="V211" t="s">
        <v>920</v>
      </c>
      <c r="W211" s="135" t="s">
        <v>917</v>
      </c>
      <c r="X211" s="137">
        <v>1.1866181303465817</v>
      </c>
    </row>
    <row r="212" spans="8:24">
      <c r="H212" s="210">
        <v>1200</v>
      </c>
      <c r="I212" s="29" t="s">
        <v>928</v>
      </c>
      <c r="J212" s="29" t="s">
        <v>919</v>
      </c>
      <c r="K212" s="29" t="s">
        <v>920</v>
      </c>
      <c r="L212" s="962" t="s">
        <v>915</v>
      </c>
      <c r="M212" s="897">
        <v>1.1241645445388668</v>
      </c>
      <c r="N212" s="896"/>
      <c r="P212" s="210">
        <v>0</v>
      </c>
      <c r="Q212" s="29">
        <v>0</v>
      </c>
      <c r="R212" s="847">
        <v>124.59490368639106</v>
      </c>
      <c r="S212" s="849">
        <v>52.329859548284254</v>
      </c>
      <c r="T212" s="976" t="s">
        <v>928</v>
      </c>
      <c r="U212" s="896" t="s">
        <v>919</v>
      </c>
      <c r="V212" t="s">
        <v>920</v>
      </c>
      <c r="W212" s="135" t="s">
        <v>915</v>
      </c>
      <c r="X212" s="137">
        <v>1.1241645445388668</v>
      </c>
    </row>
    <row r="213" spans="8:24">
      <c r="H213" s="210">
        <v>1200</v>
      </c>
      <c r="I213" s="29" t="s">
        <v>928</v>
      </c>
      <c r="J213" s="29" t="s">
        <v>919</v>
      </c>
      <c r="K213" s="29" t="s">
        <v>914</v>
      </c>
      <c r="L213" s="962" t="s">
        <v>915</v>
      </c>
      <c r="M213" s="897">
        <v>1.4988860593851558</v>
      </c>
      <c r="N213" s="896"/>
      <c r="P213" s="210">
        <v>0</v>
      </c>
      <c r="Q213" s="29">
        <v>0</v>
      </c>
      <c r="R213" s="847">
        <v>332.25307649704285</v>
      </c>
      <c r="S213" s="849">
        <v>52.329859548284254</v>
      </c>
      <c r="T213" s="976" t="s">
        <v>928</v>
      </c>
      <c r="U213" s="896" t="s">
        <v>919</v>
      </c>
      <c r="V213" t="s">
        <v>914</v>
      </c>
      <c r="W213" s="135" t="s">
        <v>915</v>
      </c>
      <c r="X213" s="137">
        <v>1.4988860593851558</v>
      </c>
    </row>
    <row r="214" spans="8:24">
      <c r="H214" s="210">
        <v>1200</v>
      </c>
      <c r="I214" s="29" t="s">
        <v>928</v>
      </c>
      <c r="J214" s="29" t="s">
        <v>919</v>
      </c>
      <c r="K214" s="29" t="s">
        <v>914</v>
      </c>
      <c r="L214" s="962" t="s">
        <v>923</v>
      </c>
      <c r="M214" s="897">
        <v>1.5821575071287757</v>
      </c>
      <c r="N214" s="896"/>
      <c r="P214" s="210" t="s">
        <v>922</v>
      </c>
      <c r="Q214" s="29">
        <v>1200</v>
      </c>
      <c r="R214" s="847">
        <v>1186.6181303465817</v>
      </c>
      <c r="S214" s="849">
        <v>949.29450427726533</v>
      </c>
      <c r="T214" s="976" t="s">
        <v>928</v>
      </c>
      <c r="U214" s="896" t="s">
        <v>919</v>
      </c>
      <c r="V214" t="s">
        <v>936</v>
      </c>
      <c r="W214" s="135" t="s">
        <v>922</v>
      </c>
      <c r="X214" s="137">
        <v>0.39553937678219392</v>
      </c>
    </row>
    <row r="215" spans="8:24">
      <c r="H215" s="210">
        <v>750</v>
      </c>
      <c r="I215" s="29" t="s">
        <v>928</v>
      </c>
      <c r="J215" s="29" t="s">
        <v>919</v>
      </c>
      <c r="K215" s="29" t="s">
        <v>914</v>
      </c>
      <c r="L215" s="962" t="s">
        <v>923</v>
      </c>
      <c r="M215" s="897">
        <v>0.98884844195548471</v>
      </c>
      <c r="N215" s="896"/>
      <c r="P215" s="210" t="s">
        <v>922</v>
      </c>
      <c r="Q215" s="29">
        <v>750</v>
      </c>
      <c r="R215" s="847">
        <v>741.63633146661357</v>
      </c>
      <c r="S215" s="849">
        <v>593.30906517329083</v>
      </c>
      <c r="T215" s="976" t="s">
        <v>928</v>
      </c>
      <c r="U215" s="896" t="s">
        <v>919</v>
      </c>
      <c r="V215" t="s">
        <v>936</v>
      </c>
      <c r="W215" s="135" t="s">
        <v>922</v>
      </c>
      <c r="X215" s="137">
        <v>0.24721211048887118</v>
      </c>
    </row>
    <row r="216" spans="8:24">
      <c r="H216" s="210">
        <v>1200</v>
      </c>
      <c r="I216" s="29" t="s">
        <v>929</v>
      </c>
      <c r="J216" s="29" t="s">
        <v>913</v>
      </c>
      <c r="K216" s="29" t="s">
        <v>920</v>
      </c>
      <c r="L216" s="962" t="s">
        <v>915</v>
      </c>
      <c r="M216" s="897">
        <v>0.79940589833874964</v>
      </c>
      <c r="N216" s="896"/>
      <c r="P216" s="210">
        <v>0</v>
      </c>
      <c r="Q216" s="29">
        <v>0</v>
      </c>
      <c r="R216" s="847">
        <v>124.59490368639106</v>
      </c>
      <c r="S216" s="849">
        <v>52.329859548284254</v>
      </c>
      <c r="T216" s="976" t="s">
        <v>929</v>
      </c>
      <c r="U216" s="896" t="s">
        <v>913</v>
      </c>
      <c r="V216" t="s">
        <v>920</v>
      </c>
      <c r="W216" s="135" t="s">
        <v>915</v>
      </c>
      <c r="X216" s="137">
        <v>0.79940589833874964</v>
      </c>
    </row>
    <row r="217" spans="8:24">
      <c r="H217" s="210">
        <v>1200</v>
      </c>
      <c r="I217" s="29" t="s">
        <v>929</v>
      </c>
      <c r="J217" s="29" t="s">
        <v>913</v>
      </c>
      <c r="K217" s="29" t="s">
        <v>920</v>
      </c>
      <c r="L217" s="962" t="s">
        <v>915</v>
      </c>
      <c r="M217" s="897">
        <v>0.79940589833874964</v>
      </c>
      <c r="N217" s="896"/>
      <c r="P217" s="210">
        <v>0</v>
      </c>
      <c r="Q217" s="29">
        <v>0</v>
      </c>
      <c r="R217" s="847">
        <v>124.59490368639106</v>
      </c>
      <c r="S217" s="849">
        <v>52.329859548284254</v>
      </c>
      <c r="T217" s="976" t="s">
        <v>929</v>
      </c>
      <c r="U217" s="896" t="s">
        <v>913</v>
      </c>
      <c r="V217" t="s">
        <v>920</v>
      </c>
      <c r="W217" s="135" t="s">
        <v>915</v>
      </c>
      <c r="X217" s="137">
        <v>0.79940589833874964</v>
      </c>
    </row>
    <row r="218" spans="8:24">
      <c r="H218" s="210">
        <v>1200</v>
      </c>
      <c r="I218" s="29" t="s">
        <v>929</v>
      </c>
      <c r="J218" s="29" t="s">
        <v>913</v>
      </c>
      <c r="K218" s="29" t="s">
        <v>920</v>
      </c>
      <c r="L218" s="962" t="s">
        <v>915</v>
      </c>
      <c r="M218" s="897">
        <v>0.79940589833874964</v>
      </c>
      <c r="N218" s="896"/>
      <c r="P218" s="210">
        <v>0</v>
      </c>
      <c r="Q218" s="29">
        <v>0</v>
      </c>
      <c r="R218" s="847">
        <v>124.59490368639106</v>
      </c>
      <c r="S218" s="849">
        <v>52.329859548284254</v>
      </c>
      <c r="T218" s="976" t="s">
        <v>929</v>
      </c>
      <c r="U218" s="896" t="s">
        <v>913</v>
      </c>
      <c r="V218" t="s">
        <v>920</v>
      </c>
      <c r="W218" s="135" t="s">
        <v>915</v>
      </c>
      <c r="X218" s="137">
        <v>0.79940589833874964</v>
      </c>
    </row>
    <row r="219" spans="8:24">
      <c r="H219" s="210">
        <v>1200</v>
      </c>
      <c r="I219" s="29" t="s">
        <v>929</v>
      </c>
      <c r="J219" s="29" t="s">
        <v>913</v>
      </c>
      <c r="K219" s="29" t="s">
        <v>914</v>
      </c>
      <c r="L219" s="962" t="s">
        <v>915</v>
      </c>
      <c r="M219" s="897">
        <v>1.0991831102157807</v>
      </c>
      <c r="N219" s="896"/>
      <c r="P219" s="210" t="s">
        <v>921</v>
      </c>
      <c r="Q219" s="29">
        <v>1200</v>
      </c>
      <c r="R219" s="847">
        <v>5339.7815865596167</v>
      </c>
      <c r="S219" s="849">
        <v>367.85162040744029</v>
      </c>
      <c r="T219" s="976" t="s">
        <v>929</v>
      </c>
      <c r="U219" s="896" t="s">
        <v>913</v>
      </c>
      <c r="V219" t="s">
        <v>940</v>
      </c>
      <c r="W219" s="135" t="s">
        <v>921</v>
      </c>
      <c r="X219" s="137">
        <v>0.47464725213863268</v>
      </c>
    </row>
    <row r="220" spans="8:24">
      <c r="H220" s="210">
        <v>1200</v>
      </c>
      <c r="I220" s="29" t="s">
        <v>929</v>
      </c>
      <c r="J220" s="29" t="s">
        <v>913</v>
      </c>
      <c r="K220" s="29" t="s">
        <v>914</v>
      </c>
      <c r="L220" s="962" t="s">
        <v>915</v>
      </c>
      <c r="M220" s="897">
        <v>1.0991831102157807</v>
      </c>
      <c r="N220" s="896"/>
      <c r="P220" s="210" t="s">
        <v>921</v>
      </c>
      <c r="Q220" s="29">
        <v>1200</v>
      </c>
      <c r="R220" s="847">
        <v>5339.7815865596167</v>
      </c>
      <c r="S220" s="849">
        <v>367.85162040744029</v>
      </c>
      <c r="T220" s="976" t="s">
        <v>929</v>
      </c>
      <c r="U220" s="896" t="s">
        <v>913</v>
      </c>
      <c r="V220" t="s">
        <v>940</v>
      </c>
      <c r="W220" s="135" t="s">
        <v>921</v>
      </c>
      <c r="X220" s="137">
        <v>0.47464725213863268</v>
      </c>
    </row>
    <row r="221" spans="8:24">
      <c r="H221" s="210">
        <v>1200</v>
      </c>
      <c r="I221" s="29" t="s">
        <v>929</v>
      </c>
      <c r="J221" s="29" t="s">
        <v>913</v>
      </c>
      <c r="K221" s="29" t="s">
        <v>914</v>
      </c>
      <c r="L221" s="962" t="s">
        <v>923</v>
      </c>
      <c r="M221" s="897">
        <v>1.1602488385611021</v>
      </c>
      <c r="N221" s="896"/>
      <c r="P221" s="210" t="s">
        <v>922</v>
      </c>
      <c r="Q221" s="29">
        <v>1200</v>
      </c>
      <c r="R221" s="847">
        <v>1186.6181303465817</v>
      </c>
      <c r="S221" s="849">
        <v>949.29450427726533</v>
      </c>
      <c r="T221" s="976" t="s">
        <v>929</v>
      </c>
      <c r="U221" s="896" t="s">
        <v>913</v>
      </c>
      <c r="V221" t="s">
        <v>936</v>
      </c>
      <c r="W221" s="135" t="s">
        <v>922</v>
      </c>
      <c r="X221" s="137">
        <v>0.3164315014257551</v>
      </c>
    </row>
    <row r="222" spans="8:24">
      <c r="H222" s="210">
        <v>1200</v>
      </c>
      <c r="I222" s="29" t="s">
        <v>929</v>
      </c>
      <c r="J222" s="29" t="s">
        <v>918</v>
      </c>
      <c r="K222" s="29" t="s">
        <v>920</v>
      </c>
      <c r="L222" s="962" t="s">
        <v>915</v>
      </c>
      <c r="M222" s="897">
        <v>0.79940589833874964</v>
      </c>
      <c r="N222" s="896"/>
      <c r="P222" s="210">
        <v>0</v>
      </c>
      <c r="Q222" s="29">
        <v>0</v>
      </c>
      <c r="R222" s="847">
        <v>124.59490368639106</v>
      </c>
      <c r="S222" s="849">
        <v>52.329859548284254</v>
      </c>
      <c r="T222" s="976" t="s">
        <v>929</v>
      </c>
      <c r="U222" s="896" t="s">
        <v>918</v>
      </c>
      <c r="V222" t="s">
        <v>920</v>
      </c>
      <c r="W222" s="135" t="s">
        <v>915</v>
      </c>
      <c r="X222" s="137">
        <v>0.79940589833874964</v>
      </c>
    </row>
    <row r="223" spans="8:24">
      <c r="H223" s="210">
        <v>1200</v>
      </c>
      <c r="I223" s="29" t="s">
        <v>929</v>
      </c>
      <c r="J223" s="29" t="s">
        <v>918</v>
      </c>
      <c r="K223" s="29" t="s">
        <v>920</v>
      </c>
      <c r="L223" s="962" t="s">
        <v>921</v>
      </c>
      <c r="M223" s="897">
        <v>0.75943560342181216</v>
      </c>
      <c r="N223" s="896"/>
      <c r="P223" s="210">
        <v>0</v>
      </c>
      <c r="Q223" s="29">
        <v>0</v>
      </c>
      <c r="R223" s="847">
        <v>124.59490368639106</v>
      </c>
      <c r="S223" s="849">
        <v>90.123646999822896</v>
      </c>
      <c r="T223" s="976" t="s">
        <v>929</v>
      </c>
      <c r="U223" s="896" t="s">
        <v>918</v>
      </c>
      <c r="V223" t="s">
        <v>920</v>
      </c>
      <c r="W223" s="135" t="s">
        <v>921</v>
      </c>
      <c r="X223" s="137">
        <v>0.75943560342181216</v>
      </c>
    </row>
    <row r="224" spans="8:24">
      <c r="H224" s="210">
        <v>1200</v>
      </c>
      <c r="I224" s="29" t="s">
        <v>929</v>
      </c>
      <c r="J224" s="29" t="s">
        <v>918</v>
      </c>
      <c r="K224" s="29" t="s">
        <v>914</v>
      </c>
      <c r="L224" s="962" t="s">
        <v>922</v>
      </c>
      <c r="M224" s="897">
        <v>0.34807465156833062</v>
      </c>
      <c r="N224" s="896"/>
      <c r="P224" s="210">
        <v>0</v>
      </c>
      <c r="Q224" s="29">
        <v>0</v>
      </c>
      <c r="R224" s="847">
        <v>332.25307649704285</v>
      </c>
      <c r="S224" s="849">
        <v>232.57715354792998</v>
      </c>
      <c r="T224" s="976" t="s">
        <v>929</v>
      </c>
      <c r="U224" s="896" t="s">
        <v>918</v>
      </c>
      <c r="V224" t="s">
        <v>914</v>
      </c>
      <c r="W224" s="135" t="s">
        <v>922</v>
      </c>
      <c r="X224" s="137">
        <v>0.34807465156833062</v>
      </c>
    </row>
    <row r="225" spans="3:24">
      <c r="H225" s="210">
        <v>750</v>
      </c>
      <c r="I225" s="29" t="s">
        <v>929</v>
      </c>
      <c r="J225" s="29" t="s">
        <v>918</v>
      </c>
      <c r="K225" s="29" t="s">
        <v>914</v>
      </c>
      <c r="L225" s="962" t="s">
        <v>923</v>
      </c>
      <c r="M225" s="897">
        <v>0.72515552410068873</v>
      </c>
      <c r="N225" s="896"/>
      <c r="P225" s="210" t="s">
        <v>922</v>
      </c>
      <c r="Q225" s="29">
        <v>750</v>
      </c>
      <c r="R225" s="847">
        <v>741.63633146661357</v>
      </c>
      <c r="S225" s="849">
        <v>593.30906517329083</v>
      </c>
      <c r="T225" s="976" t="s">
        <v>929</v>
      </c>
      <c r="U225" s="896" t="s">
        <v>918</v>
      </c>
      <c r="V225" t="s">
        <v>936</v>
      </c>
      <c r="W225" s="135" t="s">
        <v>922</v>
      </c>
      <c r="X225" s="137">
        <v>0.19776968839109696</v>
      </c>
    </row>
    <row r="226" spans="3:24">
      <c r="H226" s="210">
        <v>1200</v>
      </c>
      <c r="I226" s="29" t="s">
        <v>929</v>
      </c>
      <c r="J226" s="29" t="s">
        <v>919</v>
      </c>
      <c r="K226" s="29" t="s">
        <v>914</v>
      </c>
      <c r="L226" s="962" t="s">
        <v>922</v>
      </c>
      <c r="M226" s="897">
        <v>0.34807465156833062</v>
      </c>
      <c r="N226" s="896"/>
      <c r="P226" s="210">
        <v>0</v>
      </c>
      <c r="Q226" s="29">
        <v>0</v>
      </c>
      <c r="R226" s="847">
        <v>332.25307649704285</v>
      </c>
      <c r="S226" s="849">
        <v>232.57715354792998</v>
      </c>
      <c r="T226" s="976" t="s">
        <v>929</v>
      </c>
      <c r="U226" s="896" t="s">
        <v>919</v>
      </c>
      <c r="V226" t="s">
        <v>914</v>
      </c>
      <c r="W226" s="135" t="s">
        <v>922</v>
      </c>
      <c r="X226" s="137">
        <v>0.34807465156833062</v>
      </c>
    </row>
    <row r="227" spans="3:24">
      <c r="H227" s="210">
        <v>1200</v>
      </c>
      <c r="I227" s="29" t="s">
        <v>930</v>
      </c>
      <c r="J227" s="29" t="s">
        <v>913</v>
      </c>
      <c r="K227" s="29" t="s">
        <v>914</v>
      </c>
      <c r="L227" s="962" t="s">
        <v>915</v>
      </c>
      <c r="M227" s="897">
        <v>1.0991831102157807</v>
      </c>
      <c r="N227" s="896"/>
      <c r="P227" s="210">
        <v>0</v>
      </c>
      <c r="Q227" s="29">
        <v>0</v>
      </c>
      <c r="R227" s="847">
        <v>332.25307649704285</v>
      </c>
      <c r="S227" s="849">
        <v>52.329859548284254</v>
      </c>
      <c r="T227" s="976" t="s">
        <v>930</v>
      </c>
      <c r="U227" s="896" t="s">
        <v>913</v>
      </c>
      <c r="V227" t="s">
        <v>914</v>
      </c>
      <c r="W227" s="135" t="s">
        <v>915</v>
      </c>
      <c r="X227" s="137">
        <v>1.0991831102157807</v>
      </c>
    </row>
    <row r="228" spans="3:24">
      <c r="H228" s="210">
        <v>1200</v>
      </c>
      <c r="I228" s="29" t="s">
        <v>930</v>
      </c>
      <c r="J228" s="29" t="s">
        <v>918</v>
      </c>
      <c r="K228" s="29" t="s">
        <v>914</v>
      </c>
      <c r="L228" s="962" t="s">
        <v>921</v>
      </c>
      <c r="M228" s="897">
        <v>1.0442239547049919</v>
      </c>
      <c r="N228" s="896"/>
      <c r="P228" s="210">
        <v>0</v>
      </c>
      <c r="Q228" s="29">
        <v>1200</v>
      </c>
      <c r="R228" s="847">
        <v>5339.7815865596167</v>
      </c>
      <c r="S228" s="849">
        <v>90.123646999822896</v>
      </c>
      <c r="T228" s="976" t="s">
        <v>930</v>
      </c>
      <c r="U228" s="896" t="s">
        <v>918</v>
      </c>
      <c r="V228" t="s">
        <v>940</v>
      </c>
      <c r="W228" s="135" t="s">
        <v>921</v>
      </c>
      <c r="X228" s="137">
        <v>0.47464725213863268</v>
      </c>
    </row>
    <row r="229" spans="3:24">
      <c r="H229" s="210">
        <v>1200</v>
      </c>
      <c r="I229" s="29" t="s">
        <v>930</v>
      </c>
      <c r="J229" s="29" t="s">
        <v>919</v>
      </c>
      <c r="K229" s="29" t="s">
        <v>920</v>
      </c>
      <c r="L229" s="962" t="s">
        <v>915</v>
      </c>
      <c r="M229" s="897">
        <v>0.79940589833874964</v>
      </c>
      <c r="N229" s="896"/>
      <c r="P229" s="210">
        <v>0</v>
      </c>
      <c r="Q229" s="29">
        <v>0</v>
      </c>
      <c r="R229" s="847">
        <v>124.59490368639106</v>
      </c>
      <c r="S229" s="849">
        <v>52.329859548284254</v>
      </c>
      <c r="T229" s="976" t="s">
        <v>930</v>
      </c>
      <c r="U229" s="896" t="s">
        <v>919</v>
      </c>
      <c r="V229" t="s">
        <v>920</v>
      </c>
      <c r="W229" s="135" t="s">
        <v>915</v>
      </c>
      <c r="X229" s="137">
        <v>0.79940589833874964</v>
      </c>
    </row>
    <row r="230" spans="3:24">
      <c r="H230" s="210">
        <v>750</v>
      </c>
      <c r="I230" s="29" t="s">
        <v>930</v>
      </c>
      <c r="J230" s="29" t="s">
        <v>919</v>
      </c>
      <c r="K230" s="29" t="s">
        <v>920</v>
      </c>
      <c r="L230" s="962" t="s">
        <v>922</v>
      </c>
      <c r="M230" s="897">
        <v>0.15821575071287755</v>
      </c>
      <c r="N230" s="896"/>
      <c r="P230" s="210">
        <v>0</v>
      </c>
      <c r="Q230" s="29">
        <v>0</v>
      </c>
      <c r="R230" s="847">
        <v>77.871814803994411</v>
      </c>
      <c r="S230" s="849">
        <v>145.36072096745625</v>
      </c>
      <c r="T230" s="976" t="s">
        <v>930</v>
      </c>
      <c r="U230" s="896" t="s">
        <v>919</v>
      </c>
      <c r="V230" t="s">
        <v>920</v>
      </c>
      <c r="W230" s="135" t="s">
        <v>922</v>
      </c>
      <c r="X230" s="137">
        <v>0.15821575071287755</v>
      </c>
    </row>
    <row r="231" spans="3:24">
      <c r="H231" s="210">
        <v>750</v>
      </c>
      <c r="I231" s="29" t="s">
        <v>930</v>
      </c>
      <c r="J231" s="29" t="s">
        <v>919</v>
      </c>
      <c r="K231" s="29" t="s">
        <v>920</v>
      </c>
      <c r="L231" s="962" t="s">
        <v>922</v>
      </c>
      <c r="M231" s="897">
        <v>0.15821575071287755</v>
      </c>
      <c r="N231" s="896"/>
      <c r="P231" s="210">
        <v>0</v>
      </c>
      <c r="Q231" s="29">
        <v>0</v>
      </c>
      <c r="R231" s="847">
        <v>77.871814803994411</v>
      </c>
      <c r="S231" s="849">
        <v>145.36072096745625</v>
      </c>
      <c r="T231" s="976" t="s">
        <v>930</v>
      </c>
      <c r="U231" s="896" t="s">
        <v>919</v>
      </c>
      <c r="V231" t="s">
        <v>920</v>
      </c>
      <c r="W231" s="135" t="s">
        <v>922</v>
      </c>
      <c r="X231" s="137">
        <v>0.15821575071287755</v>
      </c>
    </row>
    <row r="232" spans="3:24">
      <c r="H232" s="210">
        <v>750</v>
      </c>
      <c r="I232" s="29" t="s">
        <v>930</v>
      </c>
      <c r="J232" s="29" t="s">
        <v>919</v>
      </c>
      <c r="K232" s="29" t="s">
        <v>914</v>
      </c>
      <c r="L232" s="962" t="s">
        <v>917</v>
      </c>
      <c r="M232" s="897">
        <v>0.72515552410068873</v>
      </c>
      <c r="N232" s="896"/>
      <c r="P232" s="210">
        <v>0</v>
      </c>
      <c r="Q232" s="29">
        <v>0</v>
      </c>
      <c r="R232" s="847">
        <v>207.65817281065179</v>
      </c>
      <c r="S232" s="849">
        <v>18.170090120932031</v>
      </c>
      <c r="T232" s="976" t="s">
        <v>930</v>
      </c>
      <c r="U232" s="896" t="s">
        <v>919</v>
      </c>
      <c r="V232" t="s">
        <v>914</v>
      </c>
      <c r="W232" s="135" t="s">
        <v>917</v>
      </c>
      <c r="X232" s="137">
        <v>0.72515552410068873</v>
      </c>
    </row>
    <row r="233" spans="3:24">
      <c r="H233" s="210">
        <v>400</v>
      </c>
      <c r="I233" s="29" t="s">
        <v>930</v>
      </c>
      <c r="J233" s="29" t="s">
        <v>919</v>
      </c>
      <c r="K233" s="29" t="s">
        <v>914</v>
      </c>
      <c r="L233" s="962" t="s">
        <v>915</v>
      </c>
      <c r="M233" s="897">
        <v>0.36639437007192699</v>
      </c>
      <c r="N233" s="896"/>
      <c r="P233" s="210">
        <v>0</v>
      </c>
      <c r="Q233" s="29">
        <v>0</v>
      </c>
      <c r="R233" s="847">
        <v>110.75102549901429</v>
      </c>
      <c r="S233" s="849">
        <v>17.443286516094755</v>
      </c>
      <c r="T233" s="976" t="s">
        <v>930</v>
      </c>
      <c r="U233" s="896" t="s">
        <v>919</v>
      </c>
      <c r="V233" t="s">
        <v>914</v>
      </c>
      <c r="W233" s="135" t="s">
        <v>915</v>
      </c>
      <c r="X233" s="137">
        <v>0.36639437007192699</v>
      </c>
    </row>
    <row r="234" spans="3:24">
      <c r="H234" s="210">
        <v>400</v>
      </c>
      <c r="I234" s="29" t="s">
        <v>930</v>
      </c>
      <c r="J234" s="29" t="s">
        <v>919</v>
      </c>
      <c r="K234" s="29" t="s">
        <v>914</v>
      </c>
      <c r="L234" s="962" t="s">
        <v>923</v>
      </c>
      <c r="M234" s="897">
        <v>0.38674961285370063</v>
      </c>
      <c r="N234" s="896"/>
      <c r="P234" s="210" t="s">
        <v>926</v>
      </c>
      <c r="Q234" s="29">
        <v>400</v>
      </c>
      <c r="R234" s="847">
        <v>395.53937678219381</v>
      </c>
      <c r="S234" s="849">
        <v>122.6172068024801</v>
      </c>
      <c r="T234" s="976" t="s">
        <v>930</v>
      </c>
      <c r="U234" s="896" t="s">
        <v>919</v>
      </c>
      <c r="V234" t="s">
        <v>936</v>
      </c>
      <c r="W234" s="135" t="s">
        <v>926</v>
      </c>
      <c r="X234" s="137">
        <v>0.3164315014257551</v>
      </c>
    </row>
    <row r="235" spans="3:24">
      <c r="H235" s="210">
        <v>1200</v>
      </c>
      <c r="I235" s="29" t="s">
        <v>931</v>
      </c>
      <c r="J235" s="29" t="s">
        <v>913</v>
      </c>
      <c r="K235" s="29" t="s">
        <v>914</v>
      </c>
      <c r="L235" s="962" t="s">
        <v>915</v>
      </c>
      <c r="M235" s="897">
        <v>1.0991831102157807</v>
      </c>
      <c r="N235" s="896"/>
      <c r="P235" s="210">
        <v>0</v>
      </c>
      <c r="Q235" s="29">
        <v>0</v>
      </c>
      <c r="R235" s="847">
        <v>332.25307649704285</v>
      </c>
      <c r="S235" s="849">
        <v>52.329859548284254</v>
      </c>
      <c r="T235" s="976" t="s">
        <v>931</v>
      </c>
      <c r="U235" s="896" t="s">
        <v>913</v>
      </c>
      <c r="V235" t="s">
        <v>914</v>
      </c>
      <c r="W235" s="135" t="s">
        <v>915</v>
      </c>
      <c r="X235" s="137">
        <v>1.0991831102157807</v>
      </c>
    </row>
    <row r="236" spans="3:24">
      <c r="H236" s="963">
        <v>1200</v>
      </c>
      <c r="I236" s="118" t="s">
        <v>931</v>
      </c>
      <c r="J236" s="118" t="s">
        <v>919</v>
      </c>
      <c r="K236" s="118" t="s">
        <v>914</v>
      </c>
      <c r="L236" s="1365" t="s">
        <v>922</v>
      </c>
      <c r="M236" s="900">
        <v>0.34807465156833062</v>
      </c>
      <c r="N236" s="896"/>
      <c r="P236" s="963">
        <v>0</v>
      </c>
      <c r="Q236" s="118">
        <v>0</v>
      </c>
      <c r="R236" s="850">
        <v>332.25307649704285</v>
      </c>
      <c r="S236" s="852">
        <v>232.57715354792998</v>
      </c>
      <c r="T236" s="1366" t="s">
        <v>931</v>
      </c>
      <c r="U236" s="899" t="s">
        <v>919</v>
      </c>
      <c r="V236" s="65" t="s">
        <v>914</v>
      </c>
      <c r="W236" s="139" t="s">
        <v>922</v>
      </c>
      <c r="X236" s="140">
        <v>0.34807465156833062</v>
      </c>
    </row>
    <row r="237" spans="3:24">
      <c r="C237" s="124" t="s">
        <v>1466</v>
      </c>
    </row>
    <row r="238" spans="3:24">
      <c r="C238" s="1508" t="s">
        <v>1467</v>
      </c>
    </row>
    <row r="240" spans="3:24">
      <c r="C240" s="37" t="s">
        <v>978</v>
      </c>
      <c r="J240" s="82"/>
      <c r="P240" s="829" t="s">
        <v>1629</v>
      </c>
    </row>
    <row r="241" spans="3:22">
      <c r="C241" s="45"/>
      <c r="D241" s="356"/>
      <c r="E241" s="330" t="s">
        <v>98</v>
      </c>
      <c r="F241" s="28" t="s">
        <v>99</v>
      </c>
      <c r="J241" s="82"/>
      <c r="P241" s="27">
        <v>2024</v>
      </c>
      <c r="Q241" s="330">
        <v>2025</v>
      </c>
      <c r="R241" s="330">
        <v>2026</v>
      </c>
      <c r="S241" s="330">
        <v>2027</v>
      </c>
      <c r="T241" s="330">
        <v>2028</v>
      </c>
      <c r="U241" s="330">
        <v>2029</v>
      </c>
      <c r="V241" s="28">
        <v>2030</v>
      </c>
    </row>
    <row r="242" spans="3:22">
      <c r="C242" s="61" t="s">
        <v>932</v>
      </c>
      <c r="D242" s="4"/>
      <c r="E242" s="1"/>
      <c r="F242" s="49"/>
      <c r="J242" s="82"/>
      <c r="P242" s="50"/>
      <c r="Q242" s="51"/>
      <c r="R242" s="51"/>
      <c r="S242" s="51"/>
      <c r="T242" s="51"/>
      <c r="U242" s="51"/>
      <c r="V242" s="834"/>
    </row>
    <row r="243" spans="3:22">
      <c r="C243" s="47" t="s">
        <v>157</v>
      </c>
      <c r="D243" s="4"/>
      <c r="E243" s="48" t="s">
        <v>901</v>
      </c>
      <c r="F243" s="116" t="s">
        <v>912</v>
      </c>
      <c r="J243" s="82"/>
      <c r="P243" s="50"/>
      <c r="Q243" s="51"/>
      <c r="R243" s="51"/>
      <c r="S243" s="51"/>
      <c r="T243" s="51"/>
      <c r="U243" s="51"/>
      <c r="V243" s="834">
        <v>216557.80878825113</v>
      </c>
    </row>
    <row r="244" spans="3:22">
      <c r="C244" s="47" t="s">
        <v>158</v>
      </c>
      <c r="D244" s="4"/>
      <c r="E244" s="48" t="s">
        <v>100</v>
      </c>
      <c r="F244" s="116" t="s">
        <v>924</v>
      </c>
      <c r="J244" s="82"/>
      <c r="P244" s="50"/>
      <c r="Q244" s="51"/>
      <c r="R244" s="51"/>
      <c r="S244" s="51"/>
      <c r="T244" s="51"/>
      <c r="U244" s="51"/>
      <c r="V244" s="834">
        <v>58836.482296351336</v>
      </c>
    </row>
    <row r="245" spans="3:22">
      <c r="C245" s="47" t="s">
        <v>159</v>
      </c>
      <c r="D245" s="4"/>
      <c r="E245" s="48" t="s">
        <v>100</v>
      </c>
      <c r="F245" s="116" t="s">
        <v>925</v>
      </c>
      <c r="J245" s="82"/>
      <c r="P245" s="50"/>
      <c r="Q245" s="51"/>
      <c r="R245" s="51"/>
      <c r="S245" s="51"/>
      <c r="T245" s="51"/>
      <c r="U245" s="51"/>
      <c r="V245" s="834">
        <v>179970.41643589822</v>
      </c>
    </row>
    <row r="246" spans="3:22">
      <c r="C246" s="47" t="s">
        <v>160</v>
      </c>
      <c r="D246" s="4"/>
      <c r="E246" s="48" t="s">
        <v>100</v>
      </c>
      <c r="F246" s="116" t="s">
        <v>927</v>
      </c>
      <c r="J246" s="82"/>
      <c r="P246" s="50"/>
      <c r="Q246" s="51"/>
      <c r="R246" s="51"/>
      <c r="S246" s="51"/>
      <c r="T246" s="51"/>
      <c r="U246" s="51"/>
      <c r="V246" s="834">
        <v>255122.89802451505</v>
      </c>
    </row>
    <row r="247" spans="3:22">
      <c r="C247" s="47" t="s">
        <v>161</v>
      </c>
      <c r="D247" s="4"/>
      <c r="E247" s="48" t="s">
        <v>100</v>
      </c>
      <c r="F247" s="116" t="s">
        <v>928</v>
      </c>
      <c r="J247" s="82"/>
      <c r="P247" s="50"/>
      <c r="Q247" s="51"/>
      <c r="R247" s="51"/>
      <c r="S247" s="51"/>
      <c r="T247" s="51"/>
      <c r="U247" s="51"/>
      <c r="V247" s="834">
        <v>78613.451135461029</v>
      </c>
    </row>
    <row r="248" spans="3:22">
      <c r="C248" s="47" t="s">
        <v>162</v>
      </c>
      <c r="D248" s="4"/>
      <c r="E248" s="48" t="s">
        <v>100</v>
      </c>
      <c r="F248" s="116" t="s">
        <v>929</v>
      </c>
      <c r="J248" s="82"/>
      <c r="P248" s="50"/>
      <c r="Q248" s="51"/>
      <c r="R248" s="51"/>
      <c r="S248" s="51"/>
      <c r="T248" s="51"/>
      <c r="U248" s="51"/>
      <c r="V248" s="834">
        <v>126078.17634932431</v>
      </c>
    </row>
    <row r="249" spans="3:22">
      <c r="C249" s="47" t="s">
        <v>163</v>
      </c>
      <c r="D249" s="4"/>
      <c r="E249" s="48" t="s">
        <v>100</v>
      </c>
      <c r="F249" s="116" t="s">
        <v>930</v>
      </c>
      <c r="J249" s="82"/>
      <c r="P249" s="50"/>
      <c r="Q249" s="51"/>
      <c r="R249" s="51"/>
      <c r="S249" s="51"/>
      <c r="T249" s="51"/>
      <c r="U249" s="51"/>
      <c r="V249" s="834">
        <v>65758.42139003973</v>
      </c>
    </row>
    <row r="250" spans="3:22">
      <c r="C250" s="47" t="s">
        <v>164</v>
      </c>
      <c r="D250" s="4"/>
      <c r="E250" s="48" t="s">
        <v>100</v>
      </c>
      <c r="F250" s="116" t="s">
        <v>931</v>
      </c>
      <c r="J250" s="82"/>
      <c r="P250" s="71"/>
      <c r="Q250" s="1"/>
      <c r="R250" s="1"/>
      <c r="S250" s="1"/>
      <c r="T250" s="1"/>
      <c r="U250" s="1"/>
      <c r="V250" s="49"/>
    </row>
    <row r="251" spans="3:22">
      <c r="C251" s="61" t="s">
        <v>906</v>
      </c>
      <c r="D251" s="4"/>
      <c r="E251" s="1"/>
      <c r="F251" s="49"/>
      <c r="J251" s="82"/>
      <c r="P251" s="50"/>
      <c r="Q251" s="51"/>
      <c r="R251" s="51"/>
      <c r="S251" s="51"/>
      <c r="T251" s="51"/>
      <c r="U251" s="51"/>
      <c r="V251" s="49"/>
    </row>
    <row r="252" spans="3:22">
      <c r="C252" s="47" t="s">
        <v>933</v>
      </c>
      <c r="D252" s="4"/>
      <c r="E252" s="48" t="s">
        <v>901</v>
      </c>
      <c r="F252" s="116" t="s">
        <v>914</v>
      </c>
      <c r="J252" s="82"/>
      <c r="P252" s="50"/>
      <c r="Q252" s="51"/>
      <c r="R252" s="51"/>
      <c r="S252" s="51"/>
      <c r="T252" s="51"/>
      <c r="U252" s="51"/>
      <c r="V252" s="834">
        <v>269955.62465384736</v>
      </c>
    </row>
    <row r="253" spans="3:22">
      <c r="C253" s="47" t="s">
        <v>934</v>
      </c>
      <c r="D253" s="4"/>
      <c r="E253" s="48" t="s">
        <v>100</v>
      </c>
      <c r="F253" s="116" t="s">
        <v>920</v>
      </c>
      <c r="J253" s="82"/>
      <c r="P253" s="50"/>
      <c r="Q253" s="51"/>
      <c r="R253" s="51"/>
      <c r="S253" s="51"/>
      <c r="T253" s="51"/>
      <c r="U253" s="51"/>
      <c r="V253" s="834">
        <v>473658.40369667712</v>
      </c>
    </row>
    <row r="254" spans="3:22">
      <c r="C254" s="47" t="s">
        <v>935</v>
      </c>
      <c r="D254" s="4"/>
      <c r="E254" s="48" t="s">
        <v>100</v>
      </c>
      <c r="F254" s="116" t="s">
        <v>936</v>
      </c>
      <c r="J254" s="82"/>
      <c r="P254" s="50"/>
      <c r="Q254" s="51"/>
      <c r="R254" s="51"/>
      <c r="S254" s="51"/>
      <c r="T254" s="51"/>
      <c r="U254" s="51"/>
      <c r="V254" s="834">
        <v>142394.1756415898</v>
      </c>
    </row>
    <row r="255" spans="3:22">
      <c r="C255" s="47" t="s">
        <v>937</v>
      </c>
      <c r="D255" s="4"/>
      <c r="E255" s="48" t="s">
        <v>100</v>
      </c>
      <c r="F255" s="116" t="s">
        <v>938</v>
      </c>
      <c r="J255" s="82"/>
      <c r="P255" s="50"/>
      <c r="Q255" s="51"/>
      <c r="R255" s="51"/>
      <c r="S255" s="51"/>
      <c r="T255" s="51"/>
      <c r="U255" s="51"/>
      <c r="V255" s="834">
        <v>0</v>
      </c>
    </row>
    <row r="256" spans="3:22">
      <c r="C256" s="47" t="s">
        <v>939</v>
      </c>
      <c r="D256" s="4"/>
      <c r="E256" s="48" t="s">
        <v>100</v>
      </c>
      <c r="F256" s="116" t="s">
        <v>940</v>
      </c>
      <c r="J256" s="82"/>
      <c r="P256" s="50"/>
      <c r="Q256" s="51"/>
      <c r="R256" s="51"/>
      <c r="S256" s="51"/>
      <c r="T256" s="51"/>
      <c r="U256" s="51"/>
      <c r="V256" s="834">
        <v>118661.81303465816</v>
      </c>
    </row>
    <row r="257" spans="3:22">
      <c r="C257" s="123" t="s">
        <v>941</v>
      </c>
      <c r="D257" s="4"/>
      <c r="E257" s="48"/>
      <c r="F257" s="116"/>
      <c r="J257" s="82"/>
      <c r="P257" s="50"/>
      <c r="Q257" s="51"/>
      <c r="R257" s="51"/>
      <c r="S257" s="51"/>
      <c r="T257" s="51"/>
      <c r="U257" s="51"/>
      <c r="V257" s="834"/>
    </row>
    <row r="258" spans="3:22">
      <c r="C258" s="123" t="s">
        <v>942</v>
      </c>
      <c r="D258" s="4"/>
      <c r="E258" s="48" t="s">
        <v>943</v>
      </c>
      <c r="F258" s="116"/>
      <c r="J258" s="82"/>
      <c r="P258" s="50"/>
      <c r="Q258" s="51"/>
      <c r="R258" s="51"/>
      <c r="S258" s="51"/>
      <c r="T258" s="51"/>
      <c r="U258" s="51"/>
      <c r="V258" s="834">
        <v>3771.4285714285716</v>
      </c>
    </row>
    <row r="259" spans="3:22">
      <c r="C259" s="47" t="s">
        <v>944</v>
      </c>
      <c r="D259" s="4"/>
      <c r="E259" s="48"/>
      <c r="F259" s="116"/>
      <c r="J259" s="82"/>
      <c r="P259" s="50"/>
      <c r="Q259" s="51"/>
      <c r="R259" s="51"/>
      <c r="S259" s="51"/>
      <c r="T259" s="51"/>
      <c r="U259" s="51"/>
      <c r="V259" s="936">
        <v>0.21428571428571427</v>
      </c>
    </row>
    <row r="260" spans="3:22">
      <c r="C260" s="47" t="s">
        <v>945</v>
      </c>
      <c r="D260" s="4"/>
      <c r="E260" s="48"/>
      <c r="F260" s="116"/>
      <c r="J260" s="82"/>
      <c r="P260" s="50"/>
      <c r="Q260" s="51"/>
      <c r="R260" s="51"/>
      <c r="S260" s="51"/>
      <c r="T260" s="51"/>
      <c r="U260" s="51"/>
      <c r="V260" s="936">
        <v>0.5</v>
      </c>
    </row>
    <row r="261" spans="3:22">
      <c r="C261" s="47" t="s">
        <v>946</v>
      </c>
      <c r="D261" s="4"/>
      <c r="E261" s="48"/>
      <c r="F261" s="116"/>
      <c r="J261" s="82"/>
      <c r="P261" s="50"/>
      <c r="Q261" s="51"/>
      <c r="R261" s="51"/>
      <c r="S261" s="51"/>
      <c r="T261" s="51"/>
      <c r="U261" s="51"/>
      <c r="V261" s="936">
        <v>0.14285714285714285</v>
      </c>
    </row>
    <row r="262" spans="3:22">
      <c r="C262" s="47" t="s">
        <v>947</v>
      </c>
      <c r="D262" s="4"/>
      <c r="E262" s="48"/>
      <c r="F262" s="116"/>
      <c r="J262" s="82"/>
      <c r="P262" s="71"/>
      <c r="Q262" s="1"/>
      <c r="R262" s="1"/>
      <c r="S262" s="1"/>
      <c r="T262" s="1"/>
      <c r="U262" s="1"/>
      <c r="V262" s="936">
        <v>0.23333333333333334</v>
      </c>
    </row>
    <row r="263" spans="3:22">
      <c r="C263" s="61" t="s">
        <v>948</v>
      </c>
      <c r="D263" s="4"/>
      <c r="E263" s="1"/>
      <c r="F263" s="49"/>
      <c r="J263" s="82"/>
      <c r="P263" s="50"/>
      <c r="Q263" s="51"/>
      <c r="R263" s="51"/>
      <c r="S263" s="51"/>
      <c r="T263" s="51"/>
      <c r="U263" s="51"/>
      <c r="V263" s="49"/>
    </row>
    <row r="264" spans="3:22">
      <c r="C264" s="47" t="s">
        <v>949</v>
      </c>
      <c r="D264" s="4"/>
      <c r="E264" s="48" t="s">
        <v>901</v>
      </c>
      <c r="F264" s="116" t="s">
        <v>915</v>
      </c>
      <c r="J264" s="82"/>
      <c r="P264" s="50"/>
      <c r="Q264" s="51"/>
      <c r="R264" s="51"/>
      <c r="S264" s="51"/>
      <c r="T264" s="51"/>
      <c r="U264" s="51"/>
      <c r="V264" s="834">
        <v>399000.34632903809</v>
      </c>
    </row>
    <row r="265" spans="3:22">
      <c r="C265" s="47" t="s">
        <v>950</v>
      </c>
      <c r="D265" s="4"/>
      <c r="E265" s="48" t="s">
        <v>100</v>
      </c>
      <c r="F265" s="116" t="s">
        <v>923</v>
      </c>
      <c r="J265" s="82"/>
      <c r="P265" s="50"/>
      <c r="Q265" s="51"/>
      <c r="R265" s="51"/>
      <c r="S265" s="51"/>
      <c r="T265" s="51"/>
      <c r="U265" s="51"/>
      <c r="V265" s="834">
        <v>7416.363314666135</v>
      </c>
    </row>
    <row r="266" spans="3:22">
      <c r="C266" s="47" t="s">
        <v>951</v>
      </c>
      <c r="D266" s="4"/>
      <c r="E266" s="48" t="s">
        <v>100</v>
      </c>
      <c r="F266" s="116" t="s">
        <v>917</v>
      </c>
      <c r="J266" s="82"/>
      <c r="P266" s="50"/>
      <c r="Q266" s="51"/>
      <c r="R266" s="51"/>
      <c r="S266" s="51"/>
      <c r="T266" s="51"/>
      <c r="U266" s="51"/>
      <c r="V266" s="834">
        <v>85040.966008171672</v>
      </c>
    </row>
    <row r="267" spans="3:22">
      <c r="C267" s="47" t="s">
        <v>952</v>
      </c>
      <c r="D267" s="4"/>
      <c r="E267" s="48" t="s">
        <v>100</v>
      </c>
      <c r="F267" s="116" t="s">
        <v>922</v>
      </c>
      <c r="J267" s="82"/>
      <c r="P267" s="50"/>
      <c r="Q267" s="51"/>
      <c r="R267" s="51"/>
      <c r="S267" s="51"/>
      <c r="T267" s="51"/>
      <c r="U267" s="51"/>
      <c r="V267" s="834">
        <v>331264.22805508738</v>
      </c>
    </row>
    <row r="268" spans="3:22">
      <c r="C268" s="47" t="s">
        <v>953</v>
      </c>
      <c r="D268" s="4"/>
      <c r="E268" s="48" t="s">
        <v>100</v>
      </c>
      <c r="F268" s="116" t="s">
        <v>921</v>
      </c>
      <c r="J268" s="82"/>
      <c r="P268" s="50"/>
      <c r="Q268" s="51"/>
      <c r="R268" s="51"/>
      <c r="S268" s="51"/>
      <c r="T268" s="51"/>
      <c r="U268" s="51"/>
      <c r="V268" s="834">
        <v>162171.14448069947</v>
      </c>
    </row>
    <row r="269" spans="3:22">
      <c r="C269" s="47" t="s">
        <v>954</v>
      </c>
      <c r="D269" s="4"/>
      <c r="E269" s="48" t="s">
        <v>100</v>
      </c>
      <c r="F269" s="116" t="s">
        <v>926</v>
      </c>
      <c r="J269" s="82"/>
      <c r="P269" s="71"/>
      <c r="Q269" s="1"/>
      <c r="R269" s="1"/>
      <c r="S269" s="1"/>
      <c r="T269" s="1"/>
      <c r="U269" s="1"/>
      <c r="V269" s="834">
        <v>19776.968839109693</v>
      </c>
    </row>
    <row r="270" spans="3:22">
      <c r="C270" s="61" t="s">
        <v>955</v>
      </c>
      <c r="D270" s="4"/>
      <c r="E270" s="1"/>
      <c r="F270" s="49"/>
      <c r="J270" s="82"/>
      <c r="P270" s="50"/>
      <c r="Q270" s="51"/>
      <c r="R270" s="51"/>
      <c r="S270" s="51"/>
      <c r="T270" s="51"/>
      <c r="U270" s="51"/>
      <c r="V270" s="49"/>
    </row>
    <row r="271" spans="3:22">
      <c r="C271" s="47" t="s">
        <v>949</v>
      </c>
      <c r="D271" s="4"/>
      <c r="E271" s="48" t="s">
        <v>956</v>
      </c>
      <c r="F271" s="116" t="s">
        <v>915</v>
      </c>
      <c r="J271" s="82"/>
      <c r="P271" s="50"/>
      <c r="Q271" s="51"/>
      <c r="R271" s="51"/>
      <c r="S271" s="51"/>
      <c r="T271" s="51"/>
      <c r="U271" s="51"/>
      <c r="V271" s="973">
        <v>35.169695954517827</v>
      </c>
    </row>
    <row r="272" spans="3:22">
      <c r="C272" s="47" t="s">
        <v>950</v>
      </c>
      <c r="D272" s="4"/>
      <c r="E272" s="48" t="s">
        <v>100</v>
      </c>
      <c r="F272" s="116" t="s">
        <v>923</v>
      </c>
      <c r="J272" s="82"/>
      <c r="P272" s="972"/>
      <c r="Q272" s="51"/>
      <c r="R272" s="51"/>
      <c r="S272" s="51"/>
      <c r="T272" s="51"/>
      <c r="U272" s="51"/>
      <c r="V272" s="973">
        <v>0.98884844195548471</v>
      </c>
    </row>
    <row r="273" spans="3:22">
      <c r="C273" s="47" t="s">
        <v>957</v>
      </c>
      <c r="D273" s="4"/>
      <c r="E273" s="48" t="s">
        <v>100</v>
      </c>
      <c r="F273" s="116" t="s">
        <v>958</v>
      </c>
      <c r="J273" s="82"/>
      <c r="P273" s="50"/>
      <c r="Q273" s="51"/>
      <c r="R273" s="51"/>
      <c r="S273" s="51"/>
      <c r="T273" s="51"/>
      <c r="U273" s="51"/>
      <c r="V273" s="973">
        <v>19.229806034560998</v>
      </c>
    </row>
    <row r="274" spans="3:22">
      <c r="C274" s="47" t="s">
        <v>953</v>
      </c>
      <c r="D274" s="4"/>
      <c r="E274" s="48" t="s">
        <v>100</v>
      </c>
      <c r="F274" s="116" t="s">
        <v>921</v>
      </c>
      <c r="J274" s="82"/>
      <c r="P274" s="50"/>
      <c r="Q274" s="51"/>
      <c r="R274" s="51"/>
      <c r="S274" s="51"/>
      <c r="T274" s="51"/>
      <c r="U274" s="51"/>
      <c r="V274" s="973">
        <v>9.2714429917746219</v>
      </c>
    </row>
    <row r="275" spans="3:22">
      <c r="C275" s="47" t="s">
        <v>954</v>
      </c>
      <c r="D275" s="4"/>
      <c r="E275" s="48" t="s">
        <v>100</v>
      </c>
      <c r="F275" s="116" t="s">
        <v>926</v>
      </c>
      <c r="J275" s="82"/>
      <c r="P275" s="50"/>
      <c r="Q275" s="51"/>
      <c r="R275" s="51"/>
      <c r="S275" s="51"/>
      <c r="T275" s="51"/>
      <c r="U275" s="51"/>
      <c r="V275" s="973">
        <v>1.3290123059881713</v>
      </c>
    </row>
    <row r="276" spans="3:22">
      <c r="C276" s="123" t="s">
        <v>65</v>
      </c>
      <c r="D276" s="4"/>
      <c r="E276" s="48" t="s">
        <v>100</v>
      </c>
      <c r="F276" s="116" t="s">
        <v>959</v>
      </c>
      <c r="J276" s="82"/>
      <c r="P276" s="50"/>
      <c r="Q276" s="51"/>
      <c r="R276" s="51"/>
      <c r="S276" s="51"/>
      <c r="T276" s="51"/>
      <c r="U276" s="51"/>
      <c r="V276" s="973">
        <v>65.988805728797075</v>
      </c>
    </row>
    <row r="277" spans="3:22">
      <c r="C277" s="47" t="s">
        <v>960</v>
      </c>
      <c r="D277" s="4"/>
      <c r="E277" s="48"/>
      <c r="F277" s="116"/>
      <c r="J277" s="82"/>
      <c r="P277" s="50"/>
      <c r="Q277" s="51"/>
      <c r="R277" s="51"/>
      <c r="S277" s="51"/>
      <c r="T277" s="51"/>
      <c r="U277" s="51"/>
      <c r="V277" s="936">
        <v>-0.26815856711884545</v>
      </c>
    </row>
    <row r="278" spans="3:22">
      <c r="C278" s="47" t="s">
        <v>961</v>
      </c>
      <c r="D278" s="4"/>
      <c r="E278" s="48"/>
      <c r="F278" s="116"/>
      <c r="J278" s="82"/>
      <c r="P278" s="50"/>
      <c r="Q278" s="51"/>
      <c r="R278" s="51"/>
      <c r="S278" s="51"/>
      <c r="T278" s="51"/>
      <c r="U278" s="51"/>
      <c r="V278" s="936">
        <v>-0.23321113981253161</v>
      </c>
    </row>
    <row r="279" spans="3:22">
      <c r="C279" s="123"/>
      <c r="D279" s="4"/>
      <c r="E279" s="48"/>
      <c r="F279" s="116"/>
      <c r="J279" s="82"/>
      <c r="P279" s="57"/>
      <c r="Q279" s="58"/>
      <c r="R279" s="58"/>
      <c r="S279" s="58"/>
      <c r="T279" s="58"/>
      <c r="U279" s="58"/>
      <c r="V279" s="836"/>
    </row>
    <row r="280" spans="3:22">
      <c r="C280" s="690" t="s">
        <v>962</v>
      </c>
      <c r="D280" s="1253"/>
      <c r="E280" s="1232" t="s">
        <v>963</v>
      </c>
      <c r="F280" s="1233"/>
      <c r="J280" s="82"/>
      <c r="P280" s="50"/>
      <c r="Q280" s="51"/>
      <c r="R280" s="51"/>
      <c r="S280" s="51"/>
      <c r="T280" s="51"/>
      <c r="U280" s="51"/>
      <c r="V280" s="834">
        <v>14608.248850844253</v>
      </c>
    </row>
    <row r="281" spans="3:22">
      <c r="C281" s="123" t="s">
        <v>906</v>
      </c>
      <c r="D281" s="4"/>
      <c r="E281" s="1"/>
      <c r="F281" s="116"/>
      <c r="J281" s="82"/>
      <c r="P281" s="50"/>
      <c r="Q281" s="51"/>
      <c r="R281" s="51"/>
      <c r="S281" s="51"/>
      <c r="T281" s="51"/>
      <c r="U281" s="51"/>
      <c r="V281" s="834"/>
    </row>
    <row r="282" spans="3:22">
      <c r="C282" s="47" t="s">
        <v>964</v>
      </c>
      <c r="D282" s="4"/>
      <c r="E282" s="1" t="s">
        <v>963</v>
      </c>
      <c r="F282" s="116" t="s">
        <v>936</v>
      </c>
      <c r="J282" s="82"/>
      <c r="P282" s="50"/>
      <c r="Q282" s="51"/>
      <c r="R282" s="51"/>
      <c r="S282" s="51"/>
      <c r="T282" s="51"/>
      <c r="U282" s="51"/>
      <c r="V282" s="834">
        <v>2034.2025091655687</v>
      </c>
    </row>
    <row r="283" spans="3:22">
      <c r="C283" s="47" t="s">
        <v>965</v>
      </c>
      <c r="D283" s="4"/>
      <c r="E283" s="48" t="s">
        <v>100</v>
      </c>
      <c r="F283" s="116" t="s">
        <v>938</v>
      </c>
      <c r="J283" s="82"/>
      <c r="P283" s="50"/>
      <c r="Q283" s="51"/>
      <c r="R283" s="51"/>
      <c r="S283" s="51"/>
      <c r="T283" s="51"/>
      <c r="U283" s="51"/>
      <c r="V283" s="834">
        <v>0</v>
      </c>
    </row>
    <row r="284" spans="3:22">
      <c r="C284" s="47" t="s">
        <v>966</v>
      </c>
      <c r="D284" s="4"/>
      <c r="E284" s="48" t="s">
        <v>100</v>
      </c>
      <c r="F284" s="116" t="s">
        <v>940</v>
      </c>
      <c r="J284" s="82"/>
      <c r="P284" s="50"/>
      <c r="Q284" s="51"/>
      <c r="R284" s="51"/>
      <c r="S284" s="51"/>
      <c r="T284" s="51"/>
      <c r="U284" s="51"/>
      <c r="V284" s="834">
        <v>7628.2594093708822</v>
      </c>
    </row>
    <row r="285" spans="3:22">
      <c r="C285" s="47" t="s">
        <v>967</v>
      </c>
      <c r="D285" s="4"/>
      <c r="E285" s="48" t="s">
        <v>100</v>
      </c>
      <c r="F285" s="116" t="s">
        <v>914</v>
      </c>
      <c r="J285" s="82"/>
      <c r="P285" s="50"/>
      <c r="Q285" s="51"/>
      <c r="R285" s="51"/>
      <c r="S285" s="51"/>
      <c r="T285" s="51"/>
      <c r="U285" s="51"/>
      <c r="V285" s="834">
        <v>1079.8224986153889</v>
      </c>
    </row>
    <row r="286" spans="3:22">
      <c r="C286" s="47" t="s">
        <v>968</v>
      </c>
      <c r="D286" s="4"/>
      <c r="E286" s="48" t="s">
        <v>100</v>
      </c>
      <c r="F286" s="116" t="s">
        <v>920</v>
      </c>
      <c r="J286" s="82"/>
      <c r="P286" s="50"/>
      <c r="Q286" s="51"/>
      <c r="R286" s="51"/>
      <c r="S286" s="51"/>
      <c r="T286" s="51"/>
      <c r="U286" s="51"/>
      <c r="V286" s="834">
        <v>710.48760554501621</v>
      </c>
    </row>
    <row r="287" spans="3:22">
      <c r="C287" s="123" t="s">
        <v>948</v>
      </c>
      <c r="D287" s="4"/>
      <c r="E287" s="48"/>
      <c r="F287" s="116"/>
      <c r="J287" s="82"/>
      <c r="P287" s="50"/>
      <c r="Q287" s="51"/>
      <c r="R287" s="51"/>
      <c r="S287" s="51"/>
      <c r="T287" s="51"/>
      <c r="U287" s="51"/>
      <c r="V287" s="834"/>
    </row>
    <row r="288" spans="3:22">
      <c r="C288" s="47" t="s">
        <v>969</v>
      </c>
      <c r="D288" s="4"/>
      <c r="E288" s="1" t="s">
        <v>963</v>
      </c>
      <c r="F288" s="116" t="s">
        <v>915</v>
      </c>
      <c r="J288" s="82"/>
      <c r="P288" s="50"/>
      <c r="Q288" s="51"/>
      <c r="R288" s="51"/>
      <c r="S288" s="51"/>
      <c r="T288" s="51"/>
      <c r="U288" s="51"/>
      <c r="V288" s="834">
        <v>251.37021818729409</v>
      </c>
    </row>
    <row r="289" spans="3:22">
      <c r="C289" s="47" t="s">
        <v>970</v>
      </c>
      <c r="D289" s="4"/>
      <c r="E289" s="48" t="s">
        <v>100</v>
      </c>
      <c r="F289" s="116" t="s">
        <v>923</v>
      </c>
      <c r="J289" s="82"/>
      <c r="P289" s="50"/>
      <c r="Q289" s="51"/>
      <c r="R289" s="51"/>
      <c r="S289" s="51"/>
      <c r="T289" s="51"/>
      <c r="U289" s="51"/>
      <c r="V289" s="834">
        <v>6.2297451843195546</v>
      </c>
    </row>
    <row r="290" spans="3:22">
      <c r="C290" s="47" t="s">
        <v>971</v>
      </c>
      <c r="D290" s="4"/>
      <c r="E290" s="48" t="s">
        <v>100</v>
      </c>
      <c r="F290" s="116" t="s">
        <v>917</v>
      </c>
      <c r="J290" s="82"/>
      <c r="P290" s="50"/>
      <c r="Q290" s="51"/>
      <c r="R290" s="51"/>
      <c r="S290" s="51"/>
      <c r="T290" s="51"/>
      <c r="U290" s="51"/>
      <c r="V290" s="834">
        <v>29.764338102860091</v>
      </c>
    </row>
    <row r="291" spans="3:22">
      <c r="C291" s="47" t="s">
        <v>972</v>
      </c>
      <c r="D291" s="4"/>
      <c r="E291" s="48" t="s">
        <v>100</v>
      </c>
      <c r="F291" s="116" t="s">
        <v>922</v>
      </c>
      <c r="J291" s="82"/>
      <c r="P291" s="50"/>
      <c r="Q291" s="51"/>
      <c r="R291" s="51"/>
      <c r="S291" s="51"/>
      <c r="T291" s="51"/>
      <c r="U291" s="51"/>
      <c r="V291" s="834">
        <v>2326.8451423591373</v>
      </c>
    </row>
    <row r="292" spans="3:22">
      <c r="C292" s="47" t="s">
        <v>973</v>
      </c>
      <c r="D292" s="4"/>
      <c r="E292" s="48" t="s">
        <v>100</v>
      </c>
      <c r="F292" s="116" t="s">
        <v>921</v>
      </c>
      <c r="J292" s="82"/>
      <c r="P292" s="50"/>
      <c r="Q292" s="51"/>
      <c r="R292" s="51"/>
      <c r="S292" s="51"/>
      <c r="T292" s="51"/>
      <c r="U292" s="51"/>
      <c r="V292" s="834">
        <v>506.58423153253216</v>
      </c>
    </row>
    <row r="293" spans="3:22">
      <c r="C293" s="47" t="s">
        <v>974</v>
      </c>
      <c r="D293" s="4"/>
      <c r="E293" s="48" t="s">
        <v>100</v>
      </c>
      <c r="F293" s="116" t="s">
        <v>926</v>
      </c>
      <c r="J293" s="82"/>
      <c r="P293" s="50"/>
      <c r="Q293" s="51"/>
      <c r="R293" s="51"/>
      <c r="S293" s="51"/>
      <c r="T293" s="51"/>
      <c r="U293" s="51"/>
      <c r="V293" s="834">
        <v>34.683152781272945</v>
      </c>
    </row>
    <row r="294" spans="3:22">
      <c r="C294" s="123" t="s">
        <v>975</v>
      </c>
      <c r="D294" s="4"/>
      <c r="E294" s="48"/>
      <c r="F294" s="116"/>
      <c r="J294" s="82"/>
      <c r="P294" s="50"/>
      <c r="Q294" s="51"/>
      <c r="R294" s="51"/>
      <c r="S294" s="51"/>
      <c r="T294" s="51"/>
      <c r="U294" s="51"/>
      <c r="V294" s="834"/>
    </row>
    <row r="295" spans="3:22">
      <c r="C295" s="47" t="s">
        <v>185</v>
      </c>
      <c r="D295" s="4"/>
      <c r="E295" s="1" t="s">
        <v>963</v>
      </c>
      <c r="F295" s="116" t="s">
        <v>913</v>
      </c>
      <c r="J295" s="82"/>
      <c r="P295" s="50"/>
      <c r="Q295" s="51"/>
      <c r="R295" s="51"/>
      <c r="S295" s="51"/>
      <c r="T295" s="51"/>
      <c r="U295" s="51"/>
      <c r="V295" s="834">
        <v>3997.9877081388554</v>
      </c>
    </row>
    <row r="296" spans="3:22">
      <c r="C296" s="47" t="s">
        <v>186</v>
      </c>
      <c r="D296" s="4"/>
      <c r="E296" s="48" t="s">
        <v>100</v>
      </c>
      <c r="F296" s="116" t="s">
        <v>918</v>
      </c>
      <c r="J296" s="82"/>
      <c r="P296" s="50"/>
      <c r="Q296" s="51"/>
      <c r="R296" s="51"/>
      <c r="S296" s="51"/>
      <c r="T296" s="51"/>
      <c r="U296" s="51"/>
      <c r="V296" s="834">
        <v>3660.5071549854474</v>
      </c>
    </row>
    <row r="297" spans="3:22">
      <c r="C297" s="47" t="s">
        <v>976</v>
      </c>
      <c r="D297" s="4"/>
      <c r="E297" s="48" t="s">
        <v>100</v>
      </c>
      <c r="F297" s="116" t="s">
        <v>919</v>
      </c>
      <c r="G297" s="171"/>
      <c r="P297" s="50"/>
      <c r="Q297" s="51"/>
      <c r="R297" s="51"/>
      <c r="S297" s="51"/>
      <c r="T297" s="51"/>
      <c r="U297" s="51"/>
      <c r="V297" s="834">
        <v>6949.7539877199661</v>
      </c>
    </row>
    <row r="298" spans="3:22">
      <c r="C298" s="123" t="s">
        <v>977</v>
      </c>
      <c r="D298" s="4"/>
      <c r="E298" s="48"/>
      <c r="F298" s="116"/>
      <c r="G298" s="965"/>
      <c r="H298" s="966"/>
      <c r="P298" s="50"/>
      <c r="Q298" s="51"/>
      <c r="R298" s="51"/>
      <c r="S298" s="51"/>
      <c r="T298" s="51"/>
      <c r="U298" s="51"/>
      <c r="V298" s="834"/>
    </row>
    <row r="299" spans="3:22">
      <c r="C299" s="47" t="s">
        <v>906</v>
      </c>
      <c r="D299" s="4"/>
      <c r="E299" s="1" t="s">
        <v>963</v>
      </c>
      <c r="F299" s="116"/>
      <c r="G299" s="967"/>
      <c r="H299" s="968"/>
      <c r="P299" s="50"/>
      <c r="Q299" s="51"/>
      <c r="R299" s="51"/>
      <c r="S299" s="51"/>
      <c r="T299" s="51"/>
      <c r="U299" s="51"/>
      <c r="V299" s="834">
        <v>1790.3101041604064</v>
      </c>
    </row>
    <row r="300" spans="3:22">
      <c r="C300" s="47" t="s">
        <v>948</v>
      </c>
      <c r="D300" s="4"/>
      <c r="E300" s="48" t="s">
        <v>100</v>
      </c>
      <c r="F300" s="116"/>
      <c r="G300" s="969"/>
      <c r="H300" s="970"/>
      <c r="P300" s="50"/>
      <c r="Q300" s="51"/>
      <c r="R300" s="51"/>
      <c r="S300" s="51"/>
      <c r="T300" s="51"/>
      <c r="U300" s="51"/>
      <c r="V300" s="834">
        <v>846.65698024449523</v>
      </c>
    </row>
    <row r="301" spans="3:22">
      <c r="C301" s="98"/>
      <c r="F301" s="88"/>
      <c r="P301" s="57"/>
      <c r="Q301" s="58"/>
      <c r="R301" s="58"/>
      <c r="S301" s="58"/>
      <c r="T301" s="58"/>
      <c r="U301" s="58"/>
      <c r="V301" s="836"/>
    </row>
    <row r="302" spans="3:22">
      <c r="C302" s="215" t="s">
        <v>191</v>
      </c>
      <c r="D302" s="216"/>
      <c r="E302" s="217" t="s">
        <v>100</v>
      </c>
      <c r="F302" s="219" t="s">
        <v>192</v>
      </c>
    </row>
    <row r="303" spans="3:22">
      <c r="C303" s="215" t="s">
        <v>193</v>
      </c>
      <c r="D303" s="216"/>
      <c r="E303" s="217" t="s">
        <v>100</v>
      </c>
      <c r="F303" s="219" t="s">
        <v>194</v>
      </c>
    </row>
    <row r="304" spans="3:22">
      <c r="C304" s="215" t="s">
        <v>195</v>
      </c>
      <c r="D304" s="216"/>
      <c r="E304" s="217" t="s">
        <v>100</v>
      </c>
      <c r="F304" s="219" t="s">
        <v>195</v>
      </c>
    </row>
    <row r="305" spans="3:22">
      <c r="C305" s="220" t="s">
        <v>69</v>
      </c>
      <c r="D305" s="216"/>
      <c r="E305" s="1364" t="s">
        <v>100</v>
      </c>
      <c r="F305" s="219"/>
    </row>
    <row r="306" spans="3:22">
      <c r="C306" s="215" t="s">
        <v>196</v>
      </c>
      <c r="D306" s="216" t="s">
        <v>142</v>
      </c>
      <c r="E306" s="217" t="s">
        <v>100</v>
      </c>
      <c r="F306" s="219" t="s">
        <v>190</v>
      </c>
    </row>
    <row r="307" spans="3:22">
      <c r="C307" s="215" t="s">
        <v>197</v>
      </c>
      <c r="D307" s="216"/>
      <c r="E307" s="217" t="s">
        <v>100</v>
      </c>
      <c r="F307" s="219" t="s">
        <v>189</v>
      </c>
    </row>
    <row r="308" spans="3:22">
      <c r="C308" s="215" t="s">
        <v>198</v>
      </c>
      <c r="D308" s="216"/>
      <c r="E308" s="217" t="s">
        <v>100</v>
      </c>
      <c r="F308" s="219" t="s">
        <v>194</v>
      </c>
    </row>
    <row r="309" spans="3:22">
      <c r="C309" s="215" t="s">
        <v>195</v>
      </c>
      <c r="D309" s="216"/>
      <c r="E309" s="217" t="s">
        <v>100</v>
      </c>
      <c r="F309" s="219" t="s">
        <v>195</v>
      </c>
    </row>
    <row r="310" spans="3:22">
      <c r="C310" s="220" t="s">
        <v>68</v>
      </c>
      <c r="D310" s="216"/>
      <c r="E310" s="1364" t="s">
        <v>100</v>
      </c>
      <c r="F310" s="219"/>
    </row>
    <row r="311" spans="3:22">
      <c r="C311" s="215" t="s">
        <v>199</v>
      </c>
      <c r="D311" s="216" t="s">
        <v>142</v>
      </c>
      <c r="E311" s="217" t="s">
        <v>100</v>
      </c>
      <c r="F311" s="219" t="s">
        <v>190</v>
      </c>
    </row>
    <row r="312" spans="3:22">
      <c r="C312" s="215" t="s">
        <v>200</v>
      </c>
      <c r="D312" s="216"/>
      <c r="E312" s="217" t="s">
        <v>100</v>
      </c>
      <c r="F312" s="219" t="s">
        <v>189</v>
      </c>
    </row>
    <row r="313" spans="3:22">
      <c r="C313" s="224" t="s">
        <v>195</v>
      </c>
      <c r="D313" s="221"/>
      <c r="E313" s="222" t="s">
        <v>100</v>
      </c>
      <c r="F313" s="223" t="s">
        <v>195</v>
      </c>
    </row>
    <row r="314" spans="3:22">
      <c r="C314" s="736" t="s">
        <v>183</v>
      </c>
      <c r="D314" s="552"/>
      <c r="E314" s="553" t="s">
        <v>100</v>
      </c>
      <c r="F314" s="971"/>
    </row>
    <row r="315" spans="3:22">
      <c r="C315" s="215" t="s">
        <v>190</v>
      </c>
      <c r="D315" s="216"/>
      <c r="E315" s="217" t="s">
        <v>100</v>
      </c>
      <c r="F315" s="219"/>
    </row>
    <row r="316" spans="3:22">
      <c r="C316" s="215" t="s">
        <v>189</v>
      </c>
      <c r="D316" s="216"/>
      <c r="E316" s="217" t="s">
        <v>100</v>
      </c>
      <c r="F316" s="219"/>
    </row>
    <row r="317" spans="3:22">
      <c r="C317" s="215" t="s">
        <v>192</v>
      </c>
      <c r="D317" s="216"/>
      <c r="E317" s="217" t="s">
        <v>100</v>
      </c>
      <c r="F317" s="219"/>
    </row>
    <row r="318" spans="3:22">
      <c r="C318" s="215" t="s">
        <v>194</v>
      </c>
      <c r="D318" s="216"/>
      <c r="E318" s="217" t="s">
        <v>100</v>
      </c>
      <c r="F318" s="219"/>
      <c r="G318" s="969"/>
      <c r="H318" s="970"/>
      <c r="V318" s="1"/>
    </row>
    <row r="319" spans="3:22">
      <c r="C319" s="224" t="s">
        <v>195</v>
      </c>
      <c r="D319" s="221"/>
      <c r="E319" s="222" t="s">
        <v>100</v>
      </c>
      <c r="F319" s="223"/>
      <c r="G319" s="969"/>
      <c r="H319" s="970"/>
      <c r="V319" s="1"/>
    </row>
    <row r="320" spans="3:22">
      <c r="C320" s="1068" t="s">
        <v>979</v>
      </c>
      <c r="D320" s="216"/>
      <c r="E320" s="248"/>
      <c r="F320" s="216"/>
      <c r="G320" s="969"/>
    </row>
    <row r="321" spans="3:7">
      <c r="C321" s="1068" t="s">
        <v>980</v>
      </c>
      <c r="D321" s="216"/>
      <c r="E321" s="248"/>
      <c r="F321" s="216"/>
      <c r="G321" s="969"/>
    </row>
    <row r="322" spans="3:7">
      <c r="C322" s="1068" t="s">
        <v>981</v>
      </c>
      <c r="D322" s="216"/>
      <c r="E322" s="248"/>
      <c r="F322" s="216"/>
      <c r="G322" s="969"/>
    </row>
    <row r="323" spans="3:7">
      <c r="C323" s="1068" t="s">
        <v>982</v>
      </c>
      <c r="D323" s="216"/>
      <c r="E323" s="248"/>
      <c r="F323" s="216"/>
      <c r="G323" s="969"/>
    </row>
    <row r="324" spans="3:7">
      <c r="C324" s="1386" t="s">
        <v>983</v>
      </c>
      <c r="D324" s="216"/>
      <c r="E324" s="217"/>
      <c r="F324" s="218"/>
      <c r="G324" s="969"/>
    </row>
    <row r="325" spans="3:7">
      <c r="C325" s="124" t="s">
        <v>984</v>
      </c>
    </row>
    <row r="326" spans="3:7">
      <c r="C326" s="124" t="s">
        <v>985</v>
      </c>
    </row>
    <row r="327" spans="3:7">
      <c r="C327" s="124" t="s">
        <v>986</v>
      </c>
    </row>
    <row r="328" spans="3:7">
      <c r="C328" s="124" t="s">
        <v>987</v>
      </c>
    </row>
    <row r="330" spans="3:7">
      <c r="C330" s="1511" t="s">
        <v>1481</v>
      </c>
      <c r="D330" s="1512"/>
      <c r="E330" s="1512"/>
    </row>
    <row r="331" spans="3:7" ht="14.5" customHeight="1">
      <c r="C331" s="1749" t="s">
        <v>1482</v>
      </c>
      <c r="D331" s="1751" t="s">
        <v>1483</v>
      </c>
      <c r="E331" s="1513" t="s">
        <v>1484</v>
      </c>
    </row>
    <row r="332" spans="3:7">
      <c r="C332" s="1750"/>
      <c r="D332" s="1752"/>
      <c r="E332" s="1514" t="s">
        <v>1485</v>
      </c>
    </row>
    <row r="333" spans="3:7">
      <c r="C333" s="1515" t="s">
        <v>914</v>
      </c>
      <c r="D333" s="1512" t="s">
        <v>936</v>
      </c>
      <c r="E333" s="1516">
        <v>100</v>
      </c>
    </row>
    <row r="334" spans="3:7">
      <c r="C334" s="1515" t="s">
        <v>914</v>
      </c>
      <c r="D334" s="1512" t="s">
        <v>938</v>
      </c>
      <c r="E334" s="1516">
        <v>200</v>
      </c>
    </row>
    <row r="335" spans="3:7">
      <c r="C335" s="1515" t="s">
        <v>914</v>
      </c>
      <c r="D335" s="1512" t="s">
        <v>940</v>
      </c>
      <c r="E335" s="1516">
        <v>450</v>
      </c>
    </row>
    <row r="336" spans="3:7">
      <c r="C336" s="1515" t="s">
        <v>920</v>
      </c>
      <c r="D336" s="1512" t="s">
        <v>936</v>
      </c>
      <c r="E336" s="1516">
        <v>60</v>
      </c>
    </row>
    <row r="337" spans="3:5">
      <c r="C337" s="1515" t="s">
        <v>920</v>
      </c>
      <c r="D337" s="1512" t="s">
        <v>938</v>
      </c>
      <c r="E337" s="1516">
        <v>150</v>
      </c>
    </row>
    <row r="338" spans="3:5">
      <c r="C338" s="1517" t="s">
        <v>920</v>
      </c>
      <c r="D338" s="1518" t="s">
        <v>940</v>
      </c>
      <c r="E338" s="1519">
        <v>400</v>
      </c>
    </row>
    <row r="340" spans="3:5">
      <c r="C340" s="1753" t="s">
        <v>1486</v>
      </c>
      <c r="D340" s="1520" t="s">
        <v>1487</v>
      </c>
    </row>
    <row r="341" spans="3:5">
      <c r="C341" s="1754"/>
      <c r="D341" s="1521" t="s">
        <v>1485</v>
      </c>
    </row>
    <row r="342" spans="3:5">
      <c r="C342" s="1515" t="s">
        <v>915</v>
      </c>
      <c r="D342" s="1516">
        <v>18</v>
      </c>
    </row>
    <row r="343" spans="3:5">
      <c r="C343" s="1515" t="s">
        <v>923</v>
      </c>
      <c r="D343" s="1516">
        <v>24</v>
      </c>
    </row>
    <row r="344" spans="3:5">
      <c r="C344" s="1515" t="s">
        <v>1488</v>
      </c>
      <c r="D344" s="1516">
        <v>10</v>
      </c>
    </row>
    <row r="345" spans="3:5">
      <c r="C345" s="1515" t="s">
        <v>1489</v>
      </c>
      <c r="D345" s="1516">
        <v>80</v>
      </c>
    </row>
    <row r="346" spans="3:5">
      <c r="C346" s="1515" t="s">
        <v>921</v>
      </c>
      <c r="D346" s="1516">
        <v>31</v>
      </c>
    </row>
    <row r="347" spans="3:5">
      <c r="C347" s="1517" t="s">
        <v>926</v>
      </c>
      <c r="D347" s="1519">
        <v>31</v>
      </c>
    </row>
    <row r="348" spans="3:5">
      <c r="C348" s="1522" t="s">
        <v>1490</v>
      </c>
      <c r="D348" s="1512"/>
    </row>
    <row r="349" spans="3:5">
      <c r="C349" s="1522" t="s">
        <v>1491</v>
      </c>
      <c r="D349" s="1512"/>
    </row>
    <row r="350" spans="3:5">
      <c r="C350" s="1522" t="s">
        <v>1492</v>
      </c>
      <c r="D350" s="1512"/>
    </row>
    <row r="351" spans="3:5">
      <c r="C351" s="1522" t="s">
        <v>1493</v>
      </c>
      <c r="D351" s="1512"/>
    </row>
    <row r="352" spans="3:5">
      <c r="C352" s="1523" t="s">
        <v>1494</v>
      </c>
      <c r="D352" s="1512"/>
    </row>
    <row r="353" spans="3:22" ht="16" customHeight="1">
      <c r="C353" s="1512"/>
      <c r="D353" s="1512"/>
    </row>
    <row r="354" spans="3:22">
      <c r="C354" s="37" t="s">
        <v>820</v>
      </c>
      <c r="H354" s="439" t="s">
        <v>109</v>
      </c>
      <c r="P354" s="829" t="s">
        <v>1629</v>
      </c>
    </row>
    <row r="355" spans="3:22">
      <c r="C355" s="45"/>
      <c r="D355" s="356"/>
      <c r="E355" s="330" t="s">
        <v>98</v>
      </c>
      <c r="F355" s="28" t="s">
        <v>99</v>
      </c>
      <c r="H355" s="1337">
        <v>2017</v>
      </c>
      <c r="I355" s="1338">
        <v>2018</v>
      </c>
      <c r="J355" s="1338">
        <v>2019</v>
      </c>
      <c r="K355" s="1338">
        <v>2020</v>
      </c>
      <c r="L355" s="1338">
        <v>2021</v>
      </c>
      <c r="M355" s="1338">
        <v>2022</v>
      </c>
      <c r="N355" s="1339">
        <v>2023</v>
      </c>
      <c r="P355" s="27">
        <v>2024</v>
      </c>
      <c r="Q355" s="330">
        <v>2025</v>
      </c>
      <c r="R355" s="330">
        <v>2026</v>
      </c>
      <c r="S355" s="330">
        <v>2027</v>
      </c>
      <c r="T355" s="330">
        <v>2028</v>
      </c>
      <c r="U355" s="330">
        <v>2029</v>
      </c>
      <c r="V355" s="28">
        <v>2030</v>
      </c>
    </row>
    <row r="356" spans="3:22">
      <c r="C356" s="123" t="s">
        <v>821</v>
      </c>
      <c r="D356" s="355"/>
      <c r="E356" s="288" t="s">
        <v>822</v>
      </c>
      <c r="F356" s="289" t="s">
        <v>116</v>
      </c>
      <c r="H356" s="1704">
        <v>103.77594008425652</v>
      </c>
      <c r="I356" s="1705">
        <v>106.19441410516461</v>
      </c>
      <c r="J356" s="1705">
        <v>109.0497737556561</v>
      </c>
      <c r="K356" s="1705">
        <v>110.51646122640038</v>
      </c>
      <c r="L356" s="1705">
        <v>115.69667654860352</v>
      </c>
      <c r="M356" s="1705">
        <v>124.87127476985489</v>
      </c>
      <c r="N356" s="1706">
        <v>133.49900476854097</v>
      </c>
      <c r="P356" s="856"/>
      <c r="Q356" s="857"/>
      <c r="R356" s="857"/>
      <c r="S356" s="857"/>
      <c r="T356" s="857"/>
      <c r="U356" s="857"/>
      <c r="V356" s="858"/>
    </row>
    <row r="357" spans="3:22">
      <c r="C357" s="113" t="s">
        <v>823</v>
      </c>
      <c r="D357" s="10"/>
      <c r="E357" s="55" t="s">
        <v>822</v>
      </c>
      <c r="F357" s="63" t="s">
        <v>142</v>
      </c>
      <c r="H357" s="1707">
        <v>113.97715043374272</v>
      </c>
      <c r="I357" s="1708">
        <v>115.48749282931075</v>
      </c>
      <c r="J357" s="1708">
        <v>117.09515603654521</v>
      </c>
      <c r="K357" s="1708">
        <v>115.39362373077756</v>
      </c>
      <c r="L357" s="1708">
        <v>119.10613652980744</v>
      </c>
      <c r="M357" s="1708">
        <v>124.87127476985489</v>
      </c>
      <c r="N357" s="1709">
        <v>126.90019464690205</v>
      </c>
      <c r="P357" s="437">
        <v>128.16919659337108</v>
      </c>
      <c r="Q357" s="860">
        <v>129.45088855930479</v>
      </c>
      <c r="R357" s="860">
        <v>130.74539744489783</v>
      </c>
      <c r="S357" s="860">
        <v>132.05285141934681</v>
      </c>
      <c r="T357" s="860">
        <v>133.37337993354026</v>
      </c>
      <c r="U357" s="860">
        <v>134.70711373287565</v>
      </c>
      <c r="V357" s="861">
        <v>136.05418487020441</v>
      </c>
    </row>
    <row r="359" spans="3:22">
      <c r="C359" s="1156" t="s">
        <v>1256</v>
      </c>
      <c r="D359" s="1157"/>
      <c r="E359" s="1157"/>
      <c r="F359" s="1157"/>
      <c r="G359" s="1157"/>
    </row>
    <row r="360" spans="3:22">
      <c r="C360" s="1158"/>
      <c r="D360" s="1159"/>
      <c r="E360" s="1159" t="s">
        <v>165</v>
      </c>
      <c r="F360" s="1159" t="s">
        <v>1250</v>
      </c>
      <c r="G360" s="1160">
        <v>2017</v>
      </c>
      <c r="H360" s="1161" t="s">
        <v>187</v>
      </c>
    </row>
    <row r="361" spans="3:22">
      <c r="C361" s="1162" t="s">
        <v>184</v>
      </c>
      <c r="D361" s="1163"/>
      <c r="E361" s="1164" t="s">
        <v>188</v>
      </c>
      <c r="F361" s="1165"/>
      <c r="G361" s="1166">
        <v>150</v>
      </c>
      <c r="H361" s="1167">
        <v>0.61728395061728392</v>
      </c>
      <c r="I361" s="121"/>
    </row>
    <row r="362" spans="3:22">
      <c r="C362" s="1168" t="s">
        <v>1251</v>
      </c>
      <c r="D362" s="1169" t="s">
        <v>142</v>
      </c>
      <c r="E362" s="1170" t="s">
        <v>100</v>
      </c>
      <c r="F362" s="1171" t="s">
        <v>189</v>
      </c>
      <c r="G362" s="1172">
        <v>50</v>
      </c>
      <c r="H362" s="1173">
        <v>0.33333333333333331</v>
      </c>
    </row>
    <row r="363" spans="3:22">
      <c r="C363" s="1168" t="s">
        <v>1252</v>
      </c>
      <c r="D363" s="1169"/>
      <c r="E363" s="1170" t="s">
        <v>100</v>
      </c>
      <c r="F363" s="1171" t="s">
        <v>190</v>
      </c>
      <c r="G363" s="1172">
        <v>50</v>
      </c>
      <c r="H363" s="1173">
        <v>0.33333333333333331</v>
      </c>
      <c r="I363" s="121"/>
    </row>
    <row r="364" spans="3:22">
      <c r="C364" s="1168" t="s">
        <v>191</v>
      </c>
      <c r="D364" s="1169"/>
      <c r="E364" s="1170" t="s">
        <v>100</v>
      </c>
      <c r="F364" s="1171" t="s">
        <v>192</v>
      </c>
      <c r="G364" s="1172">
        <v>35</v>
      </c>
      <c r="H364" s="1173">
        <v>0.23333333333333334</v>
      </c>
    </row>
    <row r="365" spans="3:22">
      <c r="C365" s="1168" t="s">
        <v>193</v>
      </c>
      <c r="D365" s="1169"/>
      <c r="E365" s="1170" t="s">
        <v>100</v>
      </c>
      <c r="F365" s="1174" t="s">
        <v>194</v>
      </c>
      <c r="G365" s="1172">
        <v>9</v>
      </c>
      <c r="H365" s="1173">
        <v>0.06</v>
      </c>
    </row>
    <row r="366" spans="3:22">
      <c r="C366" s="1168" t="s">
        <v>195</v>
      </c>
      <c r="D366" s="1169"/>
      <c r="E366" s="1170" t="s">
        <v>100</v>
      </c>
      <c r="F366" s="1174" t="s">
        <v>195</v>
      </c>
      <c r="G366" s="1175">
        <v>6</v>
      </c>
      <c r="H366" s="1176"/>
    </row>
    <row r="367" spans="3:22">
      <c r="C367" s="1177" t="s">
        <v>69</v>
      </c>
      <c r="D367" s="1169"/>
      <c r="E367" s="1178" t="s">
        <v>100</v>
      </c>
      <c r="F367" s="1174"/>
      <c r="G367" s="1166">
        <v>50</v>
      </c>
      <c r="H367" s="1179">
        <v>0.20576131687242799</v>
      </c>
    </row>
    <row r="368" spans="3:22">
      <c r="C368" s="1168" t="s">
        <v>196</v>
      </c>
      <c r="D368" s="1169" t="s">
        <v>142</v>
      </c>
      <c r="E368" s="1170" t="s">
        <v>100</v>
      </c>
      <c r="F368" s="1171" t="s">
        <v>190</v>
      </c>
      <c r="G368" s="1172">
        <v>39</v>
      </c>
      <c r="H368" s="1180">
        <v>0.78</v>
      </c>
    </row>
    <row r="369" spans="3:8">
      <c r="C369" s="1168" t="s">
        <v>197</v>
      </c>
      <c r="D369" s="1169"/>
      <c r="E369" s="1170" t="s">
        <v>100</v>
      </c>
      <c r="F369" s="1171" t="s">
        <v>189</v>
      </c>
      <c r="G369" s="1172">
        <v>6</v>
      </c>
      <c r="H369" s="1180">
        <v>0.12</v>
      </c>
    </row>
    <row r="370" spans="3:8">
      <c r="C370" s="1168" t="s">
        <v>198</v>
      </c>
      <c r="D370" s="1169"/>
      <c r="E370" s="1170" t="s">
        <v>100</v>
      </c>
      <c r="F370" s="1171" t="s">
        <v>194</v>
      </c>
      <c r="G370" s="1172">
        <v>3</v>
      </c>
      <c r="H370" s="1180">
        <v>0.06</v>
      </c>
    </row>
    <row r="371" spans="3:8">
      <c r="C371" s="1168" t="s">
        <v>195</v>
      </c>
      <c r="D371" s="1169"/>
      <c r="E371" s="1170" t="s">
        <v>100</v>
      </c>
      <c r="F371" s="1174" t="s">
        <v>195</v>
      </c>
      <c r="G371" s="1175">
        <v>2</v>
      </c>
      <c r="H371" s="1176"/>
    </row>
    <row r="372" spans="3:8">
      <c r="C372" s="1177" t="s">
        <v>68</v>
      </c>
      <c r="D372" s="1169"/>
      <c r="E372" s="1178" t="s">
        <v>100</v>
      </c>
      <c r="F372" s="1174"/>
      <c r="G372" s="1166">
        <v>43</v>
      </c>
      <c r="H372" s="1179">
        <v>0.17695473251028807</v>
      </c>
    </row>
    <row r="373" spans="3:8">
      <c r="C373" s="1168" t="s">
        <v>199</v>
      </c>
      <c r="D373" s="1169" t="s">
        <v>142</v>
      </c>
      <c r="E373" s="1170" t="s">
        <v>100</v>
      </c>
      <c r="F373" s="1171" t="s">
        <v>190</v>
      </c>
      <c r="G373" s="1172">
        <v>41</v>
      </c>
      <c r="H373" s="1180">
        <v>0.95348837209302328</v>
      </c>
    </row>
    <row r="374" spans="3:8">
      <c r="C374" s="1168" t="s">
        <v>200</v>
      </c>
      <c r="D374" s="1169"/>
      <c r="E374" s="1170" t="s">
        <v>100</v>
      </c>
      <c r="F374" s="1171" t="s">
        <v>189</v>
      </c>
      <c r="G374" s="1172">
        <v>1</v>
      </c>
      <c r="H374" s="1180">
        <v>2.3255813953488372E-2</v>
      </c>
    </row>
    <row r="375" spans="3:8">
      <c r="C375" s="1168" t="s">
        <v>195</v>
      </c>
      <c r="D375" s="1169"/>
      <c r="E375" s="1170" t="s">
        <v>100</v>
      </c>
      <c r="F375" s="1174" t="s">
        <v>195</v>
      </c>
      <c r="G375" s="1175">
        <v>1</v>
      </c>
      <c r="H375" s="1181">
        <v>2.3255813953488372E-2</v>
      </c>
    </row>
    <row r="376" spans="3:8">
      <c r="C376" s="1162" t="s">
        <v>183</v>
      </c>
      <c r="D376" s="1182"/>
      <c r="E376" s="1183" t="s">
        <v>100</v>
      </c>
      <c r="F376" s="1182"/>
      <c r="G376" s="1184">
        <v>243</v>
      </c>
      <c r="H376" s="1167">
        <v>1</v>
      </c>
    </row>
    <row r="377" spans="3:8">
      <c r="C377" s="1168" t="s">
        <v>190</v>
      </c>
      <c r="D377" s="1169"/>
      <c r="E377" s="1170" t="s">
        <v>100</v>
      </c>
      <c r="F377" s="1171"/>
      <c r="G377" s="1175">
        <v>130</v>
      </c>
      <c r="H377" s="1173">
        <v>0.53497942386831276</v>
      </c>
    </row>
    <row r="378" spans="3:8">
      <c r="C378" s="1168" t="s">
        <v>189</v>
      </c>
      <c r="D378" s="1169"/>
      <c r="E378" s="1170" t="s">
        <v>100</v>
      </c>
      <c r="F378" s="1171"/>
      <c r="G378" s="1175">
        <v>57</v>
      </c>
      <c r="H378" s="1173">
        <v>0.23456790123456789</v>
      </c>
    </row>
    <row r="379" spans="3:8">
      <c r="C379" s="1168" t="s">
        <v>192</v>
      </c>
      <c r="D379" s="1169"/>
      <c r="E379" s="1170" t="s">
        <v>100</v>
      </c>
      <c r="F379" s="1171"/>
      <c r="G379" s="1175">
        <v>35</v>
      </c>
      <c r="H379" s="1173">
        <v>0.1440329218106996</v>
      </c>
    </row>
    <row r="380" spans="3:8">
      <c r="C380" s="1168" t="s">
        <v>194</v>
      </c>
      <c r="D380" s="1169"/>
      <c r="E380" s="1170" t="s">
        <v>100</v>
      </c>
      <c r="F380" s="1171"/>
      <c r="G380" s="1175">
        <v>12</v>
      </c>
      <c r="H380" s="1173">
        <v>4.9382716049382713E-2</v>
      </c>
    </row>
    <row r="381" spans="3:8">
      <c r="C381" s="1185" t="s">
        <v>195</v>
      </c>
      <c r="D381" s="1186"/>
      <c r="E381" s="1187" t="s">
        <v>100</v>
      </c>
      <c r="F381" s="1188"/>
      <c r="G381" s="1189">
        <v>9</v>
      </c>
      <c r="H381" s="1190">
        <v>3.7037037037037035E-2</v>
      </c>
    </row>
    <row r="382" spans="3:8">
      <c r="C382" s="124" t="s">
        <v>1435</v>
      </c>
      <c r="D382" s="1169"/>
      <c r="E382" s="1170"/>
      <c r="F382" s="1169"/>
      <c r="G382" s="1191"/>
    </row>
    <row r="383" spans="3:8">
      <c r="C383" s="124" t="s">
        <v>1253</v>
      </c>
      <c r="D383" s="1169"/>
      <c r="E383" s="1170"/>
      <c r="F383" s="1169"/>
      <c r="G383" s="1191"/>
    </row>
    <row r="384" spans="3:8">
      <c r="C384" s="124" t="s">
        <v>1254</v>
      </c>
      <c r="D384" s="1169"/>
      <c r="E384" s="1170"/>
      <c r="F384" s="1169"/>
      <c r="G384" s="1191"/>
    </row>
    <row r="385" spans="3:7">
      <c r="C385" s="124" t="s">
        <v>1255</v>
      </c>
      <c r="D385" s="1169"/>
      <c r="E385" s="1170"/>
      <c r="F385" s="1169"/>
      <c r="G385" s="1191"/>
    </row>
  </sheetData>
  <mergeCells count="3">
    <mergeCell ref="C331:C332"/>
    <mergeCell ref="D331:D332"/>
    <mergeCell ref="C340:C341"/>
  </mergeCells>
  <hyperlinks>
    <hyperlink ref="A3" location="SYNTHESE!A1" display="SYNTHESE-INV" xr:uid="{615B8D84-7AD3-40FD-8424-5C57FD9DBC0A}"/>
    <hyperlink ref="A2" location="'A LIRE '!A1" display="A LIRE" xr:uid="{A0616079-1930-458C-BBA2-9BBF4CA11315}"/>
    <hyperlink ref="C238" r:id="rId1" display="https://www.ecologie.gouv.fr/sites/default/files/CGDD_scenarios_renovation_batiments_tertiaires_publication_20201203.pdf" xr:uid="{212C384E-954F-4E0F-A401-96661D1C1D47}"/>
    <hyperlink ref="C352" r:id="rId2" tooltip="https://www.contexte.com/medias/pdf/medias-documents/2018/10/etude_dimpact_lom.pdf" display="https://www.contexte.com/medias/pdf/medias-documents/2018/10/Etude_dimpact_LOM.pdf" xr:uid="{55B79272-FEDD-4FD4-9D0B-0FB0E6204EC6}"/>
  </hyperlinks>
  <pageMargins left="0.70866141732283472" right="0.70866141732283472" top="0.74803149606299213" bottom="0.74803149606299213" header="0.31496062992125984" footer="0.31496062992125984"/>
  <pageSetup paperSize="8" scale="34" fitToHeight="0" orientation="portrait"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1CBB-EA33-48F5-A445-AB3446F9B6B9}">
  <sheetPr>
    <tabColor theme="4"/>
  </sheetPr>
  <dimension ref="A1:V144"/>
  <sheetViews>
    <sheetView showGridLines="0" topLeftCell="A105" zoomScale="80" zoomScaleNormal="80" workbookViewId="0">
      <pane xSplit="6" topLeftCell="G1" activePane="topRight" state="frozen"/>
      <selection pane="topRight" activeCell="V112" sqref="V112"/>
    </sheetView>
  </sheetViews>
  <sheetFormatPr baseColWidth="10" defaultRowHeight="14.5"/>
  <cols>
    <col min="6" max="6" width="19.81640625" customWidth="1"/>
    <col min="7" max="7" width="10.54296875" customWidth="1"/>
    <col min="8" max="13" width="16.453125" bestFit="1" customWidth="1"/>
    <col min="14" max="14" width="13.26953125" bestFit="1" customWidth="1"/>
    <col min="16" max="22" width="15.26953125" bestFit="1" customWidth="1"/>
  </cols>
  <sheetData>
    <row r="1" spans="1:22" ht="21">
      <c r="A1" s="1" t="s">
        <v>150</v>
      </c>
      <c r="B1" s="2" t="s">
        <v>694</v>
      </c>
      <c r="C1" s="4"/>
      <c r="D1" s="4"/>
      <c r="E1" s="4"/>
      <c r="F1" s="4"/>
      <c r="G1" s="464"/>
      <c r="H1" s="728">
        <v>2017</v>
      </c>
      <c r="I1" s="401">
        <v>2018</v>
      </c>
      <c r="J1" s="401">
        <v>2019</v>
      </c>
      <c r="K1" s="401">
        <v>2020</v>
      </c>
      <c r="L1" s="401">
        <v>2021</v>
      </c>
      <c r="M1" s="401">
        <v>2022</v>
      </c>
      <c r="N1" s="402">
        <v>2023</v>
      </c>
      <c r="O1" s="4"/>
      <c r="P1" s="567">
        <v>2024</v>
      </c>
      <c r="Q1" s="429">
        <v>2025</v>
      </c>
      <c r="R1" s="429">
        <v>2026</v>
      </c>
      <c r="S1" s="429">
        <v>2027</v>
      </c>
      <c r="T1" s="429">
        <v>2028</v>
      </c>
      <c r="U1" s="429">
        <v>2029</v>
      </c>
      <c r="V1" s="568">
        <v>2030</v>
      </c>
    </row>
    <row r="2" spans="1:22" ht="21">
      <c r="A2" s="1349" t="s">
        <v>1421</v>
      </c>
      <c r="B2" s="2"/>
      <c r="C2" s="4"/>
      <c r="D2" s="4"/>
      <c r="E2" s="4"/>
      <c r="F2" s="4"/>
      <c r="G2" s="584"/>
      <c r="H2" s="569" t="s">
        <v>86</v>
      </c>
      <c r="I2" s="430"/>
      <c r="J2" s="430"/>
      <c r="K2" s="430"/>
      <c r="L2" s="430"/>
      <c r="M2" s="430"/>
      <c r="N2" s="570"/>
      <c r="O2" s="4"/>
      <c r="P2" s="571" t="s">
        <v>280</v>
      </c>
      <c r="Q2" s="356"/>
      <c r="R2" s="356"/>
      <c r="S2" s="356"/>
      <c r="T2" s="356"/>
      <c r="U2" s="356"/>
      <c r="V2" s="156"/>
    </row>
    <row r="3" spans="1:22">
      <c r="A3" s="1349" t="s">
        <v>152</v>
      </c>
      <c r="B3" s="30"/>
      <c r="C3" s="30"/>
    </row>
    <row r="4" spans="1:22">
      <c r="B4" s="30"/>
      <c r="C4" s="30"/>
      <c r="G4" s="34"/>
      <c r="H4" s="34" t="s">
        <v>86</v>
      </c>
      <c r="I4" s="34" t="s">
        <v>86</v>
      </c>
      <c r="J4" s="34" t="s">
        <v>86</v>
      </c>
      <c r="K4" s="34" t="s">
        <v>86</v>
      </c>
      <c r="L4" s="34" t="s">
        <v>86</v>
      </c>
      <c r="M4" s="34" t="s">
        <v>86</v>
      </c>
      <c r="N4" s="34" t="s">
        <v>86</v>
      </c>
      <c r="P4" s="76" t="s">
        <v>19</v>
      </c>
      <c r="Q4" s="76" t="s">
        <v>19</v>
      </c>
      <c r="R4" s="76" t="s">
        <v>19</v>
      </c>
      <c r="S4" s="76" t="s">
        <v>19</v>
      </c>
      <c r="T4" s="76" t="s">
        <v>19</v>
      </c>
      <c r="U4" s="76" t="s">
        <v>19</v>
      </c>
      <c r="V4" s="76" t="s">
        <v>19</v>
      </c>
    </row>
    <row r="6" spans="1:22">
      <c r="C6" s="100" t="s">
        <v>153</v>
      </c>
      <c r="D6" s="231"/>
      <c r="E6" s="231"/>
      <c r="F6" s="231"/>
    </row>
    <row r="7" spans="1:22">
      <c r="C7" s="876" t="s">
        <v>725</v>
      </c>
      <c r="D7" s="1296"/>
      <c r="E7" s="1296"/>
      <c r="F7" s="1296"/>
      <c r="G7" s="1256"/>
      <c r="H7" s="1256"/>
      <c r="I7" s="1256"/>
      <c r="J7" s="1256"/>
      <c r="K7" s="1256"/>
      <c r="L7" s="1257"/>
    </row>
    <row r="8" spans="1:22">
      <c r="C8" s="879" t="s">
        <v>726</v>
      </c>
      <c r="D8" s="1300"/>
      <c r="E8" s="1300"/>
      <c r="F8" s="1300"/>
      <c r="G8" s="65"/>
      <c r="H8" s="65"/>
      <c r="I8" s="65"/>
      <c r="J8" s="65"/>
      <c r="K8" s="65"/>
      <c r="L8" s="66"/>
    </row>
    <row r="10" spans="1:22" s="241" customFormat="1" ht="19.5" customHeight="1">
      <c r="C10" s="242" t="s">
        <v>156</v>
      </c>
      <c r="J10" s="244"/>
    </row>
    <row r="12" spans="1:22">
      <c r="C12" s="37" t="s">
        <v>724</v>
      </c>
      <c r="H12" s="439" t="s">
        <v>109</v>
      </c>
      <c r="P12" s="829" t="s">
        <v>1629</v>
      </c>
    </row>
    <row r="13" spans="1:22">
      <c r="C13" s="214"/>
      <c r="D13" s="362"/>
      <c r="E13" s="365" t="s">
        <v>98</v>
      </c>
      <c r="F13" s="131" t="s">
        <v>99</v>
      </c>
      <c r="H13" s="27">
        <v>2017</v>
      </c>
      <c r="I13" s="330">
        <f t="shared" ref="I13:N13" si="0">I$1</f>
        <v>2018</v>
      </c>
      <c r="J13" s="330">
        <f t="shared" si="0"/>
        <v>2019</v>
      </c>
      <c r="K13" s="330">
        <f t="shared" si="0"/>
        <v>2020</v>
      </c>
      <c r="L13" s="330">
        <f t="shared" si="0"/>
        <v>2021</v>
      </c>
      <c r="M13" s="330">
        <f t="shared" si="0"/>
        <v>2022</v>
      </c>
      <c r="N13" s="28">
        <f t="shared" si="0"/>
        <v>2023</v>
      </c>
      <c r="P13" s="27">
        <v>2024</v>
      </c>
      <c r="Q13" s="330">
        <v>2025</v>
      </c>
      <c r="R13" s="330">
        <v>2026</v>
      </c>
      <c r="S13" s="330">
        <v>2027</v>
      </c>
      <c r="T13" s="330">
        <v>2028</v>
      </c>
      <c r="U13" s="330">
        <v>2029</v>
      </c>
      <c r="V13" s="28">
        <v>2030</v>
      </c>
    </row>
    <row r="14" spans="1:22">
      <c r="C14" s="726" t="s">
        <v>68</v>
      </c>
      <c r="D14" s="556"/>
      <c r="E14" s="558" t="s">
        <v>219</v>
      </c>
      <c r="F14" s="294"/>
      <c r="H14" s="844">
        <v>16.162461538461535</v>
      </c>
      <c r="I14" s="845">
        <v>14.237439999999998</v>
      </c>
      <c r="J14" s="845">
        <v>17.618618181818178</v>
      </c>
      <c r="K14" s="845">
        <v>12.622399999999999</v>
      </c>
      <c r="L14" s="845">
        <v>16.222769230769231</v>
      </c>
      <c r="M14" s="845">
        <v>22.425415384615381</v>
      </c>
      <c r="N14" s="846">
        <v>22.425415384615381</v>
      </c>
      <c r="P14" s="856">
        <v>200.09677187453536</v>
      </c>
      <c r="Q14" s="857">
        <v>161.89829313498623</v>
      </c>
      <c r="R14" s="857">
        <v>172.14482045828149</v>
      </c>
      <c r="S14" s="857">
        <v>170.63203428187526</v>
      </c>
      <c r="T14" s="857">
        <v>177.20372009061811</v>
      </c>
      <c r="U14" s="857">
        <v>195.12975156107046</v>
      </c>
      <c r="V14" s="858">
        <v>211.41950430067843</v>
      </c>
    </row>
    <row r="15" spans="1:22">
      <c r="C15" s="98" t="s">
        <v>69</v>
      </c>
      <c r="D15" s="92"/>
      <c r="E15" s="33"/>
      <c r="F15" s="88"/>
      <c r="H15" s="847">
        <v>9.0913846153846158</v>
      </c>
      <c r="I15" s="848">
        <v>8.008560000000001</v>
      </c>
      <c r="J15" s="848">
        <v>9.9104727272727278</v>
      </c>
      <c r="K15" s="848">
        <v>7.1001000000000012</v>
      </c>
      <c r="L15" s="848">
        <v>9.125307692307695</v>
      </c>
      <c r="M15" s="848">
        <v>12.614296153846155</v>
      </c>
      <c r="N15" s="849">
        <v>12.614296153846155</v>
      </c>
      <c r="P15" s="436">
        <v>112.55443417942617</v>
      </c>
      <c r="Q15" s="859">
        <v>91.067789888429772</v>
      </c>
      <c r="R15" s="859">
        <v>96.831461507783359</v>
      </c>
      <c r="S15" s="859">
        <v>95.98051928355487</v>
      </c>
      <c r="T15" s="859">
        <v>99.677092550972716</v>
      </c>
      <c r="U15" s="859">
        <v>109.76048525310217</v>
      </c>
      <c r="V15" s="438">
        <v>118.92347116913164</v>
      </c>
    </row>
    <row r="16" spans="1:22">
      <c r="C16" s="62" t="s">
        <v>97</v>
      </c>
      <c r="D16" s="10"/>
      <c r="E16" s="10"/>
      <c r="F16" s="11"/>
      <c r="H16" s="850">
        <v>34.345230769230781</v>
      </c>
      <c r="I16" s="851">
        <v>30.254560000000009</v>
      </c>
      <c r="J16" s="851">
        <v>37.439563636363644</v>
      </c>
      <c r="K16" s="851">
        <v>26.822600000000008</v>
      </c>
      <c r="L16" s="851">
        <v>34.473384615384632</v>
      </c>
      <c r="M16" s="851">
        <v>47.654007692307701</v>
      </c>
      <c r="N16" s="852">
        <v>47.654007692307701</v>
      </c>
      <c r="P16" s="437">
        <v>425.20564023338778</v>
      </c>
      <c r="Q16" s="860">
        <v>344.03387291184589</v>
      </c>
      <c r="R16" s="860">
        <v>365.80774347384829</v>
      </c>
      <c r="S16" s="860">
        <v>362.59307284898512</v>
      </c>
      <c r="T16" s="860">
        <v>376.55790519256362</v>
      </c>
      <c r="U16" s="860">
        <v>414.6507220672749</v>
      </c>
      <c r="V16" s="861">
        <v>449.26644663894189</v>
      </c>
    </row>
    <row r="17" spans="3:22">
      <c r="C17" s="130" t="s">
        <v>65</v>
      </c>
      <c r="D17" s="365"/>
      <c r="E17" s="365"/>
      <c r="F17" s="131"/>
      <c r="H17" s="853">
        <v>59.599076923076936</v>
      </c>
      <c r="I17" s="854">
        <v>52.500560000000014</v>
      </c>
      <c r="J17" s="854">
        <v>64.968654545454555</v>
      </c>
      <c r="K17" s="854">
        <v>46.545100000000012</v>
      </c>
      <c r="L17" s="854">
        <v>59.821461538461563</v>
      </c>
      <c r="M17" s="854">
        <v>82.693719230769247</v>
      </c>
      <c r="N17" s="855">
        <v>82.693719230769247</v>
      </c>
      <c r="P17" s="853">
        <v>737.85684628734941</v>
      </c>
      <c r="Q17" s="854">
        <v>596.99995593526194</v>
      </c>
      <c r="R17" s="854">
        <v>634.78402543991319</v>
      </c>
      <c r="S17" s="854">
        <v>629.20562641441529</v>
      </c>
      <c r="T17" s="854">
        <v>653.43871783415455</v>
      </c>
      <c r="U17" s="854">
        <v>719.54095888144764</v>
      </c>
      <c r="V17" s="855">
        <v>779.60942210875203</v>
      </c>
    </row>
    <row r="20" spans="3:22" s="241" customFormat="1" ht="21">
      <c r="C20" s="242" t="s">
        <v>262</v>
      </c>
    </row>
    <row r="22" spans="3:22" ht="21">
      <c r="C22" s="99" t="s">
        <v>221</v>
      </c>
      <c r="J22" s="82"/>
    </row>
    <row r="24" spans="3:22">
      <c r="C24" s="37" t="s">
        <v>287</v>
      </c>
    </row>
    <row r="25" spans="3:22">
      <c r="C25" t="s">
        <v>737</v>
      </c>
    </row>
    <row r="26" spans="3:22">
      <c r="C26" t="s">
        <v>738</v>
      </c>
    </row>
    <row r="27" spans="3:22">
      <c r="C27" t="s">
        <v>727</v>
      </c>
    </row>
    <row r="29" spans="3:22">
      <c r="C29" s="37" t="s">
        <v>317</v>
      </c>
    </row>
    <row r="30" spans="3:22">
      <c r="C30" t="s">
        <v>900</v>
      </c>
    </row>
    <row r="31" spans="3:22">
      <c r="C31" t="s">
        <v>1541</v>
      </c>
    </row>
    <row r="33" spans="3:14" ht="18.5">
      <c r="C33" s="258" t="s">
        <v>86</v>
      </c>
    </row>
    <row r="35" spans="3:14">
      <c r="C35" s="37" t="s">
        <v>791</v>
      </c>
      <c r="H35" s="439" t="s">
        <v>109</v>
      </c>
    </row>
    <row r="36" spans="3:14">
      <c r="C36" s="45"/>
      <c r="D36" s="356"/>
      <c r="E36" s="356" t="s">
        <v>165</v>
      </c>
      <c r="F36" s="156" t="s">
        <v>729</v>
      </c>
      <c r="H36" s="729">
        <v>2017</v>
      </c>
      <c r="I36" s="288">
        <f t="shared" ref="I36:N36" si="1">I$1</f>
        <v>2018</v>
      </c>
      <c r="J36" s="288">
        <f t="shared" si="1"/>
        <v>2019</v>
      </c>
      <c r="K36" s="288">
        <f t="shared" si="1"/>
        <v>2020</v>
      </c>
      <c r="L36" s="288">
        <f t="shared" si="1"/>
        <v>2021</v>
      </c>
      <c r="M36" s="288">
        <f t="shared" si="1"/>
        <v>2022</v>
      </c>
      <c r="N36" s="289">
        <f t="shared" si="1"/>
        <v>2023</v>
      </c>
    </row>
    <row r="37" spans="3:14">
      <c r="C37" s="130" t="s">
        <v>792</v>
      </c>
      <c r="D37" s="887"/>
      <c r="E37" s="887" t="s">
        <v>168</v>
      </c>
      <c r="F37" s="566" t="s">
        <v>116</v>
      </c>
      <c r="H37" s="888">
        <v>6087.9476267688206</v>
      </c>
      <c r="I37" s="889">
        <v>5500.8818148611172</v>
      </c>
      <c r="J37" s="889">
        <v>4869.6246946683177</v>
      </c>
      <c r="K37" s="889">
        <v>4981.9420391262802</v>
      </c>
      <c r="L37" s="889">
        <v>4766.5178858730978</v>
      </c>
      <c r="M37" s="889">
        <v>5064.1689834704175</v>
      </c>
      <c r="N37" s="890">
        <v>5505.4017632798432</v>
      </c>
    </row>
    <row r="38" spans="3:14">
      <c r="C38" s="124" t="s">
        <v>793</v>
      </c>
      <c r="D38" s="124" t="s">
        <v>794</v>
      </c>
    </row>
    <row r="40" spans="3:14">
      <c r="C40" s="37" t="s">
        <v>728</v>
      </c>
      <c r="H40" s="439" t="s">
        <v>109</v>
      </c>
    </row>
    <row r="41" spans="3:14">
      <c r="C41" s="45"/>
      <c r="D41" s="356"/>
      <c r="E41" s="356" t="s">
        <v>165</v>
      </c>
      <c r="F41" s="156" t="s">
        <v>729</v>
      </c>
      <c r="H41" s="27">
        <v>2017</v>
      </c>
      <c r="I41" s="330">
        <f t="shared" ref="I41:N41" si="2">I$1</f>
        <v>2018</v>
      </c>
      <c r="J41" s="330">
        <f t="shared" si="2"/>
        <v>2019</v>
      </c>
      <c r="K41" s="330">
        <f t="shared" si="2"/>
        <v>2020</v>
      </c>
      <c r="L41" s="330">
        <f t="shared" si="2"/>
        <v>2021</v>
      </c>
      <c r="M41" s="330">
        <f t="shared" si="2"/>
        <v>2022</v>
      </c>
      <c r="N41" s="28">
        <f t="shared" si="2"/>
        <v>2023</v>
      </c>
    </row>
    <row r="42" spans="3:14">
      <c r="C42" s="687" t="s">
        <v>730</v>
      </c>
      <c r="D42" s="387"/>
      <c r="E42" s="387" t="s">
        <v>202</v>
      </c>
      <c r="F42" s="335" t="s">
        <v>116</v>
      </c>
      <c r="H42" s="743">
        <v>0.11428571428571428</v>
      </c>
      <c r="I42" s="871">
        <v>0.10526315789473684</v>
      </c>
      <c r="J42" s="871">
        <v>0.10526315789473684</v>
      </c>
      <c r="K42" s="871">
        <v>0.10256410256410256</v>
      </c>
      <c r="L42" s="871">
        <v>0.11627906976744186</v>
      </c>
      <c r="M42" s="871">
        <v>0.12244897959183673</v>
      </c>
      <c r="N42" s="294"/>
    </row>
    <row r="43" spans="3:14">
      <c r="C43" s="123" t="s">
        <v>731</v>
      </c>
      <c r="D43" s="36"/>
      <c r="E43" s="865" t="s">
        <v>100</v>
      </c>
      <c r="F43" s="866" t="s">
        <v>100</v>
      </c>
      <c r="H43" s="872">
        <v>0.14285714285714285</v>
      </c>
      <c r="I43" s="190">
        <v>0.15789473684210525</v>
      </c>
      <c r="J43" s="190">
        <v>0.15789473684210525</v>
      </c>
      <c r="K43" s="190">
        <v>0.17948717948717949</v>
      </c>
      <c r="L43" s="190">
        <v>0.16279069767441862</v>
      </c>
      <c r="M43" s="190">
        <v>0.18367346938775511</v>
      </c>
      <c r="N43" s="88"/>
    </row>
    <row r="44" spans="3:14">
      <c r="C44" s="61" t="s">
        <v>732</v>
      </c>
      <c r="E44" s="396" t="s">
        <v>100</v>
      </c>
      <c r="F44" s="866" t="s">
        <v>100</v>
      </c>
      <c r="H44" s="872">
        <v>0.37142857142857144</v>
      </c>
      <c r="I44" s="190">
        <v>0.26315789473684209</v>
      </c>
      <c r="J44" s="190">
        <v>0.28947368421052633</v>
      </c>
      <c r="K44" s="190">
        <v>0.30769230769230771</v>
      </c>
      <c r="L44" s="190">
        <v>0.30232558139534882</v>
      </c>
      <c r="M44" s="190">
        <v>0.26530612244897961</v>
      </c>
      <c r="N44" s="88"/>
    </row>
    <row r="45" spans="3:14">
      <c r="C45" s="61" t="s">
        <v>733</v>
      </c>
      <c r="E45" s="396" t="s">
        <v>100</v>
      </c>
      <c r="F45" s="866" t="s">
        <v>100</v>
      </c>
      <c r="H45" s="872">
        <v>0.34285714285714286</v>
      </c>
      <c r="I45" s="190">
        <v>0.36842105263157893</v>
      </c>
      <c r="J45" s="190">
        <v>0.36842105263157893</v>
      </c>
      <c r="K45" s="190">
        <v>0.30769230769230771</v>
      </c>
      <c r="L45" s="190">
        <v>0.34883720930232559</v>
      </c>
      <c r="M45" s="190">
        <v>0.36734693877551022</v>
      </c>
      <c r="N45" s="88"/>
    </row>
    <row r="46" spans="3:14">
      <c r="C46" s="862" t="s">
        <v>734</v>
      </c>
      <c r="D46" s="75"/>
      <c r="E46" s="867" t="s">
        <v>100</v>
      </c>
      <c r="F46" s="868" t="s">
        <v>100</v>
      </c>
      <c r="H46" s="872">
        <v>0.34285714285714286</v>
      </c>
      <c r="I46" s="190">
        <v>0.36842105263157893</v>
      </c>
      <c r="J46" s="190">
        <v>0.31578947368421051</v>
      </c>
      <c r="K46" s="190">
        <v>0.28205128205128205</v>
      </c>
      <c r="L46" s="190">
        <v>0.27906976744186046</v>
      </c>
      <c r="M46" s="190">
        <v>0</v>
      </c>
      <c r="N46" s="88"/>
    </row>
    <row r="47" spans="3:14">
      <c r="C47" s="862" t="s">
        <v>735</v>
      </c>
      <c r="D47" s="75"/>
      <c r="E47" s="867" t="s">
        <v>100</v>
      </c>
      <c r="F47" s="868" t="s">
        <v>100</v>
      </c>
      <c r="H47" s="872">
        <v>0</v>
      </c>
      <c r="I47" s="190">
        <v>0</v>
      </c>
      <c r="J47" s="190">
        <v>5.2631578947368418E-2</v>
      </c>
      <c r="K47" s="190">
        <v>2.564102564102564E-2</v>
      </c>
      <c r="L47" s="190">
        <v>0</v>
      </c>
      <c r="M47" s="190">
        <v>0</v>
      </c>
      <c r="N47" s="88"/>
    </row>
    <row r="48" spans="3:14">
      <c r="C48" s="62" t="s">
        <v>736</v>
      </c>
      <c r="D48" s="65"/>
      <c r="E48" s="398" t="s">
        <v>100</v>
      </c>
      <c r="F48" s="869" t="s">
        <v>100</v>
      </c>
      <c r="H48" s="155">
        <v>2.8571428571428571E-2</v>
      </c>
      <c r="I48" s="873">
        <v>0.10526315789473684</v>
      </c>
      <c r="J48" s="873">
        <v>7.8947368421052627E-2</v>
      </c>
      <c r="K48" s="873">
        <v>0.10256410256410256</v>
      </c>
      <c r="L48" s="873">
        <v>6.9767441860465115E-2</v>
      </c>
      <c r="M48" s="873">
        <v>6.1224489795918366E-2</v>
      </c>
      <c r="N48" s="66"/>
    </row>
    <row r="49" spans="3:14">
      <c r="C49" s="863" t="s">
        <v>183</v>
      </c>
      <c r="D49" s="147"/>
      <c r="E49" s="864" t="s">
        <v>202</v>
      </c>
      <c r="F49" s="870" t="s">
        <v>100</v>
      </c>
      <c r="H49" s="187">
        <v>1</v>
      </c>
      <c r="I49" s="565">
        <v>0.99999999999999989</v>
      </c>
      <c r="J49" s="565">
        <v>1</v>
      </c>
      <c r="K49" s="565">
        <v>1</v>
      </c>
      <c r="L49" s="565">
        <v>0.99999999999999989</v>
      </c>
      <c r="M49" s="565">
        <v>0.99999999999999989</v>
      </c>
      <c r="N49" s="112"/>
    </row>
    <row r="50" spans="3:14">
      <c r="C50" s="32"/>
      <c r="D50" s="37"/>
      <c r="E50" s="875"/>
      <c r="F50" s="875"/>
      <c r="H50" s="190"/>
      <c r="I50" s="190"/>
      <c r="J50" s="190"/>
      <c r="K50" s="190"/>
      <c r="L50" s="190"/>
      <c r="M50" s="190"/>
    </row>
    <row r="51" spans="3:14">
      <c r="C51" s="283" t="s">
        <v>743</v>
      </c>
      <c r="D51" s="124" t="s">
        <v>744</v>
      </c>
    </row>
    <row r="52" spans="3:14">
      <c r="C52" s="283" t="s">
        <v>745</v>
      </c>
      <c r="D52" s="124" t="s">
        <v>746</v>
      </c>
    </row>
    <row r="53" spans="3:14">
      <c r="C53" s="283" t="s">
        <v>204</v>
      </c>
      <c r="D53" s="124" t="s">
        <v>747</v>
      </c>
    </row>
    <row r="54" spans="3:14">
      <c r="C54" s="283" t="s">
        <v>210</v>
      </c>
      <c r="D54" s="124" t="s">
        <v>748</v>
      </c>
    </row>
    <row r="55" spans="3:14">
      <c r="C55" s="124" t="s">
        <v>749</v>
      </c>
      <c r="D55" s="124" t="s">
        <v>750</v>
      </c>
    </row>
    <row r="56" spans="3:14">
      <c r="C56" s="124" t="s">
        <v>208</v>
      </c>
      <c r="D56" s="124" t="s">
        <v>751</v>
      </c>
    </row>
    <row r="57" spans="3:14">
      <c r="C57" s="124" t="s">
        <v>209</v>
      </c>
      <c r="D57" s="124" t="s">
        <v>752</v>
      </c>
    </row>
    <row r="58" spans="3:14">
      <c r="C58" s="124" t="s">
        <v>205</v>
      </c>
      <c r="D58" s="124" t="s">
        <v>753</v>
      </c>
    </row>
    <row r="59" spans="3:14">
      <c r="C59" s="124"/>
      <c r="D59" s="124" t="s">
        <v>754</v>
      </c>
    </row>
    <row r="60" spans="3:14">
      <c r="C60" s="124"/>
      <c r="D60" s="954" t="s">
        <v>755</v>
      </c>
    </row>
    <row r="61" spans="3:14">
      <c r="C61" s="124"/>
      <c r="D61" s="954" t="s">
        <v>756</v>
      </c>
    </row>
    <row r="62" spans="3:14">
      <c r="C62" s="124"/>
      <c r="D62" s="124" t="s">
        <v>757</v>
      </c>
    </row>
    <row r="63" spans="3:14">
      <c r="C63" s="124" t="s">
        <v>207</v>
      </c>
      <c r="D63" s="124" t="s">
        <v>758</v>
      </c>
    </row>
    <row r="64" spans="3:14">
      <c r="C64" s="124" t="s">
        <v>206</v>
      </c>
      <c r="D64" s="124" t="s">
        <v>759</v>
      </c>
    </row>
    <row r="66" spans="3:14" ht="13.5" customHeight="1">
      <c r="C66" s="37" t="s">
        <v>760</v>
      </c>
      <c r="H66" s="439" t="s">
        <v>109</v>
      </c>
    </row>
    <row r="67" spans="3:14" ht="13.5" customHeight="1">
      <c r="C67" s="45"/>
      <c r="D67" s="356"/>
      <c r="E67" s="356" t="s">
        <v>165</v>
      </c>
      <c r="F67" s="156" t="s">
        <v>729</v>
      </c>
      <c r="H67" s="27">
        <v>2017</v>
      </c>
      <c r="I67" s="330">
        <f t="shared" ref="I67:N67" si="3">I$1</f>
        <v>2018</v>
      </c>
      <c r="J67" s="330">
        <f t="shared" si="3"/>
        <v>2019</v>
      </c>
      <c r="K67" s="330">
        <f t="shared" si="3"/>
        <v>2020</v>
      </c>
      <c r="L67" s="330">
        <f t="shared" si="3"/>
        <v>2021</v>
      </c>
      <c r="M67" s="330">
        <f t="shared" si="3"/>
        <v>2022</v>
      </c>
      <c r="N67" s="28">
        <f t="shared" si="3"/>
        <v>2023</v>
      </c>
    </row>
    <row r="68" spans="3:14" ht="13.5" customHeight="1">
      <c r="C68" s="84" t="s">
        <v>761</v>
      </c>
      <c r="D68" s="4"/>
      <c r="E68" s="4"/>
      <c r="F68" s="116"/>
      <c r="H68" s="882"/>
      <c r="I68" s="883"/>
      <c r="J68" s="883"/>
      <c r="K68" s="883"/>
      <c r="L68" s="883"/>
      <c r="M68" s="883"/>
      <c r="N68" s="294"/>
    </row>
    <row r="69" spans="3:14" ht="13.5" customHeight="1">
      <c r="C69" s="123" t="s">
        <v>762</v>
      </c>
      <c r="D69" s="36"/>
      <c r="E69" s="36" t="s">
        <v>763</v>
      </c>
      <c r="F69" s="116" t="s">
        <v>116</v>
      </c>
      <c r="H69" s="884">
        <v>39</v>
      </c>
      <c r="I69" s="151">
        <v>39</v>
      </c>
      <c r="J69" s="151">
        <v>38</v>
      </c>
      <c r="K69" s="151">
        <v>39</v>
      </c>
      <c r="L69" s="151">
        <v>43</v>
      </c>
      <c r="M69" s="151">
        <v>49</v>
      </c>
      <c r="N69" s="88"/>
    </row>
    <row r="70" spans="3:14" ht="13.5" customHeight="1">
      <c r="C70" s="47" t="s">
        <v>764</v>
      </c>
      <c r="D70" s="36"/>
      <c r="E70" s="865" t="s">
        <v>100</v>
      </c>
      <c r="F70" s="116" t="s">
        <v>142</v>
      </c>
      <c r="H70" s="884">
        <v>19.11</v>
      </c>
      <c r="I70" s="151">
        <v>19.11</v>
      </c>
      <c r="J70" s="151">
        <v>18.62</v>
      </c>
      <c r="K70" s="151">
        <v>19.11</v>
      </c>
      <c r="L70" s="151">
        <v>21.07</v>
      </c>
      <c r="M70" s="151">
        <v>24.009999999999998</v>
      </c>
      <c r="N70" s="88"/>
    </row>
    <row r="71" spans="3:14" ht="13.5" customHeight="1">
      <c r="C71" s="880" t="s">
        <v>765</v>
      </c>
      <c r="D71" s="36"/>
      <c r="E71" s="865" t="s">
        <v>100</v>
      </c>
      <c r="F71" s="116" t="s">
        <v>95</v>
      </c>
      <c r="H71" s="884">
        <v>9.139565217391306</v>
      </c>
      <c r="I71" s="151">
        <v>9.139565217391306</v>
      </c>
      <c r="J71" s="151">
        <v>8.9052173913043493</v>
      </c>
      <c r="K71" s="151">
        <v>9.139565217391306</v>
      </c>
      <c r="L71" s="151">
        <v>10.076956521739133</v>
      </c>
      <c r="M71" s="151">
        <v>11.483043478260871</v>
      </c>
      <c r="N71" s="88"/>
    </row>
    <row r="72" spans="3:14" ht="13.5" customHeight="1">
      <c r="C72" s="880" t="s">
        <v>766</v>
      </c>
      <c r="D72" s="36"/>
      <c r="E72" s="865" t="s">
        <v>100</v>
      </c>
      <c r="F72" s="866" t="s">
        <v>100</v>
      </c>
      <c r="H72" s="884">
        <v>1.8694565217391308</v>
      </c>
      <c r="I72" s="151">
        <v>1.8694565217391308</v>
      </c>
      <c r="J72" s="151">
        <v>1.8215217391304352</v>
      </c>
      <c r="K72" s="151">
        <v>1.8694565217391308</v>
      </c>
      <c r="L72" s="151">
        <v>2.0611956521739132</v>
      </c>
      <c r="M72" s="151">
        <v>2.3488043478260869</v>
      </c>
      <c r="N72" s="88"/>
    </row>
    <row r="73" spans="3:14" ht="13.5" customHeight="1">
      <c r="C73" s="880" t="s">
        <v>767</v>
      </c>
      <c r="D73" s="36"/>
      <c r="E73" s="865" t="s">
        <v>100</v>
      </c>
      <c r="F73" s="866" t="s">
        <v>100</v>
      </c>
      <c r="H73" s="884">
        <v>4.1543478260869566</v>
      </c>
      <c r="I73" s="151">
        <v>4.1543478260869566</v>
      </c>
      <c r="J73" s="151">
        <v>4.0478260869565226</v>
      </c>
      <c r="K73" s="151">
        <v>4.1543478260869566</v>
      </c>
      <c r="L73" s="151">
        <v>4.5804347826086964</v>
      </c>
      <c r="M73" s="151">
        <v>5.2195652173913043</v>
      </c>
      <c r="N73" s="88"/>
    </row>
    <row r="74" spans="3:14" ht="13.5" customHeight="1">
      <c r="C74" s="881" t="s">
        <v>768</v>
      </c>
      <c r="D74" s="93"/>
      <c r="E74" s="874" t="s">
        <v>100</v>
      </c>
      <c r="F74" s="869" t="s">
        <v>100</v>
      </c>
      <c r="H74" s="884">
        <v>3.9466304347826089</v>
      </c>
      <c r="I74" s="151">
        <v>3.9466304347826089</v>
      </c>
      <c r="J74" s="151">
        <v>3.8454347826086961</v>
      </c>
      <c r="K74" s="151">
        <v>3.9466304347826089</v>
      </c>
      <c r="L74" s="151">
        <v>4.351413043478261</v>
      </c>
      <c r="M74" s="151">
        <v>4.9585869565217386</v>
      </c>
      <c r="N74" s="88"/>
    </row>
    <row r="75" spans="3:14" ht="13.5" customHeight="1">
      <c r="C75" s="84" t="s">
        <v>769</v>
      </c>
      <c r="D75" s="4"/>
      <c r="E75" s="4"/>
      <c r="F75" s="116"/>
      <c r="H75" s="884"/>
      <c r="I75" s="151"/>
      <c r="J75" s="151"/>
      <c r="K75" s="151"/>
      <c r="L75" s="151"/>
      <c r="M75" s="151"/>
      <c r="N75" s="88"/>
    </row>
    <row r="76" spans="3:14" ht="13.5" customHeight="1">
      <c r="C76" s="113" t="s">
        <v>770</v>
      </c>
      <c r="D76" s="93"/>
      <c r="E76" s="93" t="s">
        <v>202</v>
      </c>
      <c r="F76" s="11" t="s">
        <v>93</v>
      </c>
      <c r="H76" s="885">
        <v>0.49</v>
      </c>
      <c r="I76" s="886">
        <v>0.49</v>
      </c>
      <c r="J76" s="886">
        <v>0.49</v>
      </c>
      <c r="K76" s="886">
        <v>0.49</v>
      </c>
      <c r="L76" s="886">
        <v>0.49</v>
      </c>
      <c r="M76" s="886">
        <v>0.49</v>
      </c>
      <c r="N76" s="112"/>
    </row>
    <row r="77" spans="3:14" ht="13.5" customHeight="1"/>
    <row r="78" spans="3:14" ht="13.5" customHeight="1">
      <c r="C78" s="955" t="s">
        <v>743</v>
      </c>
      <c r="D78" s="956" t="s">
        <v>771</v>
      </c>
    </row>
    <row r="79" spans="3:14" ht="13.5" customHeight="1">
      <c r="C79" s="955"/>
      <c r="D79" s="956" t="s">
        <v>772</v>
      </c>
    </row>
    <row r="80" spans="3:14" ht="13.5" customHeight="1">
      <c r="C80" s="955" t="s">
        <v>773</v>
      </c>
      <c r="D80" s="955" t="s">
        <v>774</v>
      </c>
    </row>
    <row r="81" spans="3:4" ht="13.5" customHeight="1">
      <c r="C81" s="124" t="s">
        <v>207</v>
      </c>
      <c r="D81" s="124" t="s">
        <v>758</v>
      </c>
    </row>
    <row r="82" spans="3:4" ht="13.5" customHeight="1">
      <c r="C82" s="124" t="s">
        <v>206</v>
      </c>
      <c r="D82" s="124" t="s">
        <v>759</v>
      </c>
    </row>
    <row r="83" spans="3:4" ht="13.5" customHeight="1">
      <c r="C83" s="124" t="s">
        <v>297</v>
      </c>
      <c r="D83" s="124" t="s">
        <v>775</v>
      </c>
    </row>
    <row r="84" spans="3:4" ht="13.5" customHeight="1">
      <c r="C84" s="955"/>
      <c r="D84" s="955"/>
    </row>
    <row r="85" spans="3:4" ht="13.5" customHeight="1">
      <c r="C85" s="955"/>
      <c r="D85" s="956"/>
    </row>
    <row r="86" spans="3:4" ht="13.5" customHeight="1">
      <c r="C86" s="955" t="s">
        <v>776</v>
      </c>
      <c r="D86" s="956" t="s">
        <v>771</v>
      </c>
    </row>
    <row r="87" spans="3:4" ht="13.5" customHeight="1">
      <c r="C87" s="955"/>
      <c r="D87" s="956" t="s">
        <v>772</v>
      </c>
    </row>
    <row r="88" spans="3:4" ht="13.5" customHeight="1">
      <c r="C88" s="955" t="s">
        <v>777</v>
      </c>
      <c r="D88" s="956" t="s">
        <v>778</v>
      </c>
    </row>
    <row r="89" spans="3:4" ht="13.5" customHeight="1">
      <c r="C89" s="955"/>
      <c r="D89" s="956" t="s">
        <v>779</v>
      </c>
    </row>
    <row r="90" spans="3:4" ht="13.5" customHeight="1">
      <c r="C90" s="955"/>
      <c r="D90" s="956" t="s">
        <v>780</v>
      </c>
    </row>
    <row r="91" spans="3:4" ht="13.5" customHeight="1">
      <c r="C91" s="955" t="s">
        <v>781</v>
      </c>
      <c r="D91" s="956" t="s">
        <v>782</v>
      </c>
    </row>
    <row r="92" spans="3:4" ht="13.5" customHeight="1">
      <c r="C92" s="955"/>
      <c r="D92" s="956"/>
    </row>
    <row r="93" spans="3:4" ht="13.5" customHeight="1">
      <c r="C93" s="955" t="s">
        <v>783</v>
      </c>
      <c r="D93" s="956" t="s">
        <v>784</v>
      </c>
    </row>
    <row r="94" spans="3:4" ht="13.5" customHeight="1">
      <c r="C94" s="955" t="s">
        <v>785</v>
      </c>
      <c r="D94" s="956" t="s">
        <v>786</v>
      </c>
    </row>
    <row r="95" spans="3:4" ht="13.5" customHeight="1">
      <c r="C95" s="955" t="s">
        <v>787</v>
      </c>
      <c r="D95" s="956" t="s">
        <v>782</v>
      </c>
    </row>
    <row r="96" spans="3:4" ht="13.5" customHeight="1">
      <c r="C96" s="955" t="s">
        <v>788</v>
      </c>
      <c r="D96" s="956" t="s">
        <v>789</v>
      </c>
    </row>
    <row r="98" spans="3:22" ht="13.5" customHeight="1">
      <c r="C98" s="956" t="s">
        <v>211</v>
      </c>
      <c r="D98" s="956" t="s">
        <v>790</v>
      </c>
    </row>
    <row r="99" spans="3:22" ht="13.5" customHeight="1"/>
    <row r="100" spans="3:22">
      <c r="C100" s="37" t="s">
        <v>742</v>
      </c>
    </row>
    <row r="101" spans="3:22">
      <c r="C101" s="876" t="s">
        <v>739</v>
      </c>
      <c r="D101" s="877">
        <v>0.41</v>
      </c>
      <c r="E101" s="231"/>
    </row>
    <row r="102" spans="3:22">
      <c r="C102" s="878" t="s">
        <v>740</v>
      </c>
      <c r="D102" s="273">
        <v>0.16</v>
      </c>
      <c r="E102" s="231"/>
    </row>
    <row r="103" spans="3:22">
      <c r="C103" s="878" t="s">
        <v>69</v>
      </c>
      <c r="D103" s="273">
        <v>0.09</v>
      </c>
      <c r="E103" s="231"/>
    </row>
    <row r="104" spans="3:22">
      <c r="C104" s="879" t="s">
        <v>203</v>
      </c>
      <c r="D104" s="271">
        <v>0.34</v>
      </c>
      <c r="E104" s="231"/>
      <c r="I104" t="s">
        <v>551</v>
      </c>
    </row>
    <row r="105" spans="3:22">
      <c r="C105" s="231" t="s">
        <v>741</v>
      </c>
      <c r="D105" s="231"/>
      <c r="E105" s="231"/>
    </row>
    <row r="107" spans="3:22" ht="18.5">
      <c r="C107" s="258" t="s">
        <v>795</v>
      </c>
    </row>
    <row r="109" spans="3:22">
      <c r="C109" s="37" t="s">
        <v>796</v>
      </c>
      <c r="P109" s="829" t="s">
        <v>1629</v>
      </c>
    </row>
    <row r="110" spans="3:22">
      <c r="C110" s="891"/>
      <c r="D110" s="356"/>
      <c r="E110" s="330" t="s">
        <v>98</v>
      </c>
      <c r="F110" s="28" t="s">
        <v>99</v>
      </c>
      <c r="P110" s="27">
        <v>2024</v>
      </c>
      <c r="Q110" s="330">
        <v>2025</v>
      </c>
      <c r="R110" s="330">
        <v>2026</v>
      </c>
      <c r="S110" s="330">
        <v>2027</v>
      </c>
      <c r="T110" s="330">
        <v>2028</v>
      </c>
      <c r="U110" s="330">
        <v>2029</v>
      </c>
      <c r="V110" s="28">
        <v>2030</v>
      </c>
    </row>
    <row r="111" spans="3:22">
      <c r="C111" s="123" t="s">
        <v>797</v>
      </c>
      <c r="D111" s="4"/>
      <c r="E111" s="1"/>
      <c r="F111" s="49"/>
      <c r="P111" s="892"/>
      <c r="Q111" s="893"/>
      <c r="R111" s="893"/>
      <c r="S111" s="893"/>
      <c r="T111" s="893"/>
      <c r="U111" s="893"/>
      <c r="V111" s="894"/>
    </row>
    <row r="112" spans="3:22">
      <c r="C112" s="47" t="s">
        <v>798</v>
      </c>
      <c r="D112" s="4"/>
      <c r="E112" s="48" t="s">
        <v>799</v>
      </c>
      <c r="F112" s="49" t="s">
        <v>116</v>
      </c>
      <c r="P112" s="895">
        <v>4.879518072289156E-2</v>
      </c>
      <c r="Q112" s="896">
        <v>1.0013089005235603</v>
      </c>
      <c r="R112" s="896">
        <v>1.4802850356294535</v>
      </c>
      <c r="S112" s="896">
        <v>2.1883561643835616</v>
      </c>
      <c r="T112" s="896">
        <v>2.4554455445544554</v>
      </c>
      <c r="U112" s="896">
        <v>2.8227814569536425</v>
      </c>
      <c r="V112" s="897">
        <v>3.0944584382871536</v>
      </c>
    </row>
    <row r="113" spans="3:22">
      <c r="C113" s="47" t="s">
        <v>800</v>
      </c>
      <c r="D113" s="4"/>
      <c r="E113" s="48" t="s">
        <v>100</v>
      </c>
      <c r="F113" s="54" t="s">
        <v>100</v>
      </c>
      <c r="P113" s="895">
        <v>0.88270481927710842</v>
      </c>
      <c r="Q113" s="896">
        <v>1.192735602094241</v>
      </c>
      <c r="R113" s="896">
        <v>1.5952019002375295</v>
      </c>
      <c r="S113" s="896">
        <v>1.9432602739726028</v>
      </c>
      <c r="T113" s="896">
        <v>2.0450495049504949</v>
      </c>
      <c r="U113" s="896">
        <v>2.0597483443708615</v>
      </c>
      <c r="V113" s="897">
        <v>2.1174937027707812</v>
      </c>
    </row>
    <row r="114" spans="3:22">
      <c r="C114" s="47" t="s">
        <v>801</v>
      </c>
      <c r="D114" s="4"/>
      <c r="E114" s="48" t="s">
        <v>100</v>
      </c>
      <c r="F114" s="54" t="s">
        <v>100</v>
      </c>
      <c r="P114" s="895">
        <v>2.7403373493975902</v>
      </c>
      <c r="Q114" s="896">
        <v>1.7316753926701571</v>
      </c>
      <c r="R114" s="896">
        <v>1.4286698337292159</v>
      </c>
      <c r="S114" s="896">
        <v>0.26697945205479423</v>
      </c>
      <c r="T114" s="896">
        <v>0</v>
      </c>
      <c r="U114" s="896">
        <v>0</v>
      </c>
      <c r="V114" s="897">
        <v>0</v>
      </c>
    </row>
    <row r="115" spans="3:22">
      <c r="C115" s="113" t="s">
        <v>802</v>
      </c>
      <c r="D115" s="10"/>
      <c r="E115" s="55" t="s">
        <v>100</v>
      </c>
      <c r="F115" s="63" t="s">
        <v>100</v>
      </c>
      <c r="P115" s="898">
        <v>3.67183734939759</v>
      </c>
      <c r="Q115" s="899">
        <v>3.9257198952879584</v>
      </c>
      <c r="R115" s="899">
        <v>4.5041567695961984</v>
      </c>
      <c r="S115" s="899">
        <v>4.3985958904109594</v>
      </c>
      <c r="T115" s="899">
        <v>4.5004950495049503</v>
      </c>
      <c r="U115" s="899">
        <v>4.8825298013245035</v>
      </c>
      <c r="V115" s="900">
        <v>5.2119521410579353</v>
      </c>
    </row>
    <row r="116" spans="3:22">
      <c r="C116" s="283" t="s">
        <v>803</v>
      </c>
      <c r="D116" s="283" t="s">
        <v>819</v>
      </c>
    </row>
    <row r="117" spans="3:22">
      <c r="C117" s="283" t="s">
        <v>804</v>
      </c>
      <c r="D117" s="124"/>
    </row>
    <row r="118" spans="3:22">
      <c r="C118" s="283" t="s">
        <v>805</v>
      </c>
      <c r="D118" s="124"/>
    </row>
    <row r="119" spans="3:22">
      <c r="C119" s="283" t="s">
        <v>806</v>
      </c>
      <c r="D119" s="124"/>
    </row>
    <row r="120" spans="3:22">
      <c r="C120" s="283" t="s">
        <v>807</v>
      </c>
      <c r="D120" s="124"/>
    </row>
    <row r="121" spans="3:22">
      <c r="C121" s="283" t="s">
        <v>808</v>
      </c>
      <c r="D121" s="124"/>
    </row>
    <row r="122" spans="3:22">
      <c r="C122" s="957"/>
      <c r="D122" s="124"/>
    </row>
    <row r="123" spans="3:22">
      <c r="C123" s="958" t="s">
        <v>809</v>
      </c>
      <c r="D123" s="124"/>
    </row>
    <row r="124" spans="3:22">
      <c r="C124" s="958" t="s">
        <v>810</v>
      </c>
      <c r="D124" s="124"/>
    </row>
    <row r="125" spans="3:22">
      <c r="C125" s="958" t="s">
        <v>811</v>
      </c>
      <c r="D125" s="124"/>
    </row>
    <row r="126" spans="3:22">
      <c r="C126" s="958" t="s">
        <v>812</v>
      </c>
      <c r="D126" s="124"/>
    </row>
    <row r="127" spans="3:22">
      <c r="C127" s="958" t="s">
        <v>813</v>
      </c>
      <c r="D127" s="124"/>
    </row>
    <row r="129" spans="3:22">
      <c r="C129" s="958" t="s">
        <v>814</v>
      </c>
      <c r="D129" s="124"/>
    </row>
    <row r="130" spans="3:22">
      <c r="C130" s="958" t="s">
        <v>815</v>
      </c>
      <c r="D130" s="124"/>
    </row>
    <row r="131" spans="3:22">
      <c r="C131" s="958" t="s">
        <v>816</v>
      </c>
      <c r="D131" s="124"/>
    </row>
    <row r="132" spans="3:22">
      <c r="C132" s="958" t="s">
        <v>817</v>
      </c>
      <c r="D132" s="124"/>
    </row>
    <row r="133" spans="3:22">
      <c r="C133" s="952"/>
      <c r="D133" s="231"/>
    </row>
    <row r="134" spans="3:22">
      <c r="C134" s="953" t="s">
        <v>818</v>
      </c>
      <c r="D134" s="231"/>
    </row>
    <row r="135" spans="3:22">
      <c r="C135" s="951" t="s">
        <v>798</v>
      </c>
      <c r="D135" s="231"/>
    </row>
    <row r="136" spans="3:22">
      <c r="C136" s="951" t="s">
        <v>800</v>
      </c>
      <c r="D136" s="231"/>
    </row>
    <row r="137" spans="3:22">
      <c r="C137" s="951" t="s">
        <v>801</v>
      </c>
      <c r="D137" s="231"/>
    </row>
    <row r="139" spans="3:22">
      <c r="C139" s="37" t="s">
        <v>820</v>
      </c>
      <c r="P139" s="829" t="s">
        <v>1629</v>
      </c>
    </row>
    <row r="140" spans="3:22">
      <c r="C140" s="45"/>
      <c r="D140" s="356"/>
      <c r="E140" s="330" t="s">
        <v>98</v>
      </c>
      <c r="F140" s="28" t="s">
        <v>99</v>
      </c>
      <c r="P140" s="27">
        <v>2024</v>
      </c>
      <c r="Q140" s="330">
        <v>2025</v>
      </c>
      <c r="R140" s="330">
        <v>2026</v>
      </c>
      <c r="S140" s="330">
        <v>2027</v>
      </c>
      <c r="T140" s="330">
        <v>2028</v>
      </c>
      <c r="U140" s="330">
        <v>2029</v>
      </c>
      <c r="V140" s="28">
        <v>2030</v>
      </c>
    </row>
    <row r="141" spans="3:22">
      <c r="C141" s="687" t="s">
        <v>821</v>
      </c>
      <c r="D141" s="355"/>
      <c r="E141" s="288" t="s">
        <v>822</v>
      </c>
      <c r="F141" s="289" t="s">
        <v>116</v>
      </c>
      <c r="P141" s="739"/>
      <c r="Q141" s="559"/>
      <c r="R141" s="559"/>
      <c r="S141" s="559"/>
      <c r="T141" s="559"/>
      <c r="U141" s="559"/>
      <c r="V141" s="388"/>
    </row>
    <row r="142" spans="3:22">
      <c r="C142" s="113" t="s">
        <v>823</v>
      </c>
      <c r="D142" s="10"/>
      <c r="E142" s="55" t="s">
        <v>822</v>
      </c>
      <c r="F142" s="63" t="s">
        <v>142</v>
      </c>
      <c r="P142" s="835">
        <v>128.16919659337108</v>
      </c>
      <c r="Q142" s="341">
        <v>129.45088855930479</v>
      </c>
      <c r="R142" s="341">
        <v>130.74539744489783</v>
      </c>
      <c r="S142" s="341">
        <v>132.05285141934681</v>
      </c>
      <c r="T142" s="341">
        <v>133.37337993354026</v>
      </c>
      <c r="U142" s="341">
        <v>134.70711373287565</v>
      </c>
      <c r="V142" s="836">
        <v>136.05418487020441</v>
      </c>
    </row>
    <row r="143" spans="3:22">
      <c r="C143" s="124" t="s">
        <v>824</v>
      </c>
      <c r="D143" s="124" t="s">
        <v>825</v>
      </c>
    </row>
    <row r="144" spans="3:22">
      <c r="C144" s="124"/>
      <c r="D144" s="1387"/>
      <c r="E144" s="435"/>
    </row>
  </sheetData>
  <hyperlinks>
    <hyperlink ref="A3" location="SYNTHESE!A1" display="SYNTHESE-INV" xr:uid="{D9BA90B4-E49F-4F47-B5C6-D89F0A6C527B}"/>
    <hyperlink ref="A2" location="'A LIRE '!A1" display="A LIRE" xr:uid="{6F91A3E8-D890-4ABC-9004-32FD4CBC0AC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AE9B1-AE59-4A15-9859-246C40CFC619}">
  <sheetPr codeName="Feuil14">
    <tabColor rgb="FFF8082A"/>
  </sheetPr>
  <dimension ref="A1:IA499"/>
  <sheetViews>
    <sheetView showGridLines="0" topLeftCell="A32" zoomScale="80" zoomScaleNormal="80" workbookViewId="0">
      <pane xSplit="6" topLeftCell="L1" activePane="topRight" state="frozen"/>
      <selection activeCell="A38" sqref="A38"/>
      <selection pane="topRight" activeCell="C9" sqref="C9"/>
    </sheetView>
  </sheetViews>
  <sheetFormatPr baseColWidth="10" defaultColWidth="12.54296875" defaultRowHeight="14.5" outlineLevelCol="1"/>
  <cols>
    <col min="2" max="2" width="12.54296875" customWidth="1"/>
    <col min="3" max="3" width="29.54296875" customWidth="1"/>
    <col min="4" max="4" width="48.26953125" customWidth="1"/>
    <col min="5" max="5" width="36.26953125" customWidth="1"/>
    <col min="6" max="6" width="35.26953125" customWidth="1"/>
    <col min="7" max="7" width="13.54296875" customWidth="1"/>
    <col min="8" max="8" width="12.26953125" customWidth="1"/>
    <col min="9" max="9" width="14.54296875" customWidth="1"/>
    <col min="10" max="10" width="15.54296875" customWidth="1"/>
    <col min="11" max="14" width="12.26953125" customWidth="1"/>
    <col min="15" max="15" width="12.26953125" customWidth="1" collapsed="1"/>
    <col min="16" max="19" width="12.26953125" customWidth="1" outlineLevel="1"/>
    <col min="20" max="20" width="12.26953125" customWidth="1"/>
    <col min="21" max="24" width="12.26953125" customWidth="1" outlineLevel="1"/>
    <col min="25" max="25" width="12.26953125" customWidth="1"/>
    <col min="26" max="29" width="12.26953125" hidden="1" customWidth="1" outlineLevel="1"/>
    <col min="30" max="30" width="12.26953125" customWidth="1" collapsed="1"/>
    <col min="31" max="39" width="12.26953125" hidden="1" customWidth="1" outlineLevel="1"/>
    <col min="40" max="40" width="12.26953125" customWidth="1" collapsed="1"/>
    <col min="41" max="49" width="12.26953125" hidden="1" customWidth="1" outlineLevel="1"/>
    <col min="50" max="50" width="12.26953125" customWidth="1" collapsed="1"/>
    <col min="51" max="51" width="12.26953125" customWidth="1"/>
    <col min="52" max="52" width="12.26953125" customWidth="1" collapsed="1"/>
    <col min="53" max="56" width="12.26953125" hidden="1" customWidth="1" outlineLevel="1"/>
    <col min="57" max="57" width="12.26953125" customWidth="1" collapsed="1"/>
    <col min="58" max="61" width="12.26953125" hidden="1" customWidth="1" outlineLevel="1"/>
    <col min="62" max="62" width="12.26953125" customWidth="1" collapsed="1"/>
    <col min="63" max="66" width="12.26953125" hidden="1" customWidth="1" outlineLevel="1"/>
    <col min="67" max="67" width="12.26953125" customWidth="1" collapsed="1"/>
    <col min="68" max="76" width="12.26953125" hidden="1" customWidth="1" outlineLevel="1"/>
    <col min="77" max="77" width="12.26953125" customWidth="1" collapsed="1"/>
    <col min="78" max="86" width="12.26953125" hidden="1" customWidth="1" outlineLevel="1"/>
    <col min="87" max="87" width="12.26953125" customWidth="1" collapsed="1"/>
    <col min="88" max="88" width="12.26953125" customWidth="1"/>
    <col min="89" max="89" width="11.81640625" customWidth="1" collapsed="1"/>
    <col min="90" max="93" width="12.26953125" customWidth="1" outlineLevel="1"/>
    <col min="94" max="94" width="12.26953125" customWidth="1"/>
    <col min="95" max="97" width="12.26953125" customWidth="1" outlineLevel="1"/>
    <col min="98" max="98" width="0.81640625" customWidth="1" outlineLevel="1"/>
    <col min="99" max="99" width="12.26953125" customWidth="1"/>
    <col min="100" max="103" width="12.26953125" hidden="1" customWidth="1" outlineLevel="1"/>
    <col min="104" max="104" width="12.26953125" customWidth="1" collapsed="1"/>
    <col min="105" max="113" width="12.26953125" hidden="1" customWidth="1" outlineLevel="1"/>
    <col min="114" max="114" width="12.26953125" customWidth="1" collapsed="1"/>
    <col min="115" max="123" width="12.26953125" hidden="1" customWidth="1" outlineLevel="1"/>
    <col min="124" max="124" width="12.26953125" customWidth="1" collapsed="1"/>
    <col min="125" max="125" width="12.26953125" customWidth="1"/>
    <col min="126" max="126" width="12.26953125" customWidth="1" collapsed="1"/>
    <col min="127" max="130" width="12.26953125" hidden="1" customWidth="1" outlineLevel="1"/>
    <col min="131" max="131" width="12.26953125" customWidth="1" collapsed="1"/>
    <col min="132" max="135" width="12.26953125" hidden="1" customWidth="1" outlineLevel="1"/>
    <col min="136" max="136" width="12.26953125" customWidth="1" collapsed="1"/>
    <col min="137" max="140" width="12.26953125" hidden="1" customWidth="1" outlineLevel="1"/>
    <col min="141" max="141" width="12.26953125" customWidth="1" collapsed="1"/>
    <col min="142" max="150" width="12.26953125" hidden="1" customWidth="1" outlineLevel="1"/>
    <col min="151" max="151" width="12.26953125" customWidth="1" collapsed="1"/>
    <col min="152" max="160" width="12.26953125" hidden="1" customWidth="1" outlineLevel="1"/>
    <col min="161" max="161" width="12.26953125" customWidth="1" collapsed="1"/>
    <col min="162" max="162" width="12.26953125" customWidth="1"/>
    <col min="163" max="163" width="12.26953125" customWidth="1" collapsed="1"/>
    <col min="164" max="167" width="12.26953125" hidden="1" customWidth="1" outlineLevel="1"/>
    <col min="168" max="168" width="12.26953125" customWidth="1" collapsed="1"/>
    <col min="169" max="172" width="12.26953125" hidden="1" customWidth="1" outlineLevel="1"/>
    <col min="173" max="173" width="12.26953125" customWidth="1" collapsed="1"/>
    <col min="174" max="177" width="12.26953125" hidden="1" customWidth="1" outlineLevel="1"/>
    <col min="178" max="178" width="12.26953125" customWidth="1" collapsed="1"/>
    <col min="179" max="187" width="12.26953125" hidden="1" customWidth="1" outlineLevel="1"/>
    <col min="188" max="188" width="12.26953125" customWidth="1" collapsed="1"/>
    <col min="189" max="197" width="12.26953125" hidden="1" customWidth="1" outlineLevel="1"/>
    <col min="198" max="198" width="12.26953125" customWidth="1" collapsed="1"/>
    <col min="199" max="199" width="12.26953125" customWidth="1"/>
    <col min="200" max="200" width="12.26953125" customWidth="1" collapsed="1"/>
    <col min="201" max="204" width="12.26953125" hidden="1" customWidth="1" outlineLevel="1"/>
    <col min="205" max="205" width="12.26953125" customWidth="1" collapsed="1"/>
    <col min="206" max="209" width="12.26953125" hidden="1" customWidth="1" outlineLevel="1"/>
    <col min="210" max="210" width="12.26953125" customWidth="1" collapsed="1"/>
    <col min="211" max="214" width="12.26953125" hidden="1" customWidth="1" outlineLevel="1"/>
    <col min="215" max="215" width="12.26953125" customWidth="1" collapsed="1"/>
    <col min="216" max="224" width="12.26953125" hidden="1" customWidth="1" outlineLevel="1"/>
    <col min="225" max="225" width="12.26953125" customWidth="1" collapsed="1"/>
    <col min="226" max="234" width="12.26953125" hidden="1" customWidth="1" outlineLevel="1"/>
    <col min="235" max="235" width="12.26953125" customWidth="1" collapsed="1"/>
  </cols>
  <sheetData>
    <row r="1" spans="1:22" s="4" customFormat="1" ht="22.15" customHeight="1">
      <c r="A1" s="1" t="s">
        <v>150</v>
      </c>
      <c r="B1" s="1"/>
      <c r="C1" s="2" t="s">
        <v>218</v>
      </c>
      <c r="H1" s="401">
        <v>2017</v>
      </c>
      <c r="I1" s="401">
        <v>2018</v>
      </c>
      <c r="J1" s="401">
        <v>2019</v>
      </c>
      <c r="K1" s="401">
        <v>2020</v>
      </c>
      <c r="L1" s="401">
        <v>2021</v>
      </c>
      <c r="M1" s="401">
        <v>2022</v>
      </c>
      <c r="N1" s="402">
        <v>2023</v>
      </c>
      <c r="P1" s="567">
        <v>2024</v>
      </c>
      <c r="Q1" s="429">
        <v>2025</v>
      </c>
      <c r="R1" s="429">
        <v>2026</v>
      </c>
      <c r="S1" s="429">
        <v>2027</v>
      </c>
      <c r="T1" s="429">
        <v>2028</v>
      </c>
      <c r="U1" s="429">
        <v>2029</v>
      </c>
      <c r="V1" s="568">
        <v>2030</v>
      </c>
    </row>
    <row r="2" spans="1:22" s="4" customFormat="1" ht="21">
      <c r="A2" s="1349" t="s">
        <v>1421</v>
      </c>
      <c r="C2" s="2"/>
      <c r="H2" s="569" t="s">
        <v>86</v>
      </c>
      <c r="I2" s="430"/>
      <c r="J2" s="430"/>
      <c r="K2" s="430"/>
      <c r="L2" s="430"/>
      <c r="M2" s="430"/>
      <c r="N2" s="570"/>
      <c r="P2" s="571" t="s">
        <v>280</v>
      </c>
      <c r="Q2" s="356"/>
      <c r="R2" s="356"/>
      <c r="S2" s="356"/>
      <c r="T2" s="356"/>
      <c r="U2" s="356"/>
      <c r="V2" s="156"/>
    </row>
    <row r="3" spans="1:22">
      <c r="A3" s="1349" t="s">
        <v>152</v>
      </c>
      <c r="C3" s="30"/>
      <c r="D3" s="30"/>
    </row>
    <row r="4" spans="1:22">
      <c r="C4" s="30"/>
      <c r="D4" s="30"/>
      <c r="H4" s="34" t="s">
        <v>86</v>
      </c>
      <c r="I4" s="34" t="s">
        <v>86</v>
      </c>
      <c r="J4" s="34" t="s">
        <v>86</v>
      </c>
      <c r="K4" s="34" t="s">
        <v>86</v>
      </c>
      <c r="L4" s="34" t="s">
        <v>86</v>
      </c>
      <c r="M4" s="34" t="s">
        <v>86</v>
      </c>
      <c r="N4" s="34" t="s">
        <v>86</v>
      </c>
      <c r="P4" s="76" t="s">
        <v>19</v>
      </c>
      <c r="Q4" s="76" t="s">
        <v>19</v>
      </c>
      <c r="R4" s="76" t="s">
        <v>19</v>
      </c>
      <c r="S4" s="76" t="s">
        <v>19</v>
      </c>
      <c r="T4" s="76" t="s">
        <v>19</v>
      </c>
      <c r="U4" s="76" t="s">
        <v>19</v>
      </c>
      <c r="V4" s="76" t="s">
        <v>19</v>
      </c>
    </row>
    <row r="5" spans="1:22">
      <c r="C5" s="114"/>
      <c r="D5" s="33"/>
    </row>
    <row r="6" spans="1:22">
      <c r="C6" s="100" t="s">
        <v>153</v>
      </c>
      <c r="D6" s="231"/>
      <c r="E6" s="231"/>
      <c r="F6" s="231"/>
    </row>
    <row r="7" spans="1:22">
      <c r="C7" s="1295" t="s">
        <v>1436</v>
      </c>
      <c r="D7" s="1296"/>
      <c r="E7" s="1296"/>
      <c r="F7" s="1296"/>
      <c r="G7" s="1257"/>
    </row>
    <row r="8" spans="1:22">
      <c r="C8" s="878" t="s">
        <v>1028</v>
      </c>
      <c r="D8" s="231"/>
      <c r="E8" s="231"/>
      <c r="F8" s="231"/>
      <c r="G8" s="88"/>
    </row>
    <row r="9" spans="1:22">
      <c r="C9" s="878" t="s">
        <v>1029</v>
      </c>
      <c r="D9" s="231"/>
      <c r="E9" s="231"/>
      <c r="F9" s="231"/>
      <c r="G9" s="88"/>
    </row>
    <row r="10" spans="1:22">
      <c r="C10" s="1297" t="s">
        <v>1030</v>
      </c>
      <c r="D10" s="231"/>
      <c r="E10" s="231"/>
      <c r="F10" s="231"/>
      <c r="G10" s="88"/>
    </row>
    <row r="11" spans="1:22">
      <c r="C11" s="1298" t="s">
        <v>1437</v>
      </c>
      <c r="D11" s="231"/>
      <c r="E11" s="231"/>
      <c r="F11" s="231"/>
      <c r="G11" s="88"/>
    </row>
    <row r="12" spans="1:22">
      <c r="C12" s="1299" t="s">
        <v>1031</v>
      </c>
      <c r="D12" s="1300"/>
      <c r="E12" s="1300"/>
      <c r="F12" s="1300"/>
      <c r="G12" s="66"/>
    </row>
    <row r="13" spans="1:22">
      <c r="C13" s="33"/>
      <c r="D13" s="33"/>
    </row>
    <row r="14" spans="1:22">
      <c r="C14" s="33"/>
      <c r="D14" s="33"/>
    </row>
    <row r="15" spans="1:22" s="241" customFormat="1" ht="21">
      <c r="C15" s="242" t="s">
        <v>156</v>
      </c>
      <c r="D15" s="243"/>
    </row>
    <row r="17" spans="3:22" ht="17.25" customHeight="1">
      <c r="C17" s="37" t="s">
        <v>1380</v>
      </c>
      <c r="H17" s="1263" t="s">
        <v>109</v>
      </c>
      <c r="P17" s="829" t="s">
        <v>1629</v>
      </c>
    </row>
    <row r="18" spans="3:22" ht="17.25" customHeight="1">
      <c r="C18" s="737"/>
      <c r="D18" s="1280"/>
      <c r="E18" s="1281" t="s">
        <v>98</v>
      </c>
      <c r="F18" s="1282" t="s">
        <v>99</v>
      </c>
      <c r="H18" s="27">
        <v>2017</v>
      </c>
      <c r="I18" s="330">
        <f t="shared" ref="I18:N18" si="0">I$1</f>
        <v>2018</v>
      </c>
      <c r="J18" s="330">
        <f t="shared" si="0"/>
        <v>2019</v>
      </c>
      <c r="K18" s="330">
        <f t="shared" si="0"/>
        <v>2020</v>
      </c>
      <c r="L18" s="330">
        <f t="shared" si="0"/>
        <v>2021</v>
      </c>
      <c r="M18" s="330">
        <f t="shared" si="0"/>
        <v>2022</v>
      </c>
      <c r="N18" s="28">
        <f t="shared" si="0"/>
        <v>2023</v>
      </c>
      <c r="P18" s="729">
        <v>2024</v>
      </c>
      <c r="Q18" s="1232">
        <v>2025</v>
      </c>
      <c r="R18" s="1232">
        <v>2026</v>
      </c>
      <c r="S18" s="1232">
        <v>2027</v>
      </c>
      <c r="T18" s="1232">
        <v>2028</v>
      </c>
      <c r="U18" s="1232">
        <v>2029</v>
      </c>
      <c r="V18" s="1233">
        <v>2030</v>
      </c>
    </row>
    <row r="19" spans="3:22" ht="17.25" customHeight="1">
      <c r="C19" s="726" t="s">
        <v>68</v>
      </c>
      <c r="D19" s="1278"/>
      <c r="E19" s="1279" t="s">
        <v>219</v>
      </c>
      <c r="F19" s="1257"/>
      <c r="H19" s="50">
        <v>708.9</v>
      </c>
      <c r="I19" s="51">
        <v>802.6</v>
      </c>
      <c r="J19" s="51">
        <v>972.8</v>
      </c>
      <c r="K19" s="51">
        <v>1410.740436</v>
      </c>
      <c r="L19" s="51">
        <v>1473.4099999999999</v>
      </c>
      <c r="M19" s="51">
        <v>1482</v>
      </c>
      <c r="N19" s="52">
        <v>1482</v>
      </c>
      <c r="P19" s="1270">
        <v>1736.8893576906685</v>
      </c>
      <c r="Q19" s="1271">
        <v>1850.1486551782609</v>
      </c>
      <c r="R19" s="1271">
        <v>2159.7525855255772</v>
      </c>
      <c r="S19" s="1271">
        <v>2299.5477542584108</v>
      </c>
      <c r="T19" s="1271">
        <v>2456.1336201282907</v>
      </c>
      <c r="U19" s="1271">
        <v>2702.3346642221591</v>
      </c>
      <c r="V19" s="1272">
        <v>3097.3229544265946</v>
      </c>
    </row>
    <row r="20" spans="3:22" ht="17.25" customHeight="1">
      <c r="C20" s="98" t="s">
        <v>69</v>
      </c>
      <c r="D20" s="92"/>
      <c r="E20" s="33"/>
      <c r="F20" s="88"/>
      <c r="H20" s="50">
        <v>216.8</v>
      </c>
      <c r="I20" s="51">
        <v>195.4</v>
      </c>
      <c r="J20" s="51">
        <v>123.1</v>
      </c>
      <c r="K20" s="51">
        <v>118.5</v>
      </c>
      <c r="L20" s="51">
        <v>101.5</v>
      </c>
      <c r="M20" s="51">
        <v>101.5</v>
      </c>
      <c r="N20" s="52">
        <v>101.5</v>
      </c>
      <c r="P20" s="1267">
        <v>186.68885797874196</v>
      </c>
      <c r="Q20" s="778">
        <v>174.90522790177013</v>
      </c>
      <c r="R20" s="778">
        <v>197.257567080873</v>
      </c>
      <c r="S20" s="778">
        <v>189.44474411318981</v>
      </c>
      <c r="T20" s="778">
        <v>181.51092398065154</v>
      </c>
      <c r="U20" s="778">
        <v>176.17896334664306</v>
      </c>
      <c r="V20" s="1273">
        <v>172.78221926221067</v>
      </c>
    </row>
    <row r="21" spans="3:22" ht="17.25" customHeight="1">
      <c r="C21" s="61" t="s">
        <v>97</v>
      </c>
      <c r="D21" s="4"/>
      <c r="E21" s="4"/>
      <c r="F21" s="116"/>
      <c r="H21" s="50">
        <v>81.400000000000006</v>
      </c>
      <c r="I21" s="51">
        <v>133.4</v>
      </c>
      <c r="J21" s="51">
        <v>106.2</v>
      </c>
      <c r="K21" s="51">
        <v>144.9</v>
      </c>
      <c r="L21" s="51">
        <v>87.4</v>
      </c>
      <c r="M21" s="51">
        <v>87.4</v>
      </c>
      <c r="N21" s="52">
        <v>87.4</v>
      </c>
      <c r="P21" s="1267">
        <v>0</v>
      </c>
      <c r="Q21" s="778">
        <v>0</v>
      </c>
      <c r="R21" s="778">
        <v>0</v>
      </c>
      <c r="S21" s="778">
        <v>0</v>
      </c>
      <c r="T21" s="778">
        <v>0</v>
      </c>
      <c r="U21" s="778">
        <v>0</v>
      </c>
      <c r="V21" s="1273">
        <v>0</v>
      </c>
    </row>
    <row r="22" spans="3:22" ht="17.25" customHeight="1">
      <c r="C22" s="903" t="s">
        <v>1134</v>
      </c>
      <c r="D22" s="37"/>
      <c r="E22" s="4"/>
      <c r="F22" s="116"/>
      <c r="H22" s="1283">
        <v>649.69999999999993</v>
      </c>
      <c r="I22" s="60">
        <v>716.6</v>
      </c>
      <c r="J22" s="60">
        <v>753.90000000000009</v>
      </c>
      <c r="K22" s="60">
        <v>918.5</v>
      </c>
      <c r="L22" s="60">
        <v>853.9</v>
      </c>
      <c r="M22" s="60">
        <v>853.9</v>
      </c>
      <c r="N22" s="1292">
        <v>853.9</v>
      </c>
      <c r="P22" s="1286">
        <v>1123.5782156694104</v>
      </c>
      <c r="Q22" s="1287">
        <v>1225.053883080031</v>
      </c>
      <c r="R22" s="1287">
        <v>1557.01015260645</v>
      </c>
      <c r="S22" s="1287">
        <v>1688.9924983716005</v>
      </c>
      <c r="T22" s="1287">
        <v>1837.6445441089422</v>
      </c>
      <c r="U22" s="1287">
        <v>2078.5136275688019</v>
      </c>
      <c r="V22" s="1290">
        <v>2470.1051736888053</v>
      </c>
    </row>
    <row r="23" spans="3:22" ht="17.25" customHeight="1">
      <c r="C23" s="880" t="s">
        <v>720</v>
      </c>
      <c r="E23" s="4"/>
      <c r="F23" s="116"/>
      <c r="H23" s="50">
        <v>351.5</v>
      </c>
      <c r="I23" s="51">
        <v>387.8</v>
      </c>
      <c r="J23" s="51">
        <v>524.6</v>
      </c>
      <c r="K23" s="51">
        <v>655.1</v>
      </c>
      <c r="L23" s="51">
        <v>665</v>
      </c>
      <c r="M23" s="51">
        <v>665</v>
      </c>
      <c r="N23" s="52">
        <v>665</v>
      </c>
      <c r="P23" s="1267">
        <v>936.88935769066836</v>
      </c>
      <c r="Q23" s="778">
        <v>1050.1486551782609</v>
      </c>
      <c r="R23" s="778">
        <v>1359.7525855255769</v>
      </c>
      <c r="S23" s="778">
        <v>1499.5477542584108</v>
      </c>
      <c r="T23" s="778">
        <v>1656.1336201282907</v>
      </c>
      <c r="U23" s="778">
        <v>1902.3346642221591</v>
      </c>
      <c r="V23" s="1273">
        <v>2297.3229544265946</v>
      </c>
    </row>
    <row r="24" spans="3:22" ht="17.25" customHeight="1">
      <c r="C24" s="880" t="s">
        <v>721</v>
      </c>
      <c r="E24" s="4"/>
      <c r="F24" s="116"/>
      <c r="H24" s="50">
        <v>216.8</v>
      </c>
      <c r="I24" s="51">
        <v>195.4</v>
      </c>
      <c r="J24" s="51">
        <v>123.1</v>
      </c>
      <c r="K24" s="51">
        <v>118.5</v>
      </c>
      <c r="L24" s="51">
        <v>101.5</v>
      </c>
      <c r="M24" s="51">
        <v>101.5</v>
      </c>
      <c r="N24" s="52">
        <v>101.5</v>
      </c>
      <c r="P24" s="1267">
        <v>186.68885797874196</v>
      </c>
      <c r="Q24" s="778">
        <v>174.90522790177013</v>
      </c>
      <c r="R24" s="778">
        <v>197.257567080873</v>
      </c>
      <c r="S24" s="778">
        <v>189.44474411318981</v>
      </c>
      <c r="T24" s="778">
        <v>181.51092398065154</v>
      </c>
      <c r="U24" s="778">
        <v>176.17896334664306</v>
      </c>
      <c r="V24" s="1273">
        <v>172.78221926221067</v>
      </c>
    </row>
    <row r="25" spans="3:22" ht="17.25" customHeight="1">
      <c r="C25" s="880" t="s">
        <v>722</v>
      </c>
      <c r="E25" s="4"/>
      <c r="F25" s="116"/>
      <c r="H25" s="50">
        <v>81.400000000000006</v>
      </c>
      <c r="I25" s="51">
        <v>133.4</v>
      </c>
      <c r="J25" s="51">
        <v>106.2</v>
      </c>
      <c r="K25" s="51">
        <v>144.9</v>
      </c>
      <c r="L25" s="51">
        <v>87.4</v>
      </c>
      <c r="M25" s="51">
        <v>87.4</v>
      </c>
      <c r="N25" s="52">
        <v>87.4</v>
      </c>
      <c r="P25" s="1267">
        <v>0</v>
      </c>
      <c r="Q25" s="778">
        <v>0</v>
      </c>
      <c r="R25" s="778">
        <v>0</v>
      </c>
      <c r="S25" s="778">
        <v>0</v>
      </c>
      <c r="T25" s="778">
        <v>0</v>
      </c>
      <c r="U25" s="778">
        <v>0</v>
      </c>
      <c r="V25" s="1273">
        <v>0</v>
      </c>
    </row>
    <row r="26" spans="3:22" ht="17.25" customHeight="1">
      <c r="C26" s="903" t="s">
        <v>1135</v>
      </c>
      <c r="D26" s="37"/>
      <c r="E26" s="4"/>
      <c r="F26" s="116"/>
      <c r="H26" s="1284">
        <v>357.4</v>
      </c>
      <c r="I26" s="1285">
        <v>414.8</v>
      </c>
      <c r="J26" s="1285">
        <v>448.2</v>
      </c>
      <c r="K26" s="1285">
        <v>755.64043600000002</v>
      </c>
      <c r="L26" s="1285">
        <v>808.41</v>
      </c>
      <c r="M26" s="1285">
        <v>817</v>
      </c>
      <c r="N26" s="1293">
        <v>817</v>
      </c>
      <c r="P26" s="1288">
        <v>800</v>
      </c>
      <c r="Q26" s="1289">
        <v>800</v>
      </c>
      <c r="R26" s="1289">
        <v>800</v>
      </c>
      <c r="S26" s="1289">
        <v>800</v>
      </c>
      <c r="T26" s="1289">
        <v>800</v>
      </c>
      <c r="U26" s="1289">
        <v>800</v>
      </c>
      <c r="V26" s="1291">
        <v>800</v>
      </c>
    </row>
    <row r="27" spans="3:22" ht="17.25" customHeight="1">
      <c r="C27" s="130" t="s">
        <v>65</v>
      </c>
      <c r="D27" s="365"/>
      <c r="E27" s="365"/>
      <c r="F27" s="131"/>
      <c r="H27" s="322">
        <v>1007.0999999999999</v>
      </c>
      <c r="I27" s="415">
        <v>1131.4000000000001</v>
      </c>
      <c r="J27" s="415">
        <v>1202.1000000000001</v>
      </c>
      <c r="K27" s="415">
        <v>1674.1404360000001</v>
      </c>
      <c r="L27" s="415">
        <v>1662.31</v>
      </c>
      <c r="M27" s="415">
        <v>1670.9</v>
      </c>
      <c r="N27" s="323">
        <v>1670.9</v>
      </c>
      <c r="P27" s="1275">
        <v>1923.5782156694104</v>
      </c>
      <c r="Q27" s="1276">
        <v>2025.053883080031</v>
      </c>
      <c r="R27" s="1276">
        <v>2357.01015260645</v>
      </c>
      <c r="S27" s="1276">
        <v>2488.9924983716005</v>
      </c>
      <c r="T27" s="1276">
        <v>2637.6445441089422</v>
      </c>
      <c r="U27" s="1276">
        <v>2878.5136275688019</v>
      </c>
      <c r="V27" s="1277">
        <v>3270.1051736888053</v>
      </c>
    </row>
    <row r="28" spans="3:22" ht="17.25" customHeight="1">
      <c r="C28" s="185"/>
      <c r="D28" s="115"/>
      <c r="E28" s="115"/>
      <c r="F28" s="115"/>
    </row>
    <row r="29" spans="3:22" ht="17.25" customHeight="1">
      <c r="C29" s="33"/>
      <c r="D29" s="33"/>
    </row>
    <row r="30" spans="3:22" s="241" customFormat="1" ht="21">
      <c r="C30" s="242" t="s">
        <v>1112</v>
      </c>
      <c r="D30" s="243"/>
    </row>
    <row r="31" spans="3:22" ht="21">
      <c r="C31" s="99" t="s">
        <v>221</v>
      </c>
      <c r="D31" s="229"/>
      <c r="E31" s="4"/>
      <c r="H31" s="29"/>
      <c r="I31" s="988"/>
      <c r="O31" s="29"/>
    </row>
    <row r="33" spans="3:3">
      <c r="C33" s="37" t="s">
        <v>287</v>
      </c>
    </row>
    <row r="34" spans="3:3">
      <c r="C34" s="166" t="s">
        <v>1096</v>
      </c>
    </row>
    <row r="35" spans="3:3">
      <c r="C35" t="s">
        <v>1037</v>
      </c>
    </row>
    <row r="36" spans="3:3">
      <c r="C36" t="s">
        <v>1454</v>
      </c>
    </row>
    <row r="37" spans="3:3">
      <c r="C37" t="s">
        <v>1038</v>
      </c>
    </row>
    <row r="39" spans="3:3" s="4" customFormat="1" ht="18" customHeight="1">
      <c r="C39" t="s">
        <v>1039</v>
      </c>
    </row>
    <row r="40" spans="3:3" s="115" customFormat="1" ht="18" customHeight="1">
      <c r="C40" s="1002" t="s">
        <v>1040</v>
      </c>
    </row>
    <row r="41" spans="3:3">
      <c r="C41" s="1002" t="s">
        <v>1041</v>
      </c>
    </row>
    <row r="42" spans="3:3">
      <c r="C42" s="1002" t="s">
        <v>1042</v>
      </c>
    </row>
    <row r="43" spans="3:3">
      <c r="C43" t="s">
        <v>1043</v>
      </c>
    </row>
    <row r="44" spans="3:3">
      <c r="C44" t="s">
        <v>1044</v>
      </c>
    </row>
    <row r="46" spans="3:3">
      <c r="C46" s="166" t="s">
        <v>1098</v>
      </c>
    </row>
    <row r="47" spans="3:3">
      <c r="C47" t="s">
        <v>1113</v>
      </c>
    </row>
    <row r="49" spans="3:3">
      <c r="C49" s="37" t="s">
        <v>891</v>
      </c>
    </row>
    <row r="50" spans="3:3">
      <c r="C50" s="166" t="s">
        <v>62</v>
      </c>
    </row>
    <row r="51" spans="3:3">
      <c r="C51" t="s">
        <v>1095</v>
      </c>
    </row>
    <row r="52" spans="3:3">
      <c r="C52" s="237" t="s">
        <v>1084</v>
      </c>
    </row>
    <row r="53" spans="3:3">
      <c r="C53" t="s">
        <v>1536</v>
      </c>
    </row>
    <row r="55" spans="3:3">
      <c r="C55" s="166" t="s">
        <v>1098</v>
      </c>
    </row>
    <row r="56" spans="3:3">
      <c r="C56" s="36" t="s">
        <v>225</v>
      </c>
    </row>
    <row r="57" spans="3:3">
      <c r="C57" s="36" t="s">
        <v>226</v>
      </c>
    </row>
    <row r="58" spans="3:3">
      <c r="C58" s="36" t="s">
        <v>227</v>
      </c>
    </row>
    <row r="59" spans="3:3">
      <c r="C59" s="36" t="s">
        <v>1102</v>
      </c>
    </row>
    <row r="60" spans="3:3">
      <c r="C60" s="36" t="s">
        <v>228</v>
      </c>
    </row>
    <row r="61" spans="3:3">
      <c r="C61" s="36" t="s">
        <v>229</v>
      </c>
    </row>
    <row r="62" spans="3:3">
      <c r="C62" s="36" t="s">
        <v>1103</v>
      </c>
    </row>
    <row r="63" spans="3:3">
      <c r="C63" s="36" t="s">
        <v>1104</v>
      </c>
    </row>
    <row r="64" spans="3:3">
      <c r="C64" s="36" t="s">
        <v>1105</v>
      </c>
    </row>
    <row r="65" spans="3:14">
      <c r="C65" s="36" t="s">
        <v>1106</v>
      </c>
      <c r="D65" s="33"/>
    </row>
    <row r="66" spans="3:14">
      <c r="C66" s="36" t="s">
        <v>1107</v>
      </c>
      <c r="D66" s="33"/>
    </row>
    <row r="67" spans="3:14" ht="13" customHeight="1">
      <c r="C67" s="36" t="s">
        <v>1438</v>
      </c>
      <c r="D67" s="33"/>
    </row>
    <row r="68" spans="3:14">
      <c r="D68" s="33"/>
    </row>
    <row r="69" spans="3:14" ht="18.5">
      <c r="C69" s="258" t="s">
        <v>86</v>
      </c>
      <c r="D69" s="33"/>
    </row>
    <row r="70" spans="3:14">
      <c r="D70" s="33"/>
    </row>
    <row r="71" spans="3:14">
      <c r="C71" s="37" t="s">
        <v>1099</v>
      </c>
      <c r="H71" s="326" t="s">
        <v>109</v>
      </c>
    </row>
    <row r="72" spans="3:14">
      <c r="C72" s="690"/>
      <c r="D72" s="355"/>
      <c r="E72" s="288" t="s">
        <v>98</v>
      </c>
      <c r="F72" s="289" t="s">
        <v>99</v>
      </c>
      <c r="H72" s="728">
        <v>2017</v>
      </c>
      <c r="I72" s="401">
        <v>2018</v>
      </c>
      <c r="J72" s="401">
        <v>2019</v>
      </c>
      <c r="K72" s="401">
        <v>2020</v>
      </c>
      <c r="L72" s="401">
        <v>2021</v>
      </c>
      <c r="M72" s="401">
        <v>2022</v>
      </c>
      <c r="N72" s="402">
        <v>2023</v>
      </c>
    </row>
    <row r="73" spans="3:14">
      <c r="C73" s="1001" t="s">
        <v>1045</v>
      </c>
      <c r="D73" s="387"/>
      <c r="E73" s="387" t="s">
        <v>1046</v>
      </c>
      <c r="F73" s="391"/>
      <c r="H73" s="739">
        <v>2914</v>
      </c>
      <c r="I73" s="559">
        <v>2993</v>
      </c>
      <c r="J73" s="559">
        <v>3059</v>
      </c>
      <c r="K73" s="559">
        <v>2670</v>
      </c>
      <c r="L73" s="559">
        <v>2995</v>
      </c>
      <c r="M73" s="559">
        <v>3030</v>
      </c>
      <c r="N73" s="388">
        <v>3159.0353302611366</v>
      </c>
    </row>
    <row r="74" spans="3:14">
      <c r="C74" s="47" t="s">
        <v>1032</v>
      </c>
      <c r="D74" s="36"/>
      <c r="E74" s="36"/>
      <c r="F74" s="393"/>
      <c r="H74" s="833">
        <v>456.97087378640776</v>
      </c>
      <c r="I74" s="172">
        <v>420.25</v>
      </c>
      <c r="J74" s="172">
        <v>449.01000000000005</v>
      </c>
      <c r="K74" s="172">
        <v>450.95</v>
      </c>
      <c r="L74" s="172">
        <v>486.29999999999995</v>
      </c>
      <c r="M74" s="172">
        <v>499.79999999999995</v>
      </c>
      <c r="N74" s="834">
        <v>407.53910141206677</v>
      </c>
    </row>
    <row r="75" spans="3:14">
      <c r="C75" s="1003" t="s">
        <v>841</v>
      </c>
      <c r="D75" s="36"/>
      <c r="E75" s="36"/>
      <c r="F75" s="393"/>
      <c r="H75" s="833">
        <v>2030</v>
      </c>
      <c r="I75" s="172">
        <v>1631</v>
      </c>
      <c r="J75" s="172">
        <v>2195</v>
      </c>
      <c r="K75" s="172">
        <v>2145</v>
      </c>
      <c r="L75" s="172">
        <v>2252</v>
      </c>
      <c r="M75" s="172">
        <v>2128</v>
      </c>
      <c r="N75" s="834">
        <v>1970.1547036432844</v>
      </c>
    </row>
    <row r="76" spans="3:14">
      <c r="C76" s="47" t="s">
        <v>1047</v>
      </c>
      <c r="D76" s="36"/>
      <c r="E76" s="36"/>
      <c r="F76" s="393"/>
      <c r="H76" s="833">
        <v>469</v>
      </c>
      <c r="I76" s="172">
        <v>586</v>
      </c>
      <c r="J76" s="172">
        <v>930</v>
      </c>
      <c r="K76" s="172">
        <v>959</v>
      </c>
      <c r="L76" s="172">
        <v>1137.0280210157619</v>
      </c>
      <c r="M76" s="172">
        <v>1157.1821366024519</v>
      </c>
      <c r="N76" s="834">
        <v>1091.1113783951339</v>
      </c>
    </row>
    <row r="77" spans="3:14">
      <c r="C77" s="47" t="s">
        <v>1048</v>
      </c>
      <c r="D77" s="36"/>
      <c r="E77" s="36"/>
      <c r="F77" s="393"/>
      <c r="H77" s="833">
        <v>1275</v>
      </c>
      <c r="I77" s="172">
        <v>815</v>
      </c>
      <c r="J77" s="172">
        <v>935</v>
      </c>
      <c r="K77" s="172">
        <v>408</v>
      </c>
      <c r="L77" s="172">
        <v>303.97197898423815</v>
      </c>
      <c r="M77" s="172">
        <v>271.81786339754808</v>
      </c>
      <c r="N77" s="834">
        <v>231.80060251954114</v>
      </c>
    </row>
    <row r="78" spans="3:14">
      <c r="C78" s="47" t="s">
        <v>1049</v>
      </c>
      <c r="D78" s="36"/>
      <c r="E78" s="36"/>
      <c r="F78" s="393"/>
      <c r="H78" s="833">
        <v>86</v>
      </c>
      <c r="I78" s="172">
        <v>0</v>
      </c>
      <c r="J78" s="172">
        <v>0</v>
      </c>
      <c r="K78" s="172">
        <v>0</v>
      </c>
      <c r="L78" s="172">
        <v>0</v>
      </c>
      <c r="M78" s="172">
        <v>0</v>
      </c>
      <c r="N78" s="834">
        <v>0</v>
      </c>
    </row>
    <row r="79" spans="3:14">
      <c r="C79" s="47" t="s">
        <v>1050</v>
      </c>
      <c r="D79" s="36"/>
      <c r="E79" s="36"/>
      <c r="F79" s="393"/>
      <c r="H79" s="833">
        <v>0</v>
      </c>
      <c r="I79" s="172">
        <v>0</v>
      </c>
      <c r="J79" s="172">
        <v>0</v>
      </c>
      <c r="K79" s="172">
        <v>359</v>
      </c>
      <c r="L79" s="172">
        <v>374</v>
      </c>
      <c r="M79" s="172">
        <v>399</v>
      </c>
      <c r="N79" s="834">
        <v>412.37430167597768</v>
      </c>
    </row>
    <row r="80" spans="3:14">
      <c r="C80" s="47" t="s">
        <v>1051</v>
      </c>
      <c r="D80" s="36"/>
      <c r="E80" s="36"/>
      <c r="F80" s="393"/>
      <c r="H80" s="833">
        <v>0</v>
      </c>
      <c r="I80" s="172">
        <v>0</v>
      </c>
      <c r="J80" s="172">
        <v>0</v>
      </c>
      <c r="K80" s="172">
        <v>0</v>
      </c>
      <c r="L80" s="172">
        <v>0</v>
      </c>
      <c r="M80" s="172">
        <v>0</v>
      </c>
      <c r="N80" s="834">
        <v>0</v>
      </c>
    </row>
    <row r="81" spans="3:14">
      <c r="C81" s="9" t="s">
        <v>1052</v>
      </c>
      <c r="D81" s="93"/>
      <c r="E81" s="93"/>
      <c r="F81" s="394"/>
      <c r="H81" s="833">
        <v>200</v>
      </c>
      <c r="I81" s="172">
        <v>230</v>
      </c>
      <c r="J81" s="172">
        <v>330</v>
      </c>
      <c r="K81" s="172">
        <v>419</v>
      </c>
      <c r="L81" s="172">
        <v>437</v>
      </c>
      <c r="M81" s="172">
        <v>300</v>
      </c>
      <c r="N81" s="834">
        <v>234.86842105263159</v>
      </c>
    </row>
    <row r="82" spans="3:14">
      <c r="C82" s="1001" t="s">
        <v>1053</v>
      </c>
      <c r="D82" s="1004"/>
      <c r="E82" s="1004"/>
      <c r="F82" s="1005"/>
      <c r="H82" s="742">
        <v>4944</v>
      </c>
      <c r="I82" s="320">
        <v>4624</v>
      </c>
      <c r="J82" s="320">
        <v>5254</v>
      </c>
      <c r="K82" s="320">
        <v>4815</v>
      </c>
      <c r="L82" s="320">
        <v>5247</v>
      </c>
      <c r="M82" s="320">
        <v>5158</v>
      </c>
      <c r="N82" s="321">
        <v>5129.1900339044205</v>
      </c>
    </row>
    <row r="83" spans="3:14">
      <c r="C83" s="47" t="s">
        <v>1054</v>
      </c>
      <c r="D83" s="36"/>
      <c r="E83" s="36"/>
      <c r="F83" s="393"/>
      <c r="H83" s="833">
        <v>1669</v>
      </c>
      <c r="I83" s="172">
        <v>1158</v>
      </c>
      <c r="J83" s="172">
        <v>1291</v>
      </c>
      <c r="K83" s="172">
        <v>1083</v>
      </c>
      <c r="L83" s="172">
        <v>1146</v>
      </c>
      <c r="M83" s="172">
        <v>1169.7583630437266</v>
      </c>
      <c r="N83" s="834">
        <v>1057.9830001236553</v>
      </c>
    </row>
    <row r="84" spans="3:14">
      <c r="C84" s="47" t="s">
        <v>1055</v>
      </c>
      <c r="D84" s="36"/>
      <c r="E84" s="36"/>
      <c r="F84" s="393"/>
      <c r="H84" s="833">
        <v>0</v>
      </c>
      <c r="I84" s="172">
        <v>0</v>
      </c>
      <c r="J84" s="172">
        <v>88.009999999999991</v>
      </c>
      <c r="K84" s="172">
        <v>326.95000000000005</v>
      </c>
      <c r="L84" s="172">
        <v>477.32802101576181</v>
      </c>
      <c r="M84" s="172">
        <v>487.22377355872527</v>
      </c>
      <c r="N84" s="834">
        <v>440.66747968354525</v>
      </c>
    </row>
    <row r="85" spans="3:14">
      <c r="C85" s="47" t="s">
        <v>1056</v>
      </c>
      <c r="D85" s="36"/>
      <c r="E85" s="36"/>
      <c r="F85" s="393"/>
      <c r="H85" s="833">
        <v>1361</v>
      </c>
      <c r="I85" s="172">
        <v>815</v>
      </c>
      <c r="J85" s="172">
        <v>935</v>
      </c>
      <c r="K85" s="172">
        <v>408</v>
      </c>
      <c r="L85" s="172">
        <v>303.97197898423815</v>
      </c>
      <c r="M85" s="172">
        <v>271.81786339754808</v>
      </c>
      <c r="N85" s="834">
        <v>231.80060251954114</v>
      </c>
    </row>
    <row r="86" spans="3:14">
      <c r="C86" s="113" t="s">
        <v>1057</v>
      </c>
      <c r="D86" s="93"/>
      <c r="E86" s="93"/>
      <c r="F86" s="394"/>
      <c r="H86" s="1006">
        <v>432</v>
      </c>
      <c r="I86" s="141">
        <v>432</v>
      </c>
      <c r="J86" s="141">
        <v>421</v>
      </c>
      <c r="K86" s="141">
        <v>406</v>
      </c>
      <c r="L86" s="141">
        <v>467</v>
      </c>
      <c r="M86" s="141">
        <v>427</v>
      </c>
      <c r="N86" s="1007">
        <v>538.70683949255374</v>
      </c>
    </row>
    <row r="87" spans="3:14">
      <c r="C87" s="113" t="s">
        <v>1058</v>
      </c>
      <c r="D87" s="93"/>
      <c r="E87" s="93"/>
      <c r="F87" s="394"/>
      <c r="H87" s="1008">
        <v>5376</v>
      </c>
      <c r="I87" s="579">
        <v>5056</v>
      </c>
      <c r="J87" s="579">
        <v>5675</v>
      </c>
      <c r="K87" s="579">
        <v>5221</v>
      </c>
      <c r="L87" s="579">
        <v>5714</v>
      </c>
      <c r="M87" s="579">
        <v>5585</v>
      </c>
      <c r="N87" s="336">
        <v>5667.8968733969741</v>
      </c>
    </row>
    <row r="88" spans="3:14">
      <c r="C88" s="124" t="s">
        <v>1059</v>
      </c>
      <c r="D88" s="4"/>
      <c r="E88" s="48"/>
      <c r="F88" s="1"/>
      <c r="H88" s="1388"/>
      <c r="I88" s="1388"/>
      <c r="J88" s="1388"/>
      <c r="K88" s="1388"/>
      <c r="L88" s="1388"/>
      <c r="M88" s="1388"/>
      <c r="N88" s="1388"/>
    </row>
    <row r="89" spans="3:14">
      <c r="C89" s="124" t="s">
        <v>1060</v>
      </c>
      <c r="D89" s="33"/>
    </row>
    <row r="90" spans="3:14">
      <c r="C90" s="124" t="s">
        <v>1061</v>
      </c>
      <c r="D90" s="229"/>
      <c r="E90" s="4"/>
      <c r="H90" s="29"/>
      <c r="I90" s="988"/>
    </row>
    <row r="91" spans="3:14">
      <c r="C91" s="124" t="s">
        <v>1062</v>
      </c>
      <c r="D91" s="193"/>
      <c r="E91" s="1"/>
      <c r="F91" s="1"/>
      <c r="H91" s="1"/>
      <c r="I91" s="1"/>
      <c r="J91" s="1"/>
      <c r="K91" s="1"/>
      <c r="L91" s="1"/>
      <c r="M91" s="1"/>
      <c r="N91" s="4"/>
    </row>
    <row r="92" spans="3:14">
      <c r="C92" s="37"/>
      <c r="D92" s="193"/>
      <c r="E92" s="1"/>
      <c r="F92" s="1"/>
      <c r="H92" s="1"/>
      <c r="I92" s="1"/>
      <c r="J92" s="1"/>
      <c r="K92" s="1"/>
      <c r="L92" s="1"/>
      <c r="M92" s="1"/>
      <c r="N92" s="4"/>
    </row>
    <row r="93" spans="3:14">
      <c r="C93" s="32" t="s">
        <v>1455</v>
      </c>
      <c r="D93" s="4"/>
      <c r="E93" s="4"/>
      <c r="F93" s="4"/>
      <c r="H93" s="326" t="s">
        <v>109</v>
      </c>
    </row>
    <row r="94" spans="3:14">
      <c r="C94" s="45"/>
      <c r="D94" s="362"/>
      <c r="E94" s="330" t="s">
        <v>1063</v>
      </c>
      <c r="F94" s="28" t="s">
        <v>1064</v>
      </c>
      <c r="H94" s="728">
        <v>2017</v>
      </c>
      <c r="I94" s="401">
        <v>2018</v>
      </c>
      <c r="J94" s="401">
        <v>2019</v>
      </c>
      <c r="K94" s="401">
        <v>2020</v>
      </c>
      <c r="L94" s="401">
        <v>2021</v>
      </c>
      <c r="M94" s="401">
        <v>2022</v>
      </c>
      <c r="N94" s="402">
        <v>2023</v>
      </c>
    </row>
    <row r="95" spans="3:14">
      <c r="C95" s="690" t="s">
        <v>186</v>
      </c>
      <c r="D95" s="1280"/>
      <c r="E95" s="1232" t="s">
        <v>918</v>
      </c>
      <c r="F95" s="1233" t="s">
        <v>264</v>
      </c>
      <c r="H95" s="729">
        <v>649.69999999999993</v>
      </c>
      <c r="I95" s="1232">
        <v>716.6</v>
      </c>
      <c r="J95" s="1232">
        <v>753.90000000000009</v>
      </c>
      <c r="K95" s="1232">
        <v>918.5</v>
      </c>
      <c r="L95" s="1232">
        <v>853.9</v>
      </c>
      <c r="M95" s="1232">
        <v>846.1</v>
      </c>
      <c r="N95" s="1710">
        <v>846.1</v>
      </c>
    </row>
    <row r="96" spans="3:14">
      <c r="C96" s="1506" t="s">
        <v>1456</v>
      </c>
      <c r="D96" s="32"/>
      <c r="E96" s="1"/>
      <c r="F96" s="49"/>
      <c r="H96" s="71">
        <v>351.5</v>
      </c>
      <c r="I96" s="1">
        <v>387.8</v>
      </c>
      <c r="J96" s="1">
        <v>524.6</v>
      </c>
      <c r="K96" s="1">
        <v>655.1</v>
      </c>
      <c r="L96" s="1">
        <v>665</v>
      </c>
      <c r="M96" s="1">
        <v>659.7</v>
      </c>
      <c r="N96" s="1711">
        <v>659.7</v>
      </c>
    </row>
    <row r="97" spans="3:14">
      <c r="C97" s="1506" t="s">
        <v>1457</v>
      </c>
      <c r="D97" s="32"/>
      <c r="E97" s="1"/>
      <c r="F97" s="49"/>
      <c r="H97" s="71">
        <v>216.8</v>
      </c>
      <c r="I97" s="1">
        <v>195.4</v>
      </c>
      <c r="J97" s="1">
        <v>123.1</v>
      </c>
      <c r="K97" s="1">
        <v>118.5</v>
      </c>
      <c r="L97" s="1">
        <v>101.5</v>
      </c>
      <c r="M97" s="1">
        <v>103.8</v>
      </c>
      <c r="N97" s="1711">
        <v>103.8</v>
      </c>
    </row>
    <row r="98" spans="3:14">
      <c r="C98" s="1507" t="s">
        <v>1458</v>
      </c>
      <c r="D98" s="905"/>
      <c r="E98" s="55"/>
      <c r="F98" s="63"/>
      <c r="H98" s="83">
        <v>81.400000000000006</v>
      </c>
      <c r="I98" s="55">
        <v>133.4</v>
      </c>
      <c r="J98" s="55">
        <v>106.2</v>
      </c>
      <c r="K98" s="55">
        <v>144.9</v>
      </c>
      <c r="L98" s="55">
        <v>87.4</v>
      </c>
      <c r="M98" s="55">
        <v>82.6</v>
      </c>
      <c r="N98" s="1712">
        <v>82.6</v>
      </c>
    </row>
    <row r="99" spans="3:14">
      <c r="C99" s="124" t="s">
        <v>1459</v>
      </c>
      <c r="D99" s="193"/>
      <c r="E99" s="1"/>
      <c r="F99" s="1"/>
      <c r="H99" s="1"/>
      <c r="I99" s="1"/>
      <c r="J99" s="1"/>
      <c r="K99" s="1"/>
      <c r="L99" s="1"/>
      <c r="M99" s="1"/>
      <c r="N99" s="4"/>
    </row>
    <row r="100" spans="3:14">
      <c r="C100" s="124"/>
      <c r="D100" s="193"/>
      <c r="E100" s="1"/>
      <c r="F100" s="1"/>
      <c r="H100" s="1"/>
      <c r="I100" s="1"/>
      <c r="J100" s="1"/>
      <c r="K100" s="1"/>
      <c r="L100" s="1"/>
      <c r="M100" s="1"/>
      <c r="N100" s="4"/>
    </row>
    <row r="101" spans="3:14">
      <c r="C101" s="185" t="s">
        <v>1439</v>
      </c>
      <c r="D101" s="91"/>
      <c r="E101" s="90"/>
      <c r="H101" s="326" t="s">
        <v>109</v>
      </c>
    </row>
    <row r="102" spans="3:14">
      <c r="C102" s="741"/>
      <c r="D102" s="364"/>
      <c r="E102" s="288" t="s">
        <v>98</v>
      </c>
      <c r="F102" s="289" t="s">
        <v>99</v>
      </c>
      <c r="H102" s="916">
        <v>2017</v>
      </c>
      <c r="I102" s="917">
        <v>2018</v>
      </c>
      <c r="J102" s="917">
        <v>2019</v>
      </c>
      <c r="K102" s="917">
        <v>2020</v>
      </c>
      <c r="L102" s="917">
        <v>2021</v>
      </c>
      <c r="M102" s="917">
        <v>2022</v>
      </c>
      <c r="N102" s="918">
        <v>2023</v>
      </c>
    </row>
    <row r="103" spans="3:14">
      <c r="C103" s="687" t="s">
        <v>232</v>
      </c>
      <c r="D103" s="358"/>
      <c r="E103" s="358"/>
      <c r="F103" s="359"/>
      <c r="H103" s="1031">
        <v>357.4</v>
      </c>
      <c r="I103" s="1032">
        <v>414.8</v>
      </c>
      <c r="J103" s="1032">
        <v>448.2</v>
      </c>
      <c r="K103" s="1032">
        <v>755.64043600000002</v>
      </c>
      <c r="L103" s="1032">
        <v>808.41</v>
      </c>
      <c r="M103" s="1032">
        <v>817</v>
      </c>
      <c r="N103" s="1033">
        <v>817</v>
      </c>
    </row>
    <row r="104" spans="3:14">
      <c r="C104" s="123" t="s">
        <v>233</v>
      </c>
      <c r="D104" s="115"/>
      <c r="E104" s="115"/>
      <c r="F104" s="1024"/>
      <c r="H104" s="1034"/>
      <c r="I104" s="1035"/>
      <c r="J104" s="1035"/>
      <c r="K104" s="1035"/>
      <c r="L104" s="1035"/>
      <c r="M104" s="1035"/>
      <c r="N104" s="1036"/>
    </row>
    <row r="105" spans="3:14">
      <c r="C105" s="113" t="s">
        <v>1108</v>
      </c>
      <c r="D105" s="340"/>
      <c r="E105" s="340"/>
      <c r="F105" s="353"/>
      <c r="H105" s="1037"/>
      <c r="I105" s="1038"/>
      <c r="J105" s="1038"/>
      <c r="K105" s="1038"/>
      <c r="L105" s="1038"/>
      <c r="M105" s="1038"/>
      <c r="N105" s="1039"/>
    </row>
    <row r="106" spans="3:14">
      <c r="C106" s="113" t="s">
        <v>65</v>
      </c>
      <c r="D106" s="340"/>
      <c r="E106" s="340"/>
      <c r="F106" s="353"/>
      <c r="H106" s="1040">
        <v>357.4</v>
      </c>
      <c r="I106" s="1041">
        <v>414.8</v>
      </c>
      <c r="J106" s="1041">
        <v>448.2</v>
      </c>
      <c r="K106" s="1041">
        <v>755.64043600000002</v>
      </c>
      <c r="L106" s="1041">
        <v>808.41</v>
      </c>
      <c r="M106" s="1041">
        <v>817</v>
      </c>
      <c r="N106" s="1042">
        <v>817</v>
      </c>
    </row>
    <row r="107" spans="3:14">
      <c r="C107" s="283" t="s">
        <v>1109</v>
      </c>
      <c r="D107" s="124" t="s">
        <v>1110</v>
      </c>
      <c r="E107" s="1"/>
      <c r="F107" s="1"/>
      <c r="H107" s="1"/>
      <c r="I107" s="1"/>
      <c r="J107" s="1"/>
      <c r="K107" s="1"/>
      <c r="L107" s="1"/>
      <c r="M107" s="1"/>
      <c r="N107" s="4"/>
    </row>
    <row r="108" spans="3:14">
      <c r="C108" s="124"/>
      <c r="D108" s="193"/>
      <c r="E108" s="1"/>
      <c r="F108" s="1"/>
      <c r="H108" s="1"/>
      <c r="I108" s="1"/>
      <c r="J108" s="1"/>
      <c r="K108" s="1"/>
      <c r="L108" s="1"/>
      <c r="M108" s="1"/>
      <c r="N108" s="4"/>
    </row>
    <row r="109" spans="3:14">
      <c r="C109" s="124"/>
      <c r="D109" s="193"/>
      <c r="E109" s="1"/>
      <c r="F109" s="1"/>
      <c r="H109" s="1"/>
      <c r="I109" s="1"/>
      <c r="J109" s="1"/>
      <c r="K109" s="1"/>
      <c r="L109" s="1"/>
      <c r="M109" s="1"/>
      <c r="N109" s="4"/>
    </row>
    <row r="110" spans="3:14">
      <c r="C110" s="124"/>
      <c r="D110" s="193"/>
      <c r="E110" s="1"/>
      <c r="F110" s="1"/>
      <c r="H110" s="1"/>
      <c r="I110" s="1"/>
      <c r="J110" s="1"/>
      <c r="K110" s="1"/>
      <c r="L110" s="1"/>
      <c r="M110" s="1"/>
      <c r="N110" s="4"/>
    </row>
    <row r="111" spans="3:14">
      <c r="D111" s="92"/>
      <c r="E111" s="34"/>
      <c r="F111" s="29"/>
      <c r="H111" s="989"/>
      <c r="I111" s="989"/>
      <c r="J111" s="989"/>
      <c r="K111" s="989"/>
      <c r="L111" s="989"/>
      <c r="M111" s="989"/>
    </row>
    <row r="112" spans="3:14" ht="18.5">
      <c r="C112" s="258" t="s">
        <v>376</v>
      </c>
      <c r="D112" s="33"/>
    </row>
    <row r="114" spans="3:22">
      <c r="C114" s="1023" t="s">
        <v>1101</v>
      </c>
      <c r="D114" s="195"/>
      <c r="E114" s="201"/>
      <c r="F114" s="200"/>
      <c r="G114" s="195"/>
      <c r="H114" s="205"/>
      <c r="I114" s="205"/>
      <c r="J114" s="205"/>
      <c r="K114" s="205"/>
      <c r="L114" s="205"/>
      <c r="M114" s="205"/>
      <c r="N114" s="195"/>
      <c r="O114" s="986"/>
      <c r="P114" s="829" t="s">
        <v>1629</v>
      </c>
    </row>
    <row r="115" spans="3:22">
      <c r="C115" s="737" t="s">
        <v>1085</v>
      </c>
      <c r="D115" s="291"/>
      <c r="E115" s="295"/>
      <c r="F115" s="294"/>
      <c r="H115" s="205"/>
      <c r="I115" s="205"/>
      <c r="J115" s="205"/>
      <c r="K115" s="205"/>
      <c r="L115" s="205"/>
      <c r="M115" s="205"/>
      <c r="N115" s="195"/>
      <c r="O115" s="986"/>
      <c r="P115" s="567">
        <v>2024</v>
      </c>
      <c r="Q115" s="429">
        <v>2025</v>
      </c>
      <c r="R115" s="429">
        <v>2026</v>
      </c>
      <c r="S115" s="429">
        <v>2027</v>
      </c>
      <c r="T115" s="429">
        <v>2028</v>
      </c>
      <c r="U115" s="429">
        <v>2029</v>
      </c>
      <c r="V115" s="568">
        <v>2030</v>
      </c>
    </row>
    <row r="116" spans="3:22">
      <c r="C116" s="61" t="s">
        <v>1086</v>
      </c>
      <c r="E116" s="1" t="s">
        <v>1087</v>
      </c>
      <c r="F116" s="88"/>
      <c r="H116" s="205"/>
      <c r="I116" s="205"/>
      <c r="J116" s="205"/>
      <c r="K116" s="205"/>
      <c r="L116" s="205"/>
      <c r="M116" s="205"/>
      <c r="N116" s="195"/>
      <c r="O116" s="986"/>
      <c r="P116" s="1018">
        <v>3482</v>
      </c>
      <c r="Q116" s="1019">
        <v>3893</v>
      </c>
      <c r="R116" s="1019">
        <v>4456</v>
      </c>
      <c r="S116" s="1019">
        <v>4516</v>
      </c>
      <c r="T116" s="1019">
        <v>4728</v>
      </c>
      <c r="U116" s="1019">
        <v>4835</v>
      </c>
      <c r="V116" s="1020">
        <v>4947</v>
      </c>
    </row>
    <row r="117" spans="3:22">
      <c r="C117" s="61" t="s">
        <v>1088</v>
      </c>
      <c r="E117" s="48" t="s">
        <v>100</v>
      </c>
      <c r="F117" s="88"/>
      <c r="H117" s="205"/>
      <c r="I117" s="205"/>
      <c r="J117" s="205"/>
      <c r="K117" s="205"/>
      <c r="L117" s="205"/>
      <c r="M117" s="205"/>
      <c r="N117" s="195"/>
      <c r="O117" s="986"/>
      <c r="P117" s="1021">
        <v>1512.3000000000002</v>
      </c>
      <c r="Q117" s="986">
        <v>1633.7</v>
      </c>
      <c r="R117" s="986">
        <v>2476.8000000000002</v>
      </c>
      <c r="S117" s="986">
        <v>2748</v>
      </c>
      <c r="T117" s="986">
        <v>3803.4999999999995</v>
      </c>
      <c r="U117" s="986">
        <v>4499.6000000000004</v>
      </c>
      <c r="V117" s="1022">
        <v>5378.5</v>
      </c>
    </row>
    <row r="118" spans="3:22">
      <c r="C118" s="47" t="s">
        <v>1089</v>
      </c>
      <c r="E118" s="48"/>
      <c r="F118" s="88"/>
      <c r="H118" s="205"/>
      <c r="I118" s="205"/>
      <c r="J118" s="205"/>
      <c r="K118" s="205"/>
      <c r="L118" s="205"/>
      <c r="M118" s="205"/>
      <c r="N118" s="195"/>
      <c r="O118" s="986"/>
      <c r="P118" s="1021">
        <v>690.00000000000011</v>
      </c>
      <c r="Q118" s="986">
        <v>690.00000000000011</v>
      </c>
      <c r="R118" s="986">
        <v>1514.6</v>
      </c>
      <c r="S118" s="986">
        <v>1800.7999999999997</v>
      </c>
      <c r="T118" s="986">
        <v>2187.5</v>
      </c>
      <c r="U118" s="986">
        <v>2777.3</v>
      </c>
      <c r="V118" s="1022">
        <v>3311.5</v>
      </c>
    </row>
    <row r="119" spans="3:22">
      <c r="C119" s="47" t="s">
        <v>1090</v>
      </c>
      <c r="E119" s="48" t="s">
        <v>100</v>
      </c>
      <c r="F119" s="88"/>
      <c r="H119" s="205"/>
      <c r="I119" s="205"/>
      <c r="J119" s="205"/>
      <c r="K119" s="205"/>
      <c r="L119" s="205"/>
      <c r="M119" s="205"/>
      <c r="N119" s="195"/>
      <c r="O119" s="986"/>
      <c r="P119" s="1021">
        <v>319.10000000000002</v>
      </c>
      <c r="Q119" s="986">
        <v>364.90000000000003</v>
      </c>
      <c r="R119" s="986">
        <v>383.40000000000003</v>
      </c>
      <c r="S119" s="986">
        <v>368.40000000000003</v>
      </c>
      <c r="T119" s="986">
        <v>1073.8999999999999</v>
      </c>
      <c r="U119" s="986">
        <v>1180.1999999999998</v>
      </c>
      <c r="V119" s="1022">
        <v>1431.3999999999999</v>
      </c>
    </row>
    <row r="120" spans="3:22">
      <c r="C120" s="47" t="s">
        <v>1047</v>
      </c>
      <c r="E120" s="48" t="s">
        <v>100</v>
      </c>
      <c r="F120" s="88"/>
      <c r="H120" s="205"/>
      <c r="I120" s="205"/>
      <c r="J120" s="205"/>
      <c r="K120" s="205"/>
      <c r="L120" s="205"/>
      <c r="M120" s="205"/>
      <c r="N120" s="195"/>
      <c r="O120" s="986"/>
      <c r="P120" s="1021">
        <v>503.19999999999993</v>
      </c>
      <c r="Q120" s="986">
        <v>578.79999999999995</v>
      </c>
      <c r="R120" s="986">
        <v>578.79999999999995</v>
      </c>
      <c r="S120" s="986">
        <v>578.79999999999995</v>
      </c>
      <c r="T120" s="986">
        <v>542.1</v>
      </c>
      <c r="U120" s="986">
        <v>542.1</v>
      </c>
      <c r="V120" s="1022">
        <v>635.6</v>
      </c>
    </row>
    <row r="121" spans="3:22">
      <c r="C121" s="123" t="s">
        <v>1091</v>
      </c>
      <c r="E121" s="48" t="s">
        <v>100</v>
      </c>
      <c r="F121" s="88"/>
      <c r="H121" s="205"/>
      <c r="I121" s="205"/>
      <c r="J121" s="205"/>
      <c r="K121" s="205"/>
      <c r="L121" s="205"/>
      <c r="M121" s="205"/>
      <c r="N121" s="195"/>
      <c r="O121" s="986"/>
      <c r="P121" s="1021">
        <v>608.79999999999995</v>
      </c>
      <c r="Q121" s="986">
        <v>703.80000000000007</v>
      </c>
      <c r="R121" s="986">
        <v>703.80000000000007</v>
      </c>
      <c r="S121" s="986">
        <v>703.80000000000007</v>
      </c>
      <c r="T121" s="986">
        <v>703.80000000000007</v>
      </c>
      <c r="U121" s="986">
        <v>703.80000000000007</v>
      </c>
      <c r="V121" s="1022">
        <v>864.80000000000007</v>
      </c>
    </row>
    <row r="122" spans="3:22">
      <c r="C122" s="123" t="s">
        <v>1092</v>
      </c>
      <c r="E122" s="48" t="s">
        <v>100</v>
      </c>
      <c r="F122" s="88"/>
      <c r="H122" s="205"/>
      <c r="I122" s="205"/>
      <c r="J122" s="205"/>
      <c r="K122" s="205"/>
      <c r="L122" s="205"/>
      <c r="M122" s="205"/>
      <c r="N122" s="195"/>
      <c r="O122" s="986"/>
      <c r="P122" s="1021">
        <v>390</v>
      </c>
      <c r="Q122" s="986">
        <v>390</v>
      </c>
      <c r="R122" s="986">
        <v>390</v>
      </c>
      <c r="S122" s="986">
        <v>390</v>
      </c>
      <c r="T122" s="986">
        <v>390</v>
      </c>
      <c r="U122" s="986">
        <v>357</v>
      </c>
      <c r="V122" s="1022">
        <v>363</v>
      </c>
    </row>
    <row r="123" spans="3:22">
      <c r="C123" s="61" t="s">
        <v>1093</v>
      </c>
      <c r="E123" s="48" t="s">
        <v>100</v>
      </c>
      <c r="F123" s="88"/>
      <c r="H123" s="205"/>
      <c r="I123" s="205"/>
      <c r="J123" s="205"/>
      <c r="K123" s="205"/>
      <c r="L123" s="205"/>
      <c r="M123" s="205"/>
      <c r="N123" s="205"/>
      <c r="O123" s="986"/>
      <c r="P123" s="1021">
        <v>612</v>
      </c>
      <c r="Q123" s="986">
        <v>625</v>
      </c>
      <c r="R123" s="986">
        <v>578</v>
      </c>
      <c r="S123" s="986">
        <v>594</v>
      </c>
      <c r="T123" s="986">
        <v>596</v>
      </c>
      <c r="U123" s="986">
        <v>629</v>
      </c>
      <c r="V123" s="1022">
        <v>640</v>
      </c>
    </row>
    <row r="124" spans="3:22">
      <c r="C124" s="360" t="s">
        <v>43</v>
      </c>
      <c r="D124" s="65"/>
      <c r="E124" s="118"/>
      <c r="F124" s="66"/>
      <c r="M124" s="992"/>
      <c r="P124" s="963">
        <v>6605.1</v>
      </c>
      <c r="Q124" s="118">
        <v>7245.5</v>
      </c>
      <c r="R124" s="118">
        <v>8604.6</v>
      </c>
      <c r="S124" s="118">
        <v>8951.7999999999993</v>
      </c>
      <c r="T124" s="118">
        <v>10221.299999999999</v>
      </c>
      <c r="U124" s="118">
        <v>11024.4</v>
      </c>
      <c r="V124" s="964">
        <v>12193.3</v>
      </c>
    </row>
    <row r="125" spans="3:22">
      <c r="C125" s="1030" t="s">
        <v>1094</v>
      </c>
      <c r="D125" s="122"/>
      <c r="E125" s="122"/>
      <c r="M125" s="961"/>
    </row>
    <row r="126" spans="3:22">
      <c r="C126" s="33"/>
      <c r="D126" s="33"/>
      <c r="O126" s="134"/>
      <c r="P126" s="134"/>
      <c r="Q126" s="134"/>
      <c r="R126" s="134"/>
      <c r="S126" s="134"/>
      <c r="T126" s="134"/>
      <c r="U126" s="134"/>
      <c r="V126" s="134"/>
    </row>
    <row r="127" spans="3:22">
      <c r="C127" s="32" t="s">
        <v>1100</v>
      </c>
      <c r="D127" s="4"/>
      <c r="E127" s="4"/>
      <c r="F127" s="4"/>
      <c r="H127" s="206"/>
      <c r="O127" s="134"/>
      <c r="P127" s="829" t="s">
        <v>1629</v>
      </c>
    </row>
    <row r="128" spans="3:22">
      <c r="C128" s="45" t="s">
        <v>214</v>
      </c>
      <c r="D128" s="362"/>
      <c r="E128" s="330" t="s">
        <v>1063</v>
      </c>
      <c r="F128" s="28" t="s">
        <v>1064</v>
      </c>
      <c r="H128" s="1"/>
      <c r="I128" s="1"/>
      <c r="J128" s="1"/>
      <c r="K128" s="1"/>
      <c r="L128" s="1"/>
      <c r="M128" s="1"/>
      <c r="N128" s="1"/>
      <c r="O128" s="134"/>
      <c r="P128" s="567">
        <v>2024</v>
      </c>
      <c r="Q128" s="429">
        <v>2025</v>
      </c>
      <c r="R128" s="429">
        <v>2026</v>
      </c>
      <c r="S128" s="429">
        <v>2027</v>
      </c>
      <c r="T128" s="429">
        <v>2028</v>
      </c>
      <c r="U128" s="429">
        <v>2029</v>
      </c>
      <c r="V128" s="568">
        <v>2030</v>
      </c>
    </row>
    <row r="129" spans="3:22">
      <c r="C129" s="1003" t="s">
        <v>1065</v>
      </c>
      <c r="D129" s="4"/>
      <c r="E129" s="48"/>
      <c r="F129" s="49"/>
      <c r="H129" s="996"/>
      <c r="I129" s="996"/>
      <c r="J129" s="996"/>
      <c r="K129" s="996"/>
      <c r="L129" s="996"/>
      <c r="M129" s="996"/>
      <c r="N129" s="996"/>
      <c r="O129" s="134"/>
      <c r="P129" s="1010"/>
      <c r="Q129" s="1012"/>
      <c r="R129" s="1012"/>
      <c r="S129" s="1012"/>
      <c r="T129" s="1012"/>
      <c r="U129" s="1012"/>
      <c r="V129" s="1013"/>
    </row>
    <row r="130" spans="3:22">
      <c r="C130" s="47" t="s">
        <v>223</v>
      </c>
      <c r="D130" s="4"/>
      <c r="E130" s="48"/>
      <c r="F130" s="49"/>
      <c r="H130" s="996"/>
      <c r="I130" s="996"/>
      <c r="J130" s="996"/>
      <c r="K130" s="996"/>
      <c r="L130" s="996"/>
      <c r="M130" s="996"/>
      <c r="N130" s="996"/>
      <c r="O130" s="134"/>
      <c r="P130" s="1011"/>
      <c r="Q130" s="996">
        <v>0</v>
      </c>
      <c r="R130" s="996">
        <v>0</v>
      </c>
      <c r="S130" s="996">
        <v>0</v>
      </c>
      <c r="T130" s="996">
        <v>0</v>
      </c>
      <c r="U130" s="996">
        <v>0</v>
      </c>
      <c r="V130" s="1014"/>
    </row>
    <row r="131" spans="3:22">
      <c r="C131" s="47" t="s">
        <v>68</v>
      </c>
      <c r="D131" s="4"/>
      <c r="E131" s="48" t="s">
        <v>68</v>
      </c>
      <c r="F131" s="49" t="s">
        <v>264</v>
      </c>
      <c r="H131" s="996"/>
      <c r="I131" s="996"/>
      <c r="J131" s="996"/>
      <c r="K131" s="996"/>
      <c r="L131" s="996"/>
      <c r="M131" s="996"/>
      <c r="N131" s="996"/>
      <c r="O131" s="134"/>
      <c r="P131" s="1011"/>
      <c r="Q131" s="996">
        <v>0</v>
      </c>
      <c r="R131" s="996">
        <v>0</v>
      </c>
      <c r="S131" s="996">
        <v>0</v>
      </c>
      <c r="T131" s="996">
        <v>0</v>
      </c>
      <c r="U131" s="996">
        <v>0</v>
      </c>
      <c r="V131" s="1014"/>
    </row>
    <row r="132" spans="3:22">
      <c r="C132" s="47" t="s">
        <v>1066</v>
      </c>
      <c r="D132" s="4"/>
      <c r="E132" s="48" t="s">
        <v>1066</v>
      </c>
      <c r="F132" s="49" t="s">
        <v>264</v>
      </c>
      <c r="H132" s="996"/>
      <c r="I132" s="996"/>
      <c r="J132" s="996"/>
      <c r="K132" s="996"/>
      <c r="L132" s="996"/>
      <c r="M132" s="996"/>
      <c r="N132" s="996"/>
      <c r="O132" s="134"/>
      <c r="P132" s="1011"/>
      <c r="Q132" s="996">
        <v>0</v>
      </c>
      <c r="R132" s="996">
        <v>0</v>
      </c>
      <c r="S132" s="996">
        <v>0</v>
      </c>
      <c r="T132" s="996">
        <v>0</v>
      </c>
      <c r="U132" s="996">
        <v>0</v>
      </c>
      <c r="V132" s="1014"/>
    </row>
    <row r="133" spans="3:22">
      <c r="C133" s="47" t="s">
        <v>1067</v>
      </c>
      <c r="D133" s="4"/>
      <c r="E133" s="48"/>
      <c r="F133" s="49"/>
      <c r="H133" s="996"/>
      <c r="I133" s="996"/>
      <c r="J133" s="996"/>
      <c r="K133" s="996"/>
      <c r="L133" s="996"/>
      <c r="M133" s="996"/>
      <c r="N133" s="996"/>
      <c r="O133" s="134"/>
      <c r="P133" s="1011">
        <v>1</v>
      </c>
      <c r="Q133" s="996">
        <v>1</v>
      </c>
      <c r="R133" s="996">
        <v>1</v>
      </c>
      <c r="S133" s="996">
        <v>1</v>
      </c>
      <c r="T133" s="996">
        <v>1</v>
      </c>
      <c r="U133" s="996">
        <v>1</v>
      </c>
      <c r="V133" s="1014">
        <v>1</v>
      </c>
    </row>
    <row r="134" spans="3:22">
      <c r="C134" s="1003" t="s">
        <v>1068</v>
      </c>
      <c r="D134" s="4"/>
      <c r="E134" s="1"/>
      <c r="F134" s="49"/>
      <c r="H134" s="996"/>
      <c r="I134" s="996"/>
      <c r="J134" s="996"/>
      <c r="K134" s="996"/>
      <c r="L134" s="996"/>
      <c r="M134" s="996"/>
      <c r="N134" s="996"/>
      <c r="O134" s="134"/>
      <c r="P134" s="1011"/>
      <c r="Q134" s="996"/>
      <c r="R134" s="996"/>
      <c r="S134" s="996"/>
      <c r="T134" s="996"/>
      <c r="U134" s="996"/>
      <c r="V134" s="1014"/>
    </row>
    <row r="135" spans="3:22">
      <c r="C135" s="47" t="s">
        <v>223</v>
      </c>
      <c r="D135" s="4"/>
      <c r="E135" s="48" t="s">
        <v>913</v>
      </c>
      <c r="F135" s="49" t="s">
        <v>264</v>
      </c>
      <c r="H135" s="996"/>
      <c r="I135" s="996"/>
      <c r="J135" s="996"/>
      <c r="K135" s="996"/>
      <c r="L135" s="996"/>
      <c r="M135" s="996"/>
      <c r="N135" s="996"/>
      <c r="O135" s="134"/>
      <c r="P135" s="1011"/>
      <c r="Q135" s="996">
        <v>0</v>
      </c>
      <c r="R135" s="996">
        <v>0</v>
      </c>
      <c r="S135" s="996">
        <v>0</v>
      </c>
      <c r="T135" s="996">
        <v>0</v>
      </c>
      <c r="U135" s="996">
        <v>0</v>
      </c>
      <c r="V135" s="1014"/>
    </row>
    <row r="136" spans="3:22">
      <c r="C136" s="47" t="s">
        <v>68</v>
      </c>
      <c r="D136" s="4"/>
      <c r="E136" s="48" t="s">
        <v>1069</v>
      </c>
      <c r="F136" s="49" t="s">
        <v>264</v>
      </c>
      <c r="H136" s="996"/>
      <c r="I136" s="996"/>
      <c r="J136" s="996"/>
      <c r="K136" s="996"/>
      <c r="L136" s="996"/>
      <c r="M136" s="996"/>
      <c r="N136" s="996"/>
      <c r="O136" s="134"/>
      <c r="P136" s="1011"/>
      <c r="Q136" s="996">
        <v>0</v>
      </c>
      <c r="R136" s="996">
        <v>0</v>
      </c>
      <c r="S136" s="996">
        <v>0</v>
      </c>
      <c r="T136" s="996">
        <v>0</v>
      </c>
      <c r="U136" s="996">
        <v>0</v>
      </c>
      <c r="V136" s="1014"/>
    </row>
    <row r="137" spans="3:22">
      <c r="C137" s="47" t="s">
        <v>69</v>
      </c>
      <c r="D137" s="4"/>
      <c r="E137" s="48" t="s">
        <v>1070</v>
      </c>
      <c r="F137" s="49" t="s">
        <v>264</v>
      </c>
      <c r="H137" s="996"/>
      <c r="I137" s="996"/>
      <c r="J137" s="996"/>
      <c r="K137" s="996"/>
      <c r="L137" s="996"/>
      <c r="M137" s="996"/>
      <c r="N137" s="996"/>
      <c r="O137" s="134"/>
      <c r="P137" s="1011"/>
      <c r="Q137" s="996">
        <v>0</v>
      </c>
      <c r="R137" s="996">
        <v>0</v>
      </c>
      <c r="S137" s="996">
        <v>0</v>
      </c>
      <c r="T137" s="996">
        <v>0</v>
      </c>
      <c r="U137" s="996">
        <v>0</v>
      </c>
      <c r="V137" s="1014"/>
    </row>
    <row r="138" spans="3:22">
      <c r="C138" s="47" t="s">
        <v>70</v>
      </c>
      <c r="D138" s="4"/>
      <c r="E138" s="48" t="s">
        <v>1071</v>
      </c>
      <c r="F138" s="49" t="s">
        <v>264</v>
      </c>
      <c r="H138" s="996"/>
      <c r="I138" s="996"/>
      <c r="J138" s="996"/>
      <c r="K138" s="996"/>
      <c r="L138" s="996"/>
      <c r="M138" s="996"/>
      <c r="N138" s="996"/>
      <c r="O138" s="134"/>
      <c r="P138" s="1011"/>
      <c r="Q138" s="996">
        <v>0</v>
      </c>
      <c r="R138" s="996">
        <v>0</v>
      </c>
      <c r="S138" s="996">
        <v>0</v>
      </c>
      <c r="T138" s="996">
        <v>0</v>
      </c>
      <c r="U138" s="996">
        <v>0</v>
      </c>
      <c r="V138" s="1014"/>
    </row>
    <row r="139" spans="3:22">
      <c r="C139" s="47" t="s">
        <v>1067</v>
      </c>
      <c r="D139" s="4"/>
      <c r="E139" s="1"/>
      <c r="F139" s="49"/>
      <c r="H139" s="996"/>
      <c r="I139" s="996"/>
      <c r="J139" s="996"/>
      <c r="K139" s="996"/>
      <c r="L139" s="996"/>
      <c r="M139" s="996"/>
      <c r="N139" s="996"/>
      <c r="O139" s="134"/>
      <c r="P139" s="1011">
        <v>1</v>
      </c>
      <c r="Q139" s="996">
        <v>1</v>
      </c>
      <c r="R139" s="996">
        <v>1</v>
      </c>
      <c r="S139" s="996">
        <v>1</v>
      </c>
      <c r="T139" s="996">
        <v>1</v>
      </c>
      <c r="U139" s="996">
        <v>1</v>
      </c>
      <c r="V139" s="1014">
        <v>1</v>
      </c>
    </row>
    <row r="140" spans="3:22">
      <c r="C140" s="1003" t="s">
        <v>1033</v>
      </c>
      <c r="D140" s="4"/>
      <c r="E140" s="48"/>
      <c r="F140" s="49"/>
      <c r="H140" s="996"/>
      <c r="I140" s="996"/>
      <c r="J140" s="996"/>
      <c r="K140" s="996"/>
      <c r="L140" s="996"/>
      <c r="M140" s="996"/>
      <c r="N140" s="996"/>
      <c r="O140" s="134"/>
      <c r="P140" s="1011"/>
      <c r="Q140" s="996"/>
      <c r="R140" s="996"/>
      <c r="S140" s="996"/>
      <c r="T140" s="996"/>
      <c r="U140" s="996"/>
      <c r="V140" s="1014"/>
    </row>
    <row r="141" spans="3:22">
      <c r="C141" s="47" t="s">
        <v>223</v>
      </c>
      <c r="D141" s="4"/>
      <c r="E141" s="48" t="s">
        <v>223</v>
      </c>
      <c r="F141" s="49" t="s">
        <v>264</v>
      </c>
      <c r="H141" s="996"/>
      <c r="I141" s="996"/>
      <c r="J141" s="996"/>
      <c r="K141" s="996"/>
      <c r="L141" s="996"/>
      <c r="M141" s="996"/>
      <c r="N141" s="996"/>
      <c r="P141" s="1011">
        <v>0.2</v>
      </c>
      <c r="Q141" s="996">
        <v>0.2</v>
      </c>
      <c r="R141" s="996">
        <v>0.2</v>
      </c>
      <c r="S141" s="996">
        <v>0.2</v>
      </c>
      <c r="T141" s="996">
        <v>0.2</v>
      </c>
      <c r="U141" s="996">
        <v>0.2</v>
      </c>
      <c r="V141" s="1014">
        <v>0.2</v>
      </c>
    </row>
    <row r="142" spans="3:22">
      <c r="C142" s="47" t="s">
        <v>68</v>
      </c>
      <c r="D142" s="4"/>
      <c r="E142" s="48" t="s">
        <v>1069</v>
      </c>
      <c r="F142" s="49" t="s">
        <v>264</v>
      </c>
      <c r="H142" s="996"/>
      <c r="I142" s="996"/>
      <c r="J142" s="996"/>
      <c r="K142" s="996"/>
      <c r="L142" s="996"/>
      <c r="M142" s="996"/>
      <c r="N142" s="996"/>
      <c r="P142" s="1011">
        <v>0.5</v>
      </c>
      <c r="Q142" s="996">
        <v>0.5</v>
      </c>
      <c r="R142" s="996">
        <v>0.5</v>
      </c>
      <c r="S142" s="996">
        <v>0.5</v>
      </c>
      <c r="T142" s="996">
        <v>0.5</v>
      </c>
      <c r="U142" s="996">
        <v>0.5</v>
      </c>
      <c r="V142" s="1014">
        <v>0.5</v>
      </c>
    </row>
    <row r="143" spans="3:22">
      <c r="C143" s="47" t="s">
        <v>69</v>
      </c>
      <c r="D143" s="4"/>
      <c r="E143" s="48" t="s">
        <v>1070</v>
      </c>
      <c r="F143" s="49" t="s">
        <v>264</v>
      </c>
      <c r="H143" s="996"/>
      <c r="I143" s="996"/>
      <c r="J143" s="996"/>
      <c r="K143" s="996"/>
      <c r="L143" s="996"/>
      <c r="M143" s="996"/>
      <c r="N143" s="996"/>
      <c r="P143" s="1011">
        <v>0.3</v>
      </c>
      <c r="Q143" s="996">
        <v>0.2583333333333333</v>
      </c>
      <c r="R143" s="996">
        <v>0.21666666666666667</v>
      </c>
      <c r="S143" s="996">
        <v>0.17499999999999999</v>
      </c>
      <c r="T143" s="996">
        <v>0.13333333333333333</v>
      </c>
      <c r="U143" s="996">
        <v>9.1666666666666646E-2</v>
      </c>
      <c r="V143" s="1014">
        <v>0.05</v>
      </c>
    </row>
    <row r="144" spans="3:22">
      <c r="C144" s="47" t="s">
        <v>70</v>
      </c>
      <c r="D144" s="4"/>
      <c r="E144" s="48" t="s">
        <v>1071</v>
      </c>
      <c r="F144" s="49" t="s">
        <v>264</v>
      </c>
      <c r="H144" s="996"/>
      <c r="I144" s="996"/>
      <c r="J144" s="996"/>
      <c r="K144" s="996"/>
      <c r="L144" s="996"/>
      <c r="M144" s="996"/>
      <c r="N144" s="996"/>
      <c r="P144" s="1011"/>
      <c r="Q144" s="996">
        <v>0</v>
      </c>
      <c r="R144" s="996">
        <v>0</v>
      </c>
      <c r="S144" s="996">
        <v>0</v>
      </c>
      <c r="T144" s="996">
        <v>0</v>
      </c>
      <c r="U144" s="996">
        <v>0</v>
      </c>
      <c r="V144" s="1014"/>
    </row>
    <row r="145" spans="3:22">
      <c r="C145" s="47" t="s">
        <v>856</v>
      </c>
      <c r="D145" s="4"/>
      <c r="E145" s="48" t="s">
        <v>1072</v>
      </c>
      <c r="F145" s="49" t="s">
        <v>264</v>
      </c>
      <c r="H145" s="996"/>
      <c r="I145" s="996"/>
      <c r="J145" s="996"/>
      <c r="K145" s="996"/>
      <c r="L145" s="996"/>
      <c r="M145" s="996"/>
      <c r="N145" s="996"/>
      <c r="P145" s="1011"/>
      <c r="Q145" s="996">
        <v>0</v>
      </c>
      <c r="R145" s="996">
        <v>0</v>
      </c>
      <c r="S145" s="996">
        <v>0</v>
      </c>
      <c r="T145" s="996">
        <v>0</v>
      </c>
      <c r="U145" s="996">
        <v>0</v>
      </c>
      <c r="V145" s="1014"/>
    </row>
    <row r="146" spans="3:22">
      <c r="C146" s="47" t="s">
        <v>1067</v>
      </c>
      <c r="D146" s="4"/>
      <c r="E146" s="48"/>
      <c r="F146" s="49"/>
      <c r="H146" s="996"/>
      <c r="I146" s="996"/>
      <c r="J146" s="996"/>
      <c r="K146" s="996"/>
      <c r="L146" s="996"/>
      <c r="M146" s="996"/>
      <c r="N146" s="996"/>
      <c r="P146" s="1011">
        <v>0.19999999999999996</v>
      </c>
      <c r="Q146" s="996">
        <v>0.2416666666666667</v>
      </c>
      <c r="R146" s="996">
        <v>0.28333333333333333</v>
      </c>
      <c r="S146" s="996">
        <v>0.32499999999999996</v>
      </c>
      <c r="T146" s="996">
        <v>0.3666666666666667</v>
      </c>
      <c r="U146" s="996">
        <v>0.40833333333333333</v>
      </c>
      <c r="V146" s="1014">
        <v>0.44999999999999996</v>
      </c>
    </row>
    <row r="147" spans="3:22">
      <c r="C147" s="1003" t="s">
        <v>1034</v>
      </c>
      <c r="D147" s="4"/>
      <c r="E147" s="48"/>
      <c r="F147" s="49"/>
      <c r="H147" s="996"/>
      <c r="I147" s="996"/>
      <c r="J147" s="996"/>
      <c r="K147" s="996"/>
      <c r="L147" s="996"/>
      <c r="M147" s="996"/>
      <c r="N147" s="996"/>
      <c r="P147" s="1011"/>
      <c r="Q147" s="996"/>
      <c r="R147" s="996"/>
      <c r="S147" s="996"/>
      <c r="T147" s="996"/>
      <c r="U147" s="996"/>
      <c r="V147" s="1014"/>
    </row>
    <row r="148" spans="3:22">
      <c r="C148" s="47" t="s">
        <v>223</v>
      </c>
      <c r="D148" s="4"/>
      <c r="E148" s="48" t="s">
        <v>223</v>
      </c>
      <c r="F148" s="49" t="s">
        <v>264</v>
      </c>
      <c r="H148" s="996"/>
      <c r="I148" s="996"/>
      <c r="J148" s="996"/>
      <c r="K148" s="996"/>
      <c r="L148" s="996"/>
      <c r="M148" s="996"/>
      <c r="N148" s="996"/>
      <c r="P148" s="1011"/>
      <c r="Q148" s="996">
        <v>0</v>
      </c>
      <c r="R148" s="996">
        <v>0</v>
      </c>
      <c r="S148" s="996">
        <v>0</v>
      </c>
      <c r="T148" s="996">
        <v>0</v>
      </c>
      <c r="U148" s="996">
        <v>0</v>
      </c>
      <c r="V148" s="1014"/>
    </row>
    <row r="149" spans="3:22">
      <c r="C149" s="47" t="s">
        <v>68</v>
      </c>
      <c r="D149" s="4"/>
      <c r="E149" s="48" t="s">
        <v>1069</v>
      </c>
      <c r="F149" s="49" t="s">
        <v>264</v>
      </c>
      <c r="H149" s="996"/>
      <c r="I149" s="996"/>
      <c r="J149" s="996"/>
      <c r="K149" s="996"/>
      <c r="L149" s="996"/>
      <c r="M149" s="996"/>
      <c r="N149" s="996"/>
      <c r="P149" s="1011"/>
      <c r="Q149" s="996">
        <v>0</v>
      </c>
      <c r="R149" s="996">
        <v>0</v>
      </c>
      <c r="S149" s="996">
        <v>0</v>
      </c>
      <c r="T149" s="996">
        <v>0</v>
      </c>
      <c r="U149" s="996">
        <v>0</v>
      </c>
      <c r="V149" s="1014"/>
    </row>
    <row r="150" spans="3:22">
      <c r="C150" s="47" t="s">
        <v>69</v>
      </c>
      <c r="D150" s="4"/>
      <c r="E150" s="48" t="s">
        <v>1070</v>
      </c>
      <c r="F150" s="49" t="s">
        <v>264</v>
      </c>
      <c r="H150" s="996"/>
      <c r="I150" s="996"/>
      <c r="J150" s="996"/>
      <c r="K150" s="996"/>
      <c r="L150" s="996"/>
      <c r="M150" s="996"/>
      <c r="N150" s="996"/>
      <c r="P150" s="1011"/>
      <c r="Q150" s="996">
        <v>0</v>
      </c>
      <c r="R150" s="996">
        <v>0</v>
      </c>
      <c r="S150" s="996">
        <v>0</v>
      </c>
      <c r="T150" s="996">
        <v>0</v>
      </c>
      <c r="U150" s="996">
        <v>0</v>
      </c>
      <c r="V150" s="1014"/>
    </row>
    <row r="151" spans="3:22">
      <c r="C151" s="47" t="s">
        <v>70</v>
      </c>
      <c r="D151" s="4"/>
      <c r="E151" s="48" t="s">
        <v>1071</v>
      </c>
      <c r="F151" s="49" t="s">
        <v>264</v>
      </c>
      <c r="H151" s="996"/>
      <c r="I151" s="996"/>
      <c r="J151" s="996"/>
      <c r="K151" s="996"/>
      <c r="L151" s="996"/>
      <c r="M151" s="996"/>
      <c r="N151" s="996"/>
      <c r="P151" s="1011"/>
      <c r="Q151" s="996">
        <v>0</v>
      </c>
      <c r="R151" s="996">
        <v>0</v>
      </c>
      <c r="S151" s="996">
        <v>0</v>
      </c>
      <c r="T151" s="996">
        <v>0</v>
      </c>
      <c r="U151" s="996">
        <v>0</v>
      </c>
      <c r="V151" s="1014"/>
    </row>
    <row r="152" spans="3:22">
      <c r="C152" s="47" t="s">
        <v>1073</v>
      </c>
      <c r="D152" s="4"/>
      <c r="E152" s="48" t="s">
        <v>1074</v>
      </c>
      <c r="F152" s="49" t="s">
        <v>264</v>
      </c>
      <c r="H152" s="996"/>
      <c r="I152" s="996"/>
      <c r="J152" s="996"/>
      <c r="K152" s="996"/>
      <c r="L152" s="996"/>
      <c r="M152" s="996"/>
      <c r="N152" s="996"/>
      <c r="P152" s="1011">
        <v>0.6</v>
      </c>
      <c r="Q152" s="996">
        <v>0.6</v>
      </c>
      <c r="R152" s="996">
        <v>0.6</v>
      </c>
      <c r="S152" s="996">
        <v>0.6</v>
      </c>
      <c r="T152" s="996">
        <v>0.6</v>
      </c>
      <c r="U152" s="996">
        <v>0.6</v>
      </c>
      <c r="V152" s="1014">
        <v>0.6</v>
      </c>
    </row>
    <row r="153" spans="3:22">
      <c r="C153" s="47" t="s">
        <v>1067</v>
      </c>
      <c r="D153" s="4"/>
      <c r="E153" s="48"/>
      <c r="F153" s="49"/>
      <c r="H153" s="996"/>
      <c r="I153" s="996"/>
      <c r="J153" s="996"/>
      <c r="K153" s="996"/>
      <c r="L153" s="996"/>
      <c r="M153" s="996"/>
      <c r="N153" s="996"/>
      <c r="P153" s="1011">
        <v>0.4</v>
      </c>
      <c r="Q153" s="996">
        <v>0.4</v>
      </c>
      <c r="R153" s="996">
        <v>0.4</v>
      </c>
      <c r="S153" s="996">
        <v>0.4</v>
      </c>
      <c r="T153" s="996">
        <v>0.4</v>
      </c>
      <c r="U153" s="996">
        <v>0.4</v>
      </c>
      <c r="V153" s="1014">
        <v>0.4</v>
      </c>
    </row>
    <row r="154" spans="3:22">
      <c r="C154" s="1003" t="s">
        <v>1035</v>
      </c>
      <c r="D154" s="4"/>
      <c r="E154" s="1009"/>
      <c r="F154" s="49"/>
      <c r="H154" s="996"/>
      <c r="I154" s="996"/>
      <c r="J154" s="996"/>
      <c r="K154" s="996"/>
      <c r="L154" s="996"/>
      <c r="M154" s="996"/>
      <c r="N154" s="996"/>
      <c r="P154" s="1011"/>
      <c r="Q154" s="996"/>
      <c r="R154" s="996"/>
      <c r="S154" s="996"/>
      <c r="T154" s="996"/>
      <c r="U154" s="996"/>
      <c r="V154" s="1014"/>
    </row>
    <row r="155" spans="3:22">
      <c r="C155" s="47" t="s">
        <v>223</v>
      </c>
      <c r="D155" s="4"/>
      <c r="E155" s="48" t="s">
        <v>223</v>
      </c>
      <c r="F155" s="49" t="s">
        <v>264</v>
      </c>
      <c r="H155" s="996"/>
      <c r="I155" s="996"/>
      <c r="J155" s="996"/>
      <c r="K155" s="996"/>
      <c r="L155" s="996"/>
      <c r="M155" s="996"/>
      <c r="N155" s="996"/>
      <c r="P155" s="1011">
        <v>0.3</v>
      </c>
      <c r="Q155" s="996">
        <v>0.29166666666666663</v>
      </c>
      <c r="R155" s="996">
        <v>0.28333333333333333</v>
      </c>
      <c r="S155" s="996">
        <v>0.27500000000000002</v>
      </c>
      <c r="T155" s="996">
        <v>0.26666666666666666</v>
      </c>
      <c r="U155" s="996">
        <v>0.2583333333333333</v>
      </c>
      <c r="V155" s="1014">
        <v>0.25</v>
      </c>
    </row>
    <row r="156" spans="3:22">
      <c r="C156" s="47" t="s">
        <v>68</v>
      </c>
      <c r="D156" s="4"/>
      <c r="E156" s="48" t="s">
        <v>1069</v>
      </c>
      <c r="F156" s="49" t="s">
        <v>264</v>
      </c>
      <c r="H156" s="996"/>
      <c r="I156" s="996"/>
      <c r="J156" s="996"/>
      <c r="K156" s="996"/>
      <c r="L156" s="996"/>
      <c r="M156" s="996"/>
      <c r="N156" s="996"/>
      <c r="P156" s="1011">
        <v>0.3</v>
      </c>
      <c r="Q156" s="996">
        <v>0.3</v>
      </c>
      <c r="R156" s="996">
        <v>0.3</v>
      </c>
      <c r="S156" s="996">
        <v>0.3</v>
      </c>
      <c r="T156" s="996">
        <v>0.3</v>
      </c>
      <c r="U156" s="996">
        <v>0.3</v>
      </c>
      <c r="V156" s="1014">
        <v>0.3</v>
      </c>
    </row>
    <row r="157" spans="3:22">
      <c r="C157" s="47" t="s">
        <v>69</v>
      </c>
      <c r="D157" s="4"/>
      <c r="E157" s="48" t="s">
        <v>1070</v>
      </c>
      <c r="F157" s="49" t="s">
        <v>264</v>
      </c>
      <c r="H157" s="996"/>
      <c r="I157" s="996"/>
      <c r="J157" s="996"/>
      <c r="K157" s="996"/>
      <c r="L157" s="996"/>
      <c r="M157" s="996"/>
      <c r="N157" s="996"/>
      <c r="P157" s="1011"/>
      <c r="Q157" s="996">
        <v>0</v>
      </c>
      <c r="R157" s="996">
        <v>0</v>
      </c>
      <c r="S157" s="996">
        <v>0</v>
      </c>
      <c r="T157" s="996">
        <v>0</v>
      </c>
      <c r="U157" s="996">
        <v>0</v>
      </c>
      <c r="V157" s="1014"/>
    </row>
    <row r="158" spans="3:22" ht="10.5" customHeight="1">
      <c r="C158" s="47" t="s">
        <v>70</v>
      </c>
      <c r="D158" s="4"/>
      <c r="E158" s="48" t="s">
        <v>1071</v>
      </c>
      <c r="F158" s="49" t="s">
        <v>264</v>
      </c>
      <c r="H158" s="996"/>
      <c r="I158" s="996"/>
      <c r="J158" s="996"/>
      <c r="K158" s="996"/>
      <c r="L158" s="996"/>
      <c r="M158" s="996"/>
      <c r="N158" s="996"/>
      <c r="P158" s="1011"/>
      <c r="Q158" s="996">
        <v>0</v>
      </c>
      <c r="R158" s="996">
        <v>0</v>
      </c>
      <c r="S158" s="996">
        <v>0</v>
      </c>
      <c r="T158" s="996">
        <v>0</v>
      </c>
      <c r="U158" s="996">
        <v>0</v>
      </c>
      <c r="V158" s="1014"/>
    </row>
    <row r="159" spans="3:22" ht="15" customHeight="1">
      <c r="C159" s="47" t="s">
        <v>856</v>
      </c>
      <c r="D159" s="4"/>
      <c r="E159" s="48" t="s">
        <v>1072</v>
      </c>
      <c r="F159" s="49" t="s">
        <v>264</v>
      </c>
      <c r="H159" s="996"/>
      <c r="I159" s="996"/>
      <c r="J159" s="996"/>
      <c r="K159" s="996"/>
      <c r="L159" s="996"/>
      <c r="M159" s="996"/>
      <c r="N159" s="996"/>
      <c r="P159" s="1011">
        <v>0.2</v>
      </c>
      <c r="Q159" s="996">
        <v>0.17500000000000002</v>
      </c>
      <c r="R159" s="996">
        <v>0.15</v>
      </c>
      <c r="S159" s="996">
        <v>0.125</v>
      </c>
      <c r="T159" s="996">
        <v>9.9999999999999992E-2</v>
      </c>
      <c r="U159" s="996">
        <v>7.4999999999999983E-2</v>
      </c>
      <c r="V159" s="1014">
        <v>0.05</v>
      </c>
    </row>
    <row r="160" spans="3:22" ht="15" customHeight="1">
      <c r="C160" s="47" t="s">
        <v>1067</v>
      </c>
      <c r="D160" s="4"/>
      <c r="E160" s="48"/>
      <c r="F160" s="49"/>
      <c r="H160" s="996"/>
      <c r="I160" s="996"/>
      <c r="J160" s="996"/>
      <c r="K160" s="996"/>
      <c r="L160" s="996"/>
      <c r="M160" s="996"/>
      <c r="N160" s="996"/>
      <c r="P160" s="1011">
        <v>0.19999999999999996</v>
      </c>
      <c r="Q160" s="996">
        <v>0.23333333333333339</v>
      </c>
      <c r="R160" s="996">
        <v>0.26666666666666672</v>
      </c>
      <c r="S160" s="996">
        <v>0.30000000000000004</v>
      </c>
      <c r="T160" s="996">
        <v>0.33333333333333337</v>
      </c>
      <c r="U160" s="996">
        <v>0.3666666666666667</v>
      </c>
      <c r="V160" s="1014">
        <v>0.39999999999999991</v>
      </c>
    </row>
    <row r="161" spans="3:22">
      <c r="C161" s="1003" t="s">
        <v>1036</v>
      </c>
      <c r="D161" s="4"/>
      <c r="E161" s="48"/>
      <c r="F161" s="49"/>
      <c r="H161" s="996"/>
      <c r="I161" s="996"/>
      <c r="J161" s="996"/>
      <c r="K161" s="996"/>
      <c r="L161" s="996"/>
      <c r="M161" s="996"/>
      <c r="N161" s="996"/>
      <c r="P161" s="1011"/>
      <c r="Q161" s="996"/>
      <c r="R161" s="996"/>
      <c r="S161" s="996"/>
      <c r="T161" s="996"/>
      <c r="U161" s="996"/>
      <c r="V161" s="1014"/>
    </row>
    <row r="162" spans="3:22">
      <c r="C162" s="47" t="s">
        <v>223</v>
      </c>
      <c r="D162" s="4"/>
      <c r="E162" s="48" t="s">
        <v>223</v>
      </c>
      <c r="F162" s="49" t="s">
        <v>264</v>
      </c>
      <c r="H162" s="996"/>
      <c r="I162" s="996"/>
      <c r="J162" s="996"/>
      <c r="K162" s="996"/>
      <c r="L162" s="996"/>
      <c r="M162" s="996"/>
      <c r="N162" s="996"/>
      <c r="P162" s="1011">
        <v>0</v>
      </c>
      <c r="Q162" s="996">
        <v>0</v>
      </c>
      <c r="R162" s="996">
        <v>0</v>
      </c>
      <c r="S162" s="996">
        <v>0</v>
      </c>
      <c r="T162" s="996">
        <v>0</v>
      </c>
      <c r="U162" s="996">
        <v>0</v>
      </c>
      <c r="V162" s="1014">
        <v>0</v>
      </c>
    </row>
    <row r="163" spans="3:22">
      <c r="C163" s="47" t="s">
        <v>68</v>
      </c>
      <c r="D163" s="4"/>
      <c r="E163" s="48" t="s">
        <v>1069</v>
      </c>
      <c r="F163" s="49" t="s">
        <v>264</v>
      </c>
      <c r="H163" s="996"/>
      <c r="I163" s="996"/>
      <c r="J163" s="996"/>
      <c r="K163" s="996"/>
      <c r="L163" s="996"/>
      <c r="M163" s="996"/>
      <c r="N163" s="996"/>
      <c r="P163" s="1011">
        <v>0.3</v>
      </c>
      <c r="Q163" s="996">
        <v>0.3</v>
      </c>
      <c r="R163" s="996">
        <v>0.3</v>
      </c>
      <c r="S163" s="996">
        <v>0.3</v>
      </c>
      <c r="T163" s="996">
        <v>0.3</v>
      </c>
      <c r="U163" s="996">
        <v>0.3</v>
      </c>
      <c r="V163" s="1014">
        <v>0.3</v>
      </c>
    </row>
    <row r="164" spans="3:22">
      <c r="C164" s="47" t="s">
        <v>69</v>
      </c>
      <c r="D164" s="4"/>
      <c r="E164" s="48" t="s">
        <v>1070</v>
      </c>
      <c r="F164" s="49" t="s">
        <v>264</v>
      </c>
      <c r="H164" s="996"/>
      <c r="I164" s="996"/>
      <c r="J164" s="996"/>
      <c r="K164" s="996"/>
      <c r="L164" s="996"/>
      <c r="M164" s="996"/>
      <c r="N164" s="996"/>
      <c r="P164" s="1011"/>
      <c r="Q164" s="996">
        <v>0</v>
      </c>
      <c r="R164" s="996">
        <v>0</v>
      </c>
      <c r="S164" s="996">
        <v>0</v>
      </c>
      <c r="T164" s="996">
        <v>0</v>
      </c>
      <c r="U164" s="996">
        <v>0</v>
      </c>
      <c r="V164" s="1014"/>
    </row>
    <row r="165" spans="3:22">
      <c r="C165" s="47" t="s">
        <v>70</v>
      </c>
      <c r="D165" s="4"/>
      <c r="E165" s="48" t="s">
        <v>1071</v>
      </c>
      <c r="F165" s="49" t="s">
        <v>264</v>
      </c>
      <c r="H165" s="996"/>
      <c r="I165" s="996"/>
      <c r="J165" s="996"/>
      <c r="K165" s="996"/>
      <c r="L165" s="996"/>
      <c r="M165" s="996"/>
      <c r="N165" s="996"/>
      <c r="P165" s="1011"/>
      <c r="Q165" s="996">
        <v>0</v>
      </c>
      <c r="R165" s="996">
        <v>0</v>
      </c>
      <c r="S165" s="996">
        <v>0</v>
      </c>
      <c r="T165" s="996">
        <v>0</v>
      </c>
      <c r="U165" s="996">
        <v>0</v>
      </c>
      <c r="V165" s="1014"/>
    </row>
    <row r="166" spans="3:22">
      <c r="C166" s="47" t="s">
        <v>1075</v>
      </c>
      <c r="D166" s="4"/>
      <c r="E166" s="48" t="s">
        <v>1074</v>
      </c>
      <c r="F166" s="49" t="s">
        <v>264</v>
      </c>
      <c r="H166" s="996"/>
      <c r="I166" s="996"/>
      <c r="J166" s="996"/>
      <c r="K166" s="996"/>
      <c r="L166" s="996"/>
      <c r="M166" s="996"/>
      <c r="N166" s="996"/>
      <c r="P166" s="1011">
        <v>0.2</v>
      </c>
      <c r="Q166" s="996">
        <v>0.2</v>
      </c>
      <c r="R166" s="996">
        <v>0.2</v>
      </c>
      <c r="S166" s="996">
        <v>0.2</v>
      </c>
      <c r="T166" s="996">
        <v>0.2</v>
      </c>
      <c r="U166" s="996">
        <v>0.2</v>
      </c>
      <c r="V166" s="1014">
        <v>0.2</v>
      </c>
    </row>
    <row r="167" spans="3:22">
      <c r="C167" s="47" t="s">
        <v>1066</v>
      </c>
      <c r="D167" s="4"/>
      <c r="E167" s="48" t="s">
        <v>1066</v>
      </c>
      <c r="F167" s="49"/>
      <c r="H167" s="996"/>
      <c r="I167" s="996"/>
      <c r="J167" s="996"/>
      <c r="K167" s="996"/>
      <c r="L167" s="996"/>
      <c r="M167" s="996"/>
      <c r="N167" s="996"/>
      <c r="P167" s="1011">
        <v>0.3</v>
      </c>
      <c r="Q167" s="996">
        <v>0.3</v>
      </c>
      <c r="R167" s="996">
        <v>0.3</v>
      </c>
      <c r="S167" s="996">
        <v>0.3</v>
      </c>
      <c r="T167" s="996">
        <v>0.3</v>
      </c>
      <c r="U167" s="996">
        <v>0.3</v>
      </c>
      <c r="V167" s="1014">
        <v>0.3</v>
      </c>
    </row>
    <row r="168" spans="3:22">
      <c r="C168" s="47" t="s">
        <v>1067</v>
      </c>
      <c r="D168" s="4"/>
      <c r="E168" s="48"/>
      <c r="F168" s="49"/>
      <c r="H168" s="996"/>
      <c r="I168" s="996"/>
      <c r="J168" s="996"/>
      <c r="K168" s="996"/>
      <c r="L168" s="996"/>
      <c r="M168" s="996"/>
      <c r="N168" s="996"/>
      <c r="P168" s="1011">
        <v>0.19999999999999996</v>
      </c>
      <c r="Q168" s="996">
        <v>0.19999999999999996</v>
      </c>
      <c r="R168" s="996">
        <v>0.19999999999999996</v>
      </c>
      <c r="S168" s="996">
        <v>0.19999999999999996</v>
      </c>
      <c r="T168" s="996">
        <v>0.19999999999999996</v>
      </c>
      <c r="U168" s="996">
        <v>0.19999999999999996</v>
      </c>
      <c r="V168" s="1014">
        <v>0.19999999999999996</v>
      </c>
    </row>
    <row r="169" spans="3:22">
      <c r="C169" s="1003" t="s">
        <v>1076</v>
      </c>
      <c r="D169" s="4"/>
      <c r="E169" s="48"/>
      <c r="F169" s="49"/>
      <c r="H169" s="996"/>
      <c r="I169" s="996"/>
      <c r="J169" s="996"/>
      <c r="K169" s="996"/>
      <c r="L169" s="996"/>
      <c r="M169" s="996"/>
      <c r="N169" s="996"/>
      <c r="P169" s="1011"/>
      <c r="Q169" s="996"/>
      <c r="R169" s="996"/>
      <c r="S169" s="996"/>
      <c r="T169" s="996"/>
      <c r="U169" s="996"/>
      <c r="V169" s="1014"/>
    </row>
    <row r="170" spans="3:22">
      <c r="C170" s="47" t="s">
        <v>223</v>
      </c>
      <c r="D170" s="4"/>
      <c r="E170" s="48" t="s">
        <v>223</v>
      </c>
      <c r="F170" s="49" t="s">
        <v>264</v>
      </c>
      <c r="H170" s="996"/>
      <c r="I170" s="996"/>
      <c r="J170" s="996"/>
      <c r="K170" s="996"/>
      <c r="L170" s="996"/>
      <c r="M170" s="996"/>
      <c r="N170" s="996"/>
      <c r="P170" s="1011">
        <v>0.05</v>
      </c>
      <c r="Q170" s="996">
        <v>4.5000000000000005E-2</v>
      </c>
      <c r="R170" s="996">
        <v>0.04</v>
      </c>
      <c r="S170" s="996">
        <v>3.5000000000000003E-2</v>
      </c>
      <c r="T170" s="996">
        <v>3.0000000000000002E-2</v>
      </c>
      <c r="U170" s="996">
        <v>2.4999999999999998E-2</v>
      </c>
      <c r="V170" s="1014">
        <v>0.02</v>
      </c>
    </row>
    <row r="171" spans="3:22">
      <c r="C171" s="47" t="s">
        <v>68</v>
      </c>
      <c r="D171" s="4"/>
      <c r="E171" s="48" t="s">
        <v>1069</v>
      </c>
      <c r="F171" s="49" t="s">
        <v>264</v>
      </c>
      <c r="H171" s="996"/>
      <c r="I171" s="996"/>
      <c r="J171" s="996"/>
      <c r="K171" s="996"/>
      <c r="L171" s="996"/>
      <c r="M171" s="996"/>
      <c r="N171" s="996"/>
      <c r="P171" s="1011">
        <v>0.3</v>
      </c>
      <c r="Q171" s="996">
        <v>0.3</v>
      </c>
      <c r="R171" s="996">
        <v>0.3</v>
      </c>
      <c r="S171" s="996">
        <v>0.3</v>
      </c>
      <c r="T171" s="996">
        <v>0.3</v>
      </c>
      <c r="U171" s="996">
        <v>0.3</v>
      </c>
      <c r="V171" s="1014">
        <v>0.3</v>
      </c>
    </row>
    <row r="172" spans="3:22">
      <c r="C172" s="47" t="s">
        <v>69</v>
      </c>
      <c r="D172" s="4"/>
      <c r="E172" s="48" t="s">
        <v>1070</v>
      </c>
      <c r="F172" s="49" t="s">
        <v>264</v>
      </c>
      <c r="H172" s="996"/>
      <c r="I172" s="996"/>
      <c r="J172" s="996"/>
      <c r="K172" s="996"/>
      <c r="L172" s="996"/>
      <c r="M172" s="996"/>
      <c r="N172" s="996"/>
      <c r="P172" s="1011">
        <v>0.05</v>
      </c>
      <c r="Q172" s="996">
        <v>4.6666666666666669E-2</v>
      </c>
      <c r="R172" s="996">
        <v>4.3333333333333335E-2</v>
      </c>
      <c r="S172" s="996">
        <v>0.04</v>
      </c>
      <c r="T172" s="996">
        <v>3.6666666666666667E-2</v>
      </c>
      <c r="U172" s="996">
        <v>3.3333333333333333E-2</v>
      </c>
      <c r="V172" s="1014">
        <v>0.03</v>
      </c>
    </row>
    <row r="173" spans="3:22">
      <c r="C173" s="47" t="s">
        <v>70</v>
      </c>
      <c r="D173" s="4"/>
      <c r="E173" s="48" t="s">
        <v>1071</v>
      </c>
      <c r="F173" s="49" t="s">
        <v>264</v>
      </c>
      <c r="H173" s="996"/>
      <c r="I173" s="996"/>
      <c r="J173" s="996"/>
      <c r="K173" s="996"/>
      <c r="L173" s="996"/>
      <c r="M173" s="996"/>
      <c r="N173" s="996"/>
      <c r="P173" s="1011"/>
      <c r="Q173" s="996">
        <v>0</v>
      </c>
      <c r="R173" s="996">
        <v>0</v>
      </c>
      <c r="S173" s="996">
        <v>0</v>
      </c>
      <c r="T173" s="996">
        <v>0</v>
      </c>
      <c r="U173" s="996">
        <v>0</v>
      </c>
      <c r="V173" s="1014"/>
    </row>
    <row r="174" spans="3:22">
      <c r="C174" s="47" t="s">
        <v>1073</v>
      </c>
      <c r="D174" s="4"/>
      <c r="E174" s="48" t="s">
        <v>1074</v>
      </c>
      <c r="F174" s="49" t="s">
        <v>264</v>
      </c>
      <c r="H174" s="996"/>
      <c r="I174" s="996"/>
      <c r="J174" s="996"/>
      <c r="K174" s="996"/>
      <c r="L174" s="996"/>
      <c r="M174" s="996"/>
      <c r="N174" s="996"/>
      <c r="P174" s="1011"/>
      <c r="Q174" s="996">
        <v>0</v>
      </c>
      <c r="R174" s="996">
        <v>0</v>
      </c>
      <c r="S174" s="996">
        <v>0</v>
      </c>
      <c r="T174" s="996">
        <v>0</v>
      </c>
      <c r="U174" s="996">
        <v>0</v>
      </c>
      <c r="V174" s="1014"/>
    </row>
    <row r="175" spans="3:22">
      <c r="C175" s="47" t="s">
        <v>856</v>
      </c>
      <c r="D175" s="4"/>
      <c r="E175" s="48" t="s">
        <v>1072</v>
      </c>
      <c r="F175" s="49"/>
      <c r="H175" s="996"/>
      <c r="I175" s="996"/>
      <c r="J175" s="996"/>
      <c r="K175" s="996"/>
      <c r="L175" s="996"/>
      <c r="M175" s="996"/>
      <c r="N175" s="996"/>
      <c r="P175" s="1011">
        <v>0.05</v>
      </c>
      <c r="Q175" s="996">
        <v>0.05</v>
      </c>
      <c r="R175" s="996">
        <v>0.05</v>
      </c>
      <c r="S175" s="996">
        <v>0.05</v>
      </c>
      <c r="T175" s="996">
        <v>0.05</v>
      </c>
      <c r="U175" s="996">
        <v>0.05</v>
      </c>
      <c r="V175" s="1014">
        <v>0.05</v>
      </c>
    </row>
    <row r="176" spans="3:22">
      <c r="C176" s="9" t="s">
        <v>1067</v>
      </c>
      <c r="D176" s="10"/>
      <c r="E176" s="56"/>
      <c r="F176" s="63"/>
      <c r="H176" s="996"/>
      <c r="I176" s="996"/>
      <c r="J176" s="996"/>
      <c r="K176" s="996"/>
      <c r="L176" s="996"/>
      <c r="M176" s="996"/>
      <c r="N176" s="996"/>
      <c r="P176" s="1015">
        <v>0.55000000000000004</v>
      </c>
      <c r="Q176" s="1016">
        <v>0.55833333333333335</v>
      </c>
      <c r="R176" s="1016">
        <v>0.56666666666666665</v>
      </c>
      <c r="S176" s="1016">
        <v>0.57500000000000007</v>
      </c>
      <c r="T176" s="1016">
        <v>0.58333333333333326</v>
      </c>
      <c r="U176" s="1016">
        <v>0.59166666666666667</v>
      </c>
      <c r="V176" s="1017">
        <v>0.60000000000000009</v>
      </c>
    </row>
    <row r="178" spans="3:22">
      <c r="C178" s="283" t="s">
        <v>1077</v>
      </c>
      <c r="D178" s="283"/>
      <c r="E178" s="283"/>
      <c r="F178" s="283"/>
      <c r="G178" s="283"/>
      <c r="H178" s="283"/>
      <c r="I178" s="283"/>
      <c r="J178" s="4"/>
      <c r="K178" s="4"/>
      <c r="L178" s="4"/>
    </row>
    <row r="179" spans="3:22">
      <c r="C179" s="283" t="s">
        <v>682</v>
      </c>
      <c r="D179" s="283" t="s">
        <v>1078</v>
      </c>
      <c r="E179" s="283"/>
      <c r="F179" s="283"/>
      <c r="G179" s="283"/>
      <c r="H179" s="283"/>
      <c r="I179" s="283"/>
      <c r="J179" s="4"/>
      <c r="K179" s="4"/>
      <c r="L179" s="4"/>
    </row>
    <row r="180" spans="3:22">
      <c r="C180" s="283"/>
      <c r="D180" s="283" t="s">
        <v>1079</v>
      </c>
      <c r="E180" s="283"/>
      <c r="F180" s="283"/>
      <c r="G180" s="283"/>
      <c r="H180" s="283"/>
      <c r="I180" s="283"/>
      <c r="J180" s="4"/>
      <c r="K180" s="4"/>
      <c r="L180" s="4"/>
    </row>
    <row r="181" spans="3:22" ht="16" customHeight="1">
      <c r="C181" s="283"/>
      <c r="D181" s="283" t="s">
        <v>1080</v>
      </c>
      <c r="E181" s="283"/>
      <c r="F181" s="283"/>
      <c r="G181" s="283"/>
      <c r="H181" s="283"/>
      <c r="I181" s="283"/>
      <c r="J181" s="4"/>
      <c r="K181" s="4"/>
      <c r="L181" s="4"/>
    </row>
    <row r="182" spans="3:22">
      <c r="C182" s="283"/>
      <c r="D182" s="283" t="s">
        <v>1097</v>
      </c>
      <c r="E182" s="283"/>
      <c r="F182" s="283"/>
      <c r="G182" s="283"/>
      <c r="H182" s="283"/>
      <c r="I182" s="283"/>
      <c r="J182" s="4"/>
      <c r="K182" s="4"/>
      <c r="L182" s="4"/>
    </row>
    <row r="183" spans="3:22" s="159" customFormat="1">
      <c r="C183" s="283"/>
      <c r="D183" s="283" t="s">
        <v>1081</v>
      </c>
      <c r="E183" s="283"/>
      <c r="F183" s="283"/>
      <c r="G183" s="283"/>
      <c r="H183" s="283"/>
      <c r="I183" s="283"/>
      <c r="J183" s="4"/>
      <c r="K183" s="4"/>
      <c r="L183" s="4"/>
      <c r="O183" s="984"/>
      <c r="T183" s="985"/>
    </row>
    <row r="184" spans="3:22" s="195" customFormat="1" ht="18" customHeight="1">
      <c r="C184" s="283"/>
      <c r="D184" s="283" t="s">
        <v>1082</v>
      </c>
      <c r="E184" s="283"/>
      <c r="F184" s="283"/>
      <c r="G184" s="283"/>
      <c r="H184" s="283"/>
      <c r="I184" s="283"/>
      <c r="J184" s="4"/>
      <c r="K184" s="4"/>
      <c r="L184" s="4"/>
      <c r="M184" s="200"/>
      <c r="O184" s="200"/>
      <c r="P184" s="200"/>
      <c r="Q184" s="200"/>
      <c r="R184" s="200"/>
      <c r="S184" s="200"/>
      <c r="T184" s="200"/>
      <c r="U184" s="200"/>
      <c r="V184" s="200"/>
    </row>
    <row r="185" spans="3:22" s="195" customFormat="1" ht="18" customHeight="1">
      <c r="C185" s="1025"/>
      <c r="D185" s="283" t="s">
        <v>1083</v>
      </c>
      <c r="E185" s="1026"/>
      <c r="F185" s="1026"/>
      <c r="G185" s="1027"/>
      <c r="H185" s="1028"/>
      <c r="I185" s="1028"/>
      <c r="J185" s="205"/>
      <c r="K185" s="205"/>
      <c r="L185" s="205"/>
      <c r="M185" s="205"/>
      <c r="O185" s="986"/>
      <c r="P185" s="134"/>
      <c r="Q185" s="134"/>
      <c r="R185" s="134"/>
      <c r="S185" s="134"/>
      <c r="T185" s="134"/>
      <c r="U185" s="134"/>
      <c r="V185" s="134"/>
    </row>
    <row r="186" spans="3:22" s="195" customFormat="1" ht="18" customHeight="1">
      <c r="C186" s="991"/>
      <c r="E186" s="201"/>
      <c r="F186" s="200"/>
      <c r="H186" s="205"/>
      <c r="I186" s="205"/>
      <c r="J186" s="205"/>
      <c r="K186" s="205"/>
      <c r="L186" s="205"/>
      <c r="M186" s="205"/>
      <c r="O186" s="986"/>
      <c r="P186" s="206"/>
      <c r="Q186"/>
      <c r="R186"/>
      <c r="S186"/>
      <c r="T186"/>
      <c r="U186"/>
      <c r="V186"/>
    </row>
    <row r="187" spans="3:22">
      <c r="D187" s="122"/>
      <c r="E187" s="122"/>
      <c r="H187" s="989"/>
      <c r="I187" s="989"/>
      <c r="J187" s="989"/>
      <c r="K187" s="989"/>
      <c r="L187" s="989"/>
      <c r="M187" s="989"/>
    </row>
    <row r="188" spans="3:22">
      <c r="C188" s="185" t="s">
        <v>224</v>
      </c>
      <c r="D188" s="91"/>
      <c r="E188" s="90"/>
      <c r="H188" s="326" t="s">
        <v>109</v>
      </c>
      <c r="P188" s="829" t="s">
        <v>1629</v>
      </c>
    </row>
    <row r="189" spans="3:22">
      <c r="C189" s="741"/>
      <c r="D189" s="364"/>
      <c r="E189" s="288" t="s">
        <v>98</v>
      </c>
      <c r="F189" s="289" t="s">
        <v>99</v>
      </c>
      <c r="H189" s="916">
        <v>2017</v>
      </c>
      <c r="I189" s="917">
        <v>2018</v>
      </c>
      <c r="J189" s="917">
        <v>2019</v>
      </c>
      <c r="K189" s="917">
        <v>2020</v>
      </c>
      <c r="L189" s="917">
        <v>2021</v>
      </c>
      <c r="M189" s="917">
        <v>2022</v>
      </c>
      <c r="N189" s="918">
        <v>2023</v>
      </c>
      <c r="P189" s="567">
        <v>2024</v>
      </c>
      <c r="Q189" s="429">
        <v>2025</v>
      </c>
      <c r="R189" s="429">
        <v>2026</v>
      </c>
      <c r="S189" s="429">
        <v>2027</v>
      </c>
      <c r="T189" s="429">
        <v>2028</v>
      </c>
      <c r="U189" s="429">
        <v>2029</v>
      </c>
      <c r="V189" s="568">
        <v>2030</v>
      </c>
    </row>
    <row r="190" spans="3:22">
      <c r="C190" s="687" t="s">
        <v>232</v>
      </c>
      <c r="D190" s="358"/>
      <c r="E190" s="358"/>
      <c r="F190" s="359"/>
      <c r="H190" s="1031">
        <v>357.4</v>
      </c>
      <c r="I190" s="1032">
        <v>414.8</v>
      </c>
      <c r="J190" s="1032">
        <v>448.2</v>
      </c>
      <c r="K190" s="1032">
        <v>755.64043600000002</v>
      </c>
      <c r="L190" s="1032">
        <v>808.41</v>
      </c>
      <c r="M190" s="1032">
        <v>817</v>
      </c>
      <c r="N190" s="1033">
        <v>817</v>
      </c>
      <c r="P190" s="892">
        <v>576</v>
      </c>
      <c r="Q190" s="893">
        <v>576</v>
      </c>
      <c r="R190" s="893">
        <v>576</v>
      </c>
      <c r="S190" s="893">
        <v>576</v>
      </c>
      <c r="T190" s="893">
        <v>576</v>
      </c>
      <c r="U190" s="893">
        <v>576</v>
      </c>
      <c r="V190" s="894">
        <v>576</v>
      </c>
    </row>
    <row r="191" spans="3:22">
      <c r="C191" s="123" t="s">
        <v>233</v>
      </c>
      <c r="D191" s="115"/>
      <c r="E191" s="115"/>
      <c r="F191" s="1024"/>
      <c r="H191" s="1034"/>
      <c r="I191" s="1035"/>
      <c r="J191" s="1035"/>
      <c r="K191" s="1035"/>
      <c r="L191" s="1035"/>
      <c r="M191" s="1035"/>
      <c r="N191" s="1036"/>
      <c r="P191" s="895">
        <v>86.399999999999991</v>
      </c>
      <c r="Q191" s="896">
        <v>86.399999999999991</v>
      </c>
      <c r="R191" s="896">
        <v>86.399999999999991</v>
      </c>
      <c r="S191" s="896">
        <v>86.399999999999991</v>
      </c>
      <c r="T191" s="896">
        <v>86.399999999999991</v>
      </c>
      <c r="U191" s="896">
        <v>86.399999999999991</v>
      </c>
      <c r="V191" s="897">
        <v>86.399999999999991</v>
      </c>
    </row>
    <row r="192" spans="3:22">
      <c r="C192" s="113" t="s">
        <v>1108</v>
      </c>
      <c r="D192" s="340"/>
      <c r="E192" s="340"/>
      <c r="F192" s="353"/>
      <c r="H192" s="1037"/>
      <c r="I192" s="1038"/>
      <c r="J192" s="1038"/>
      <c r="K192" s="1038"/>
      <c r="L192" s="1038"/>
      <c r="M192" s="1038"/>
      <c r="N192" s="1039"/>
      <c r="P192" s="898">
        <v>714.96276480000006</v>
      </c>
      <c r="Q192" s="899">
        <v>729.26202009600001</v>
      </c>
      <c r="R192" s="899">
        <v>740.20095039744001</v>
      </c>
      <c r="S192" s="899">
        <v>751.30396465340152</v>
      </c>
      <c r="T192" s="899">
        <v>762.57352412320245</v>
      </c>
      <c r="U192" s="899">
        <v>774.01212698505037</v>
      </c>
      <c r="V192" s="900">
        <v>785.62230888982594</v>
      </c>
    </row>
    <row r="193" spans="3:22">
      <c r="C193" s="113" t="s">
        <v>65</v>
      </c>
      <c r="D193" s="340"/>
      <c r="E193" s="340"/>
      <c r="F193" s="353"/>
      <c r="H193" s="1040">
        <v>357.4</v>
      </c>
      <c r="I193" s="1041">
        <v>414.8</v>
      </c>
      <c r="J193" s="1041">
        <v>448.2</v>
      </c>
      <c r="K193" s="1041">
        <v>755.64043600000002</v>
      </c>
      <c r="L193" s="1041">
        <v>808.41</v>
      </c>
      <c r="M193" s="1041">
        <v>817</v>
      </c>
      <c r="N193" s="1042">
        <v>817</v>
      </c>
      <c r="P193" s="927">
        <v>714.96276480000006</v>
      </c>
      <c r="Q193" s="928">
        <v>729.26202009600001</v>
      </c>
      <c r="R193" s="928">
        <v>740.20095039744001</v>
      </c>
      <c r="S193" s="928">
        <v>751.30396465340152</v>
      </c>
      <c r="T193" s="928">
        <v>762.57352412320245</v>
      </c>
      <c r="U193" s="928">
        <v>774.01212698505037</v>
      </c>
      <c r="V193" s="929">
        <v>785.62230888982594</v>
      </c>
    </row>
    <row r="195" spans="3:22">
      <c r="C195" s="993"/>
      <c r="D195" s="122"/>
      <c r="E195" s="122"/>
    </row>
    <row r="196" spans="3:22">
      <c r="C196" s="185" t="s">
        <v>1440</v>
      </c>
      <c r="D196" s="115"/>
      <c r="E196" s="115"/>
    </row>
    <row r="197" spans="3:22">
      <c r="C197" s="36"/>
      <c r="D197" s="115"/>
      <c r="E197" s="115"/>
    </row>
    <row r="198" spans="3:22">
      <c r="C198" s="67" t="s">
        <v>230</v>
      </c>
      <c r="D198" s="365"/>
      <c r="E198" s="561">
        <v>0.5</v>
      </c>
    </row>
    <row r="199" spans="3:22">
      <c r="C199" s="67" t="s">
        <v>231</v>
      </c>
      <c r="D199" s="365"/>
      <c r="E199" s="561">
        <v>0.3</v>
      </c>
    </row>
    <row r="200" spans="3:22">
      <c r="C200" s="993"/>
      <c r="D200" s="122"/>
      <c r="E200" s="122"/>
    </row>
    <row r="201" spans="3:22">
      <c r="C201" s="36"/>
      <c r="D201" s="115"/>
      <c r="E201" s="1043" t="s">
        <v>1114</v>
      </c>
    </row>
    <row r="202" spans="3:22">
      <c r="C202" s="67" t="s">
        <v>1115</v>
      </c>
      <c r="D202" s="131"/>
      <c r="E202" s="1043">
        <v>576</v>
      </c>
    </row>
    <row r="203" spans="3:22">
      <c r="C203" s="906" t="s">
        <v>1116</v>
      </c>
      <c r="D203" s="115"/>
      <c r="E203" s="999"/>
    </row>
    <row r="204" spans="3:22">
      <c r="C204" s="993"/>
      <c r="D204" s="122"/>
      <c r="E204" s="122"/>
    </row>
    <row r="205" spans="3:22">
      <c r="C205" s="332" t="s">
        <v>1441</v>
      </c>
      <c r="D205" s="159"/>
      <c r="P205" s="829" t="s">
        <v>1629</v>
      </c>
    </row>
    <row r="206" spans="3:22">
      <c r="C206" s="196"/>
      <c r="D206" s="329"/>
      <c r="E206" s="331" t="s">
        <v>98</v>
      </c>
      <c r="F206" s="197"/>
      <c r="P206" s="567">
        <v>2024</v>
      </c>
      <c r="Q206" s="429">
        <v>2025</v>
      </c>
      <c r="R206" s="429">
        <v>2026</v>
      </c>
      <c r="S206" s="429">
        <v>2027</v>
      </c>
      <c r="T206" s="429">
        <v>2028</v>
      </c>
      <c r="U206" s="429">
        <v>2029</v>
      </c>
      <c r="V206" s="568">
        <v>2030</v>
      </c>
    </row>
    <row r="207" spans="3:22">
      <c r="C207" s="745" t="s">
        <v>895</v>
      </c>
      <c r="D207" s="290"/>
      <c r="E207" s="352" t="s">
        <v>214</v>
      </c>
      <c r="F207" s="286" t="s">
        <v>116</v>
      </c>
      <c r="P207" s="743">
        <v>0.03</v>
      </c>
      <c r="Q207" s="871">
        <v>1.6E-2</v>
      </c>
      <c r="R207" s="871">
        <v>1.4E-2</v>
      </c>
      <c r="S207" s="871">
        <v>1.4E-2</v>
      </c>
      <c r="T207" s="871">
        <v>1.4E-2</v>
      </c>
      <c r="U207" s="871">
        <v>1.4E-2</v>
      </c>
      <c r="V207" s="949">
        <v>1.4E-2</v>
      </c>
    </row>
    <row r="208" spans="3:22">
      <c r="C208" s="198" t="s">
        <v>896</v>
      </c>
      <c r="D208" s="195"/>
      <c r="E208" s="201" t="s">
        <v>899</v>
      </c>
      <c r="F208" s="199"/>
      <c r="P208" s="847">
        <v>108.66500000000001</v>
      </c>
      <c r="Q208" s="848">
        <v>110.40364000000001</v>
      </c>
      <c r="R208" s="848">
        <v>111.94929096000001</v>
      </c>
      <c r="S208" s="848">
        <v>113.51658103344002</v>
      </c>
      <c r="T208" s="848">
        <v>115.10581316790818</v>
      </c>
      <c r="U208" s="848">
        <v>116.71729455225889</v>
      </c>
      <c r="V208" s="849">
        <v>118.35133667599052</v>
      </c>
    </row>
    <row r="209" spans="3:22">
      <c r="C209" s="213" t="s">
        <v>897</v>
      </c>
      <c r="D209" s="202"/>
      <c r="E209" s="203" t="s">
        <v>214</v>
      </c>
      <c r="F209" s="204"/>
      <c r="P209" s="155">
        <v>8.6650000000000116E-2</v>
      </c>
      <c r="Q209" s="873">
        <v>0.10403640000000003</v>
      </c>
      <c r="R209" s="873">
        <v>0.11949290960000014</v>
      </c>
      <c r="S209" s="873">
        <v>0.13516581033440023</v>
      </c>
      <c r="T209" s="873">
        <v>0.15105813167908178</v>
      </c>
      <c r="U209" s="873">
        <v>0.16717294552258899</v>
      </c>
      <c r="V209" s="950">
        <v>0.18351336675990515</v>
      </c>
    </row>
    <row r="210" spans="3:22">
      <c r="C210" s="283" t="s">
        <v>116</v>
      </c>
      <c r="D210" s="283" t="s">
        <v>898</v>
      </c>
    </row>
    <row r="211" spans="3:22">
      <c r="C211" s="195"/>
      <c r="D211" s="124" t="s">
        <v>1461</v>
      </c>
    </row>
    <row r="272" spans="3:6" ht="88.5" customHeight="1">
      <c r="C272" s="1755"/>
      <c r="D272" s="1755"/>
      <c r="E272" s="1755"/>
      <c r="F272" s="1755"/>
    </row>
    <row r="301" spans="3:6">
      <c r="C301" s="1756"/>
      <c r="D301" s="1756"/>
      <c r="E301" s="1756"/>
      <c r="F301" s="1756"/>
    </row>
    <row r="302" spans="3:6" ht="24.75" customHeight="1">
      <c r="C302" s="1756"/>
      <c r="D302" s="1756"/>
      <c r="E302" s="1756"/>
      <c r="F302" s="1756"/>
    </row>
    <row r="315" spans="3:13" ht="18.75" customHeight="1">
      <c r="C315" s="1758"/>
      <c r="D315" s="1758"/>
      <c r="E315" s="1758"/>
      <c r="F315" s="1758"/>
      <c r="G315" s="1758"/>
      <c r="H315" s="1758"/>
      <c r="I315" s="1758"/>
      <c r="J315" s="1758"/>
      <c r="K315" s="1758"/>
      <c r="L315" s="1758"/>
      <c r="M315" s="1758"/>
    </row>
    <row r="316" spans="3:13">
      <c r="C316" s="997"/>
      <c r="D316" s="988"/>
      <c r="E316" s="988"/>
      <c r="F316" s="988"/>
    </row>
    <row r="317" spans="3:13" ht="16.5" customHeight="1">
      <c r="C317" s="1758"/>
      <c r="D317" s="1758"/>
      <c r="E317" s="1758"/>
      <c r="F317" s="1758"/>
      <c r="G317" s="1758"/>
      <c r="H317" s="1758"/>
      <c r="I317" s="1758"/>
      <c r="J317" s="1758"/>
      <c r="K317" s="1758"/>
      <c r="L317" s="1758"/>
      <c r="M317" s="1758"/>
    </row>
    <row r="370" spans="3:13" ht="28.5" customHeight="1">
      <c r="C370" s="1758"/>
      <c r="D370" s="1758"/>
      <c r="E370" s="1758"/>
      <c r="F370" s="1758"/>
      <c r="G370" s="1758"/>
      <c r="H370" s="1758"/>
      <c r="I370" s="1758"/>
      <c r="J370" s="1758"/>
      <c r="K370" s="1758"/>
      <c r="L370" s="1758"/>
      <c r="M370" s="1758"/>
    </row>
    <row r="371" spans="3:13">
      <c r="C371" s="997"/>
      <c r="D371" s="988"/>
      <c r="E371" s="988"/>
      <c r="F371" s="988"/>
    </row>
    <row r="372" spans="3:13" ht="30.75" customHeight="1">
      <c r="C372" s="1758"/>
      <c r="D372" s="1758"/>
      <c r="E372" s="1758"/>
      <c r="F372" s="1758"/>
      <c r="G372" s="1758"/>
      <c r="H372" s="1758"/>
      <c r="I372" s="1758"/>
      <c r="J372" s="1758"/>
      <c r="K372" s="1758"/>
      <c r="L372" s="1758"/>
      <c r="M372" s="1758"/>
    </row>
    <row r="445" spans="3:13" s="4" customFormat="1" ht="48.75" customHeight="1">
      <c r="C445" s="1731"/>
      <c r="D445" s="1731"/>
      <c r="E445" s="1731"/>
      <c r="F445" s="1731"/>
      <c r="G445" s="1731"/>
      <c r="H445" s="1731"/>
      <c r="I445" s="1731"/>
      <c r="J445" s="1731"/>
      <c r="K445" s="1731"/>
      <c r="L445" s="1731"/>
      <c r="M445" s="1731"/>
    </row>
    <row r="497" spans="3:5" ht="32.25" customHeight="1">
      <c r="C497" s="1757"/>
      <c r="D497" s="1757"/>
      <c r="E497" s="1757"/>
    </row>
    <row r="498" spans="3:5" ht="14.25" customHeight="1">
      <c r="C498" s="1731"/>
      <c r="D498" s="1731"/>
      <c r="E498" s="1731"/>
    </row>
    <row r="499" spans="3:5">
      <c r="C499" s="1731"/>
      <c r="D499" s="1731"/>
      <c r="E499" s="1731"/>
    </row>
  </sheetData>
  <mergeCells count="9">
    <mergeCell ref="C272:F272"/>
    <mergeCell ref="C301:F302"/>
    <mergeCell ref="C445:M445"/>
    <mergeCell ref="C497:E497"/>
    <mergeCell ref="C498:E499"/>
    <mergeCell ref="C315:M315"/>
    <mergeCell ref="C317:M317"/>
    <mergeCell ref="C370:M370"/>
    <mergeCell ref="C372:M372"/>
  </mergeCells>
  <phoneticPr fontId="27" type="noConversion"/>
  <hyperlinks>
    <hyperlink ref="A3" location="SYNTHESE!A1" display="SYNTHESE-INV" xr:uid="{A358C08C-0C2D-42B3-BFFF-E26873646E91}"/>
    <hyperlink ref="A2" location="'A LIRE '!A1" display="A LIRE" xr:uid="{E92D7ECE-B531-4360-95C3-278F9608F84D}"/>
  </hyperlinks>
  <pageMargins left="1" right="1" top="1" bottom="1" header="0.5" footer="0.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0" ma:contentTypeDescription="Crée un document." ma:contentTypeScope="" ma:versionID="30fe95e58db8b7b2ca9ceb81231135c3">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110d45108f9c3a8d0b17f94a7edbf"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a193445-8f29-4d28-b3a3-ce6182a987ad">
      <UserInfo>
        <DisplayName>Morgane NICOL</DisplayName>
        <AccountId>27</AccountId>
        <AccountType/>
      </UserInfo>
      <UserInfo>
        <DisplayName>Shared - Axel ERBA</DisplayName>
        <AccountId>346</AccountId>
        <AccountType/>
      </UserInfo>
      <UserInfo>
        <DisplayName>Aurore COLIN</DisplayName>
        <AccountId>19</AccountId>
        <AccountType/>
      </UserInfo>
      <UserInfo>
        <DisplayName>Maxime LEDEZ</DisplayName>
        <AccountId>21</AccountId>
        <AccountType/>
      </UserInfo>
      <UserInfo>
        <DisplayName>Hadrien HAINAUT</DisplayName>
        <AccountId>37</AccountId>
        <AccountType/>
      </UserInfo>
      <UserInfo>
        <DisplayName>Vivian DEPOUES</DisplayName>
        <AccountId>36</AccountId>
        <AccountType/>
      </UserInfo>
      <UserInfo>
        <DisplayName>Guillaume DOLQUES</DisplayName>
        <AccountId>29</AccountId>
        <AccountType/>
      </UserInfo>
    </SharedWithUsers>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Props1.xml><?xml version="1.0" encoding="utf-8"?>
<ds:datastoreItem xmlns:ds="http://schemas.openxmlformats.org/officeDocument/2006/customXml" ds:itemID="{B1B7AD22-9CB6-479A-B0AB-2E2B027DE4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7D368-A982-4D0E-9AFB-3A4B34145483}">
  <ds:schemaRefs>
    <ds:schemaRef ds:uri="http://schemas.microsoft.com/sharepoint/v3/contenttype/forms"/>
  </ds:schemaRefs>
</ds:datastoreItem>
</file>

<file path=customXml/itemProps3.xml><?xml version="1.0" encoding="utf-8"?>
<ds:datastoreItem xmlns:ds="http://schemas.openxmlformats.org/officeDocument/2006/customXml" ds:itemID="{418A54D6-A175-415B-B5CD-97B25B64EBC0}">
  <ds:schemaRefs>
    <ds:schemaRef ds:uri="http://schemas.microsoft.com/office/2006/metadata/properties"/>
    <ds:schemaRef ds:uri="http://schemas.microsoft.com/office/infopath/2007/PartnerControls"/>
    <ds:schemaRef ds:uri="2a193445-8f29-4d28-b3a3-ce6182a987ad"/>
    <ds:schemaRef ds:uri="http://schemas.microsoft.com/sharepoint/v3"/>
    <ds:schemaRef ds:uri="6d25fa36-6e92-4a8c-bcd7-8d2e2e5dc1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A LIRE </vt:lpstr>
      <vt:lpstr>Données graphiques</vt:lpstr>
      <vt:lpstr>HYPO-MACRO</vt:lpstr>
      <vt:lpstr>SYNTHESE</vt:lpstr>
      <vt:lpstr>SCE_FI</vt:lpstr>
      <vt:lpstr>DOT</vt:lpstr>
      <vt:lpstr>CT_RENO</vt:lpstr>
      <vt:lpstr>LOGSOC_RENO</vt:lpstr>
      <vt:lpstr>FERROVIAIRE</vt:lpstr>
      <vt:lpstr>FLUVIAL</vt:lpstr>
      <vt:lpstr>GARES</vt:lpstr>
      <vt:lpstr>VP-VUL</vt:lpstr>
      <vt:lpstr>TCU</vt:lpstr>
      <vt:lpstr>IRVE </vt:lpstr>
      <vt:lpstr>INFRA-CYCL</vt:lpstr>
      <vt:lpstr>RCU</vt:lpstr>
      <vt:lpstr>EP</vt:lpstr>
      <vt:lpstr>FERROVIAIRE!Zone_d_impression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Aurore COLIN</dc:creator>
  <cp:keywords/>
  <dc:description/>
  <cp:lastModifiedBy>Axel ERBA</cp:lastModifiedBy>
  <cp:revision/>
  <cp:lastPrinted>2024-09-25T13:17:59Z</cp:lastPrinted>
  <dcterms:created xsi:type="dcterms:W3CDTF">2022-03-07T10:59:39Z</dcterms:created>
  <dcterms:modified xsi:type="dcterms:W3CDTF">2024-11-28T16:33:42Z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