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mc:AlternateContent xmlns:mc="http://schemas.openxmlformats.org/markup-compatibility/2006">
    <mc:Choice Requires="x15">
      <x15ac:absPath xmlns:x15ac="http://schemas.microsoft.com/office/spreadsheetml/2010/11/ac" url="https://i4ce.sharepoint.com/Documents partages/71 - Poleco/Panorama/Edition 2023/2023 Rapport Panorama/Annexes/"/>
    </mc:Choice>
  </mc:AlternateContent>
  <xr:revisionPtr revIDLastSave="577" documentId="8_{E818666D-7055-4189-9A44-48504CCEC48F}" xr6:coauthVersionLast="47" xr6:coauthVersionMax="47" xr10:uidLastSave="{670C1C1B-9DF0-4DB2-BE09-DB3C5AD26F77}"/>
  <bookViews>
    <workbookView xWindow="-110" yWindow="-110" windowWidth="19420" windowHeight="10420" xr2:uid="{00000000-000D-0000-FFFF-FFFF00000000}"/>
  </bookViews>
  <sheets>
    <sheet name="Présentation" sheetId="9" r:id="rId1"/>
    <sheet name="BESOINS" sheetId="6" r:id="rId2"/>
    <sheet name="FIGURES" sheetId="8" r:id="rId3"/>
    <sheet name="Comparaison Pisani-Mahfouz" sheetId="7" r:id="rId4"/>
  </sheets>
  <definedNames>
    <definedName name="_xlnm.Print_Titles" localSheetId="1">BESOINS!$C:$O,BESOINS!$8:$10</definedName>
    <definedName name="_xlnm.Print_Area" localSheetId="1">BESOINS!$C$8:$AA$190</definedName>
    <definedName name="_xlnm.Print_Area" localSheetId="3">'Comparaison Pisani-Mahfouz'!$C$19:$M$62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87" i="6" l="1"/>
  <c r="R187" i="6"/>
  <c r="Q187" i="6"/>
  <c r="P187" i="6"/>
  <c r="O187" i="6"/>
  <c r="N187" i="6"/>
  <c r="M187" i="6"/>
  <c r="L187" i="6"/>
  <c r="K187" i="6"/>
  <c r="J187" i="6"/>
  <c r="S186" i="6"/>
  <c r="R186" i="6"/>
  <c r="Q186" i="6"/>
  <c r="P186" i="6"/>
  <c r="O186" i="6"/>
  <c r="N186" i="6"/>
  <c r="M186" i="6"/>
  <c r="L186" i="6"/>
  <c r="K186" i="6"/>
  <c r="J186" i="6"/>
  <c r="S185" i="6"/>
  <c r="R185" i="6"/>
  <c r="Q185" i="6"/>
  <c r="P185" i="6"/>
  <c r="O185" i="6"/>
  <c r="N185" i="6"/>
  <c r="M185" i="6"/>
  <c r="L185" i="6"/>
  <c r="K185" i="6"/>
  <c r="J185" i="6"/>
  <c r="S184" i="6"/>
  <c r="R184" i="6"/>
  <c r="Q184" i="6"/>
  <c r="P184" i="6"/>
  <c r="O184" i="6"/>
  <c r="N184" i="6"/>
  <c r="M184" i="6"/>
  <c r="L184" i="6"/>
  <c r="K184" i="6"/>
  <c r="J184" i="6"/>
  <c r="S183" i="6"/>
  <c r="R183" i="6"/>
  <c r="Q183" i="6"/>
  <c r="D159" i="8" s="1"/>
  <c r="P183" i="6"/>
  <c r="O183" i="6"/>
  <c r="N183" i="6"/>
  <c r="M183" i="6"/>
  <c r="L183" i="6"/>
  <c r="K183" i="6"/>
  <c r="J183" i="6"/>
  <c r="S182" i="6"/>
  <c r="R182" i="6"/>
  <c r="Q182" i="6"/>
  <c r="P182" i="6"/>
  <c r="O182" i="6"/>
  <c r="N182" i="6"/>
  <c r="M182" i="6"/>
  <c r="L182" i="6"/>
  <c r="K182" i="6"/>
  <c r="J182" i="6"/>
  <c r="S181" i="6"/>
  <c r="R181" i="6"/>
  <c r="Q181" i="6"/>
  <c r="D157" i="8" s="1"/>
  <c r="P181" i="6"/>
  <c r="O181" i="6"/>
  <c r="N181" i="6"/>
  <c r="M181" i="6"/>
  <c r="L181" i="6"/>
  <c r="K181" i="6"/>
  <c r="J181" i="6"/>
  <c r="R180" i="6"/>
  <c r="P180" i="6"/>
  <c r="N180" i="6"/>
  <c r="L180" i="6"/>
  <c r="J180" i="6"/>
  <c r="S177" i="6"/>
  <c r="R177" i="6"/>
  <c r="Q177" i="6"/>
  <c r="P177" i="6"/>
  <c r="O177" i="6"/>
  <c r="N177" i="6"/>
  <c r="M177" i="6"/>
  <c r="L177" i="6"/>
  <c r="K177" i="6"/>
  <c r="J177" i="6"/>
  <c r="S176" i="6"/>
  <c r="R176" i="6"/>
  <c r="Q176" i="6"/>
  <c r="P176" i="6"/>
  <c r="O176" i="6"/>
  <c r="N176" i="6"/>
  <c r="M176" i="6"/>
  <c r="L176" i="6"/>
  <c r="K176" i="6"/>
  <c r="J176" i="6"/>
  <c r="S175" i="6"/>
  <c r="R175" i="6"/>
  <c r="Q175" i="6"/>
  <c r="P175" i="6"/>
  <c r="O175" i="6"/>
  <c r="N175" i="6"/>
  <c r="M175" i="6"/>
  <c r="L175" i="6"/>
  <c r="K175" i="6"/>
  <c r="J175" i="6"/>
  <c r="S174" i="6"/>
  <c r="R174" i="6"/>
  <c r="Q174" i="6"/>
  <c r="P174" i="6"/>
  <c r="O174" i="6"/>
  <c r="N174" i="6"/>
  <c r="M174" i="6"/>
  <c r="L174" i="6"/>
  <c r="K174" i="6"/>
  <c r="J174" i="6"/>
  <c r="S173" i="6"/>
  <c r="R173" i="6"/>
  <c r="Q173" i="6"/>
  <c r="P173" i="6"/>
  <c r="O173" i="6"/>
  <c r="N173" i="6"/>
  <c r="M173" i="6"/>
  <c r="L173" i="6"/>
  <c r="K173" i="6"/>
  <c r="J173" i="6"/>
  <c r="S172" i="6"/>
  <c r="R172" i="6"/>
  <c r="Q172" i="6"/>
  <c r="P172" i="6"/>
  <c r="O172" i="6"/>
  <c r="N172" i="6"/>
  <c r="M172" i="6"/>
  <c r="L172" i="6"/>
  <c r="K172" i="6"/>
  <c r="J172" i="6"/>
  <c r="S171" i="6"/>
  <c r="R171" i="6"/>
  <c r="Q171" i="6"/>
  <c r="P171" i="6"/>
  <c r="O171" i="6"/>
  <c r="N171" i="6"/>
  <c r="M171" i="6"/>
  <c r="L171" i="6"/>
  <c r="K171" i="6"/>
  <c r="J171" i="6"/>
  <c r="R170" i="6"/>
  <c r="P170" i="6"/>
  <c r="N170" i="6"/>
  <c r="L170" i="6"/>
  <c r="J170" i="6"/>
  <c r="S167" i="6"/>
  <c r="R167" i="6"/>
  <c r="Q167" i="6"/>
  <c r="P167" i="6"/>
  <c r="O167" i="6"/>
  <c r="N167" i="6"/>
  <c r="M167" i="6"/>
  <c r="L167" i="6"/>
  <c r="K167" i="6"/>
  <c r="J167" i="6"/>
  <c r="S166" i="6"/>
  <c r="R166" i="6"/>
  <c r="Q166" i="6"/>
  <c r="P166" i="6"/>
  <c r="O166" i="6"/>
  <c r="N166" i="6"/>
  <c r="M166" i="6"/>
  <c r="L166" i="6"/>
  <c r="K166" i="6"/>
  <c r="J166" i="6"/>
  <c r="S165" i="6"/>
  <c r="R165" i="6"/>
  <c r="Q165" i="6"/>
  <c r="P165" i="6"/>
  <c r="O165" i="6"/>
  <c r="N165" i="6"/>
  <c r="M165" i="6"/>
  <c r="L165" i="6"/>
  <c r="K165" i="6"/>
  <c r="J165" i="6"/>
  <c r="S164" i="6"/>
  <c r="R164" i="6"/>
  <c r="Q164" i="6"/>
  <c r="P164" i="6"/>
  <c r="O164" i="6"/>
  <c r="N164" i="6"/>
  <c r="M164" i="6"/>
  <c r="L164" i="6"/>
  <c r="K164" i="6"/>
  <c r="J164" i="6"/>
  <c r="S163" i="6"/>
  <c r="R163" i="6"/>
  <c r="Q163" i="6"/>
  <c r="P163" i="6"/>
  <c r="O163" i="6"/>
  <c r="N163" i="6"/>
  <c r="M163" i="6"/>
  <c r="L163" i="6"/>
  <c r="K163" i="6"/>
  <c r="J163" i="6"/>
  <c r="S162" i="6"/>
  <c r="R162" i="6"/>
  <c r="Q162" i="6"/>
  <c r="P162" i="6"/>
  <c r="O162" i="6"/>
  <c r="N162" i="6"/>
  <c r="M162" i="6"/>
  <c r="L162" i="6"/>
  <c r="K162" i="6"/>
  <c r="J162" i="6"/>
  <c r="S161" i="6"/>
  <c r="R161" i="6"/>
  <c r="Q161" i="6"/>
  <c r="P161" i="6"/>
  <c r="O161" i="6"/>
  <c r="N161" i="6"/>
  <c r="M161" i="6"/>
  <c r="L161" i="6"/>
  <c r="K161" i="6"/>
  <c r="J161" i="6"/>
  <c r="S160" i="6"/>
  <c r="R160" i="6"/>
  <c r="Q160" i="6"/>
  <c r="O160" i="6"/>
  <c r="N160" i="6"/>
  <c r="M160" i="6"/>
  <c r="L160" i="6"/>
  <c r="K160" i="6"/>
  <c r="J160" i="6"/>
  <c r="P160" i="6"/>
  <c r="O156" i="6"/>
  <c r="N156" i="6"/>
  <c r="M156" i="6"/>
  <c r="L156" i="6"/>
  <c r="K156" i="6"/>
  <c r="J156" i="6"/>
  <c r="O155" i="6"/>
  <c r="N155" i="6"/>
  <c r="M155" i="6"/>
  <c r="L155" i="6"/>
  <c r="K155" i="6"/>
  <c r="J155" i="6"/>
  <c r="O154" i="6"/>
  <c r="N154" i="6"/>
  <c r="M154" i="6"/>
  <c r="L154" i="6"/>
  <c r="K154" i="6"/>
  <c r="J154" i="6"/>
  <c r="O153" i="6"/>
  <c r="N153" i="6"/>
  <c r="M153" i="6"/>
  <c r="L153" i="6"/>
  <c r="K153" i="6"/>
  <c r="J153" i="6"/>
  <c r="O152" i="6"/>
  <c r="N152" i="6"/>
  <c r="M152" i="6"/>
  <c r="L152" i="6"/>
  <c r="K152" i="6"/>
  <c r="J152" i="6"/>
  <c r="O151" i="6"/>
  <c r="N151" i="6"/>
  <c r="M151" i="6"/>
  <c r="L151" i="6"/>
  <c r="K151" i="6"/>
  <c r="J151" i="6"/>
  <c r="O150" i="6"/>
  <c r="N150" i="6"/>
  <c r="M150" i="6"/>
  <c r="L150" i="6"/>
  <c r="K150" i="6"/>
  <c r="J150" i="6"/>
  <c r="O149" i="6"/>
  <c r="N149" i="6"/>
  <c r="M149" i="6"/>
  <c r="L149" i="6"/>
  <c r="K149" i="6"/>
  <c r="J149" i="6"/>
  <c r="O148" i="6"/>
  <c r="N148" i="6"/>
  <c r="M148" i="6"/>
  <c r="L148" i="6"/>
  <c r="K148" i="6"/>
  <c r="J148" i="6"/>
  <c r="O147" i="6"/>
  <c r="N147" i="6"/>
  <c r="M147" i="6"/>
  <c r="L147" i="6"/>
  <c r="K147" i="6"/>
  <c r="J147" i="6"/>
  <c r="O146" i="6"/>
  <c r="N146" i="6"/>
  <c r="M146" i="6"/>
  <c r="L146" i="6"/>
  <c r="K146" i="6"/>
  <c r="J146" i="6"/>
  <c r="O145" i="6"/>
  <c r="N145" i="6"/>
  <c r="M145" i="6"/>
  <c r="L145" i="6"/>
  <c r="K145" i="6"/>
  <c r="J145" i="6"/>
  <c r="O144" i="6"/>
  <c r="N144" i="6"/>
  <c r="M144" i="6"/>
  <c r="L144" i="6"/>
  <c r="K144" i="6"/>
  <c r="J144" i="6"/>
  <c r="O143" i="6"/>
  <c r="N143" i="6"/>
  <c r="M143" i="6"/>
  <c r="L143" i="6"/>
  <c r="K143" i="6"/>
  <c r="J143" i="6"/>
  <c r="O142" i="6"/>
  <c r="N142" i="6"/>
  <c r="M142" i="6"/>
  <c r="L142" i="6"/>
  <c r="K142" i="6"/>
  <c r="J142" i="6"/>
  <c r="O141" i="6"/>
  <c r="N141" i="6"/>
  <c r="M141" i="6"/>
  <c r="L141" i="6"/>
  <c r="K141" i="6"/>
  <c r="J141" i="6"/>
  <c r="O140" i="6"/>
  <c r="N140" i="6"/>
  <c r="M140" i="6"/>
  <c r="L140" i="6"/>
  <c r="K140" i="6"/>
  <c r="J140" i="6"/>
  <c r="O139" i="6"/>
  <c r="N139" i="6"/>
  <c r="M139" i="6"/>
  <c r="L139" i="6"/>
  <c r="K139" i="6"/>
  <c r="J139" i="6"/>
  <c r="S156" i="6"/>
  <c r="R156" i="6"/>
  <c r="Q156" i="6"/>
  <c r="P156" i="6"/>
  <c r="S155" i="6"/>
  <c r="R155" i="6"/>
  <c r="Q155" i="6"/>
  <c r="P155" i="6"/>
  <c r="S154" i="6"/>
  <c r="R154" i="6"/>
  <c r="Q154" i="6"/>
  <c r="P154" i="6"/>
  <c r="S153" i="6"/>
  <c r="R153" i="6"/>
  <c r="Q153" i="6"/>
  <c r="P153" i="6"/>
  <c r="S152" i="6"/>
  <c r="R152" i="6"/>
  <c r="Q152" i="6"/>
  <c r="P152" i="6"/>
  <c r="S151" i="6"/>
  <c r="R151" i="6"/>
  <c r="Q151" i="6"/>
  <c r="P151" i="6"/>
  <c r="S150" i="6"/>
  <c r="R150" i="6"/>
  <c r="Q150" i="6"/>
  <c r="P150" i="6"/>
  <c r="S149" i="6"/>
  <c r="R149" i="6"/>
  <c r="Q149" i="6"/>
  <c r="P149" i="6"/>
  <c r="S148" i="6"/>
  <c r="R148" i="6"/>
  <c r="Q148" i="6"/>
  <c r="P148" i="6"/>
  <c r="S147" i="6"/>
  <c r="R147" i="6"/>
  <c r="Q147" i="6"/>
  <c r="P147" i="6"/>
  <c r="S146" i="6"/>
  <c r="R146" i="6"/>
  <c r="Q146" i="6"/>
  <c r="P146" i="6"/>
  <c r="S145" i="6"/>
  <c r="R145" i="6"/>
  <c r="Q145" i="6"/>
  <c r="P145" i="6"/>
  <c r="S144" i="6"/>
  <c r="R144" i="6"/>
  <c r="Q144" i="6"/>
  <c r="P144" i="6"/>
  <c r="S143" i="6"/>
  <c r="R143" i="6"/>
  <c r="Q143" i="6"/>
  <c r="P143" i="6"/>
  <c r="S142" i="6"/>
  <c r="R142" i="6"/>
  <c r="Q142" i="6"/>
  <c r="P142" i="6"/>
  <c r="S141" i="6"/>
  <c r="R141" i="6"/>
  <c r="Q141" i="6"/>
  <c r="P141" i="6"/>
  <c r="S140" i="6"/>
  <c r="R140" i="6"/>
  <c r="Q140" i="6"/>
  <c r="P140" i="6"/>
  <c r="S139" i="6"/>
  <c r="R139" i="6"/>
  <c r="Q139" i="6"/>
  <c r="P139" i="6"/>
  <c r="S136" i="6"/>
  <c r="Q136" i="6"/>
  <c r="P136" i="6"/>
  <c r="O136" i="6"/>
  <c r="G50" i="8" s="1"/>
  <c r="N136" i="6"/>
  <c r="M136" i="6"/>
  <c r="L136" i="6"/>
  <c r="K136" i="6"/>
  <c r="J136" i="6"/>
  <c r="S135" i="6"/>
  <c r="Q135" i="6"/>
  <c r="D127" i="8" s="1"/>
  <c r="P135" i="6"/>
  <c r="O135" i="6"/>
  <c r="N135" i="6"/>
  <c r="M135" i="6"/>
  <c r="L135" i="6"/>
  <c r="K135" i="6"/>
  <c r="J135" i="6"/>
  <c r="S134" i="6"/>
  <c r="Q134" i="6"/>
  <c r="H48" i="8" s="1"/>
  <c r="D63" i="8" s="1"/>
  <c r="P134" i="6"/>
  <c r="O134" i="6"/>
  <c r="G48" i="8" s="1"/>
  <c r="N134" i="6"/>
  <c r="M134" i="6"/>
  <c r="L134" i="6"/>
  <c r="K134" i="6"/>
  <c r="J134" i="6"/>
  <c r="S133" i="6"/>
  <c r="Q133" i="6"/>
  <c r="H47" i="8" s="1"/>
  <c r="D62" i="8" s="1"/>
  <c r="P133" i="6"/>
  <c r="O133" i="6"/>
  <c r="G47" i="8" s="1"/>
  <c r="N133" i="6"/>
  <c r="M133" i="6"/>
  <c r="L133" i="6"/>
  <c r="K133" i="6"/>
  <c r="J133" i="6"/>
  <c r="S132" i="6"/>
  <c r="Q132" i="6"/>
  <c r="P132" i="6"/>
  <c r="O132" i="6"/>
  <c r="G46" i="8" s="1"/>
  <c r="N132" i="6"/>
  <c r="M132" i="6"/>
  <c r="L132" i="6"/>
  <c r="K132" i="6"/>
  <c r="J132" i="6"/>
  <c r="S131" i="6"/>
  <c r="Q131" i="6"/>
  <c r="D123" i="8" s="1"/>
  <c r="P131" i="6"/>
  <c r="O131" i="6"/>
  <c r="G45" i="8" s="1"/>
  <c r="N131" i="6"/>
  <c r="M131" i="6"/>
  <c r="L131" i="6"/>
  <c r="K131" i="6"/>
  <c r="J131" i="6"/>
  <c r="S130" i="6"/>
  <c r="Q130" i="6"/>
  <c r="H44" i="8" s="1"/>
  <c r="D59" i="8" s="1"/>
  <c r="P130" i="6"/>
  <c r="O130" i="6"/>
  <c r="G44" i="8" s="1"/>
  <c r="N130" i="6"/>
  <c r="M130" i="6"/>
  <c r="L130" i="6"/>
  <c r="K130" i="6"/>
  <c r="J130" i="6"/>
  <c r="S129" i="6"/>
  <c r="Q129" i="6"/>
  <c r="P129" i="6"/>
  <c r="O129" i="6"/>
  <c r="N129" i="6"/>
  <c r="M129" i="6"/>
  <c r="L129" i="6"/>
  <c r="K129" i="6"/>
  <c r="J129" i="6"/>
  <c r="R136" i="6"/>
  <c r="R135" i="6"/>
  <c r="R134" i="6"/>
  <c r="R133" i="6"/>
  <c r="R132" i="6"/>
  <c r="R131" i="6"/>
  <c r="R130" i="6"/>
  <c r="R129" i="6"/>
  <c r="L56" i="8"/>
  <c r="K56" i="8"/>
  <c r="J56" i="8"/>
  <c r="I56" i="8"/>
  <c r="H56" i="8"/>
  <c r="G56" i="8"/>
  <c r="F56" i="8"/>
  <c r="E56" i="8"/>
  <c r="F51" i="8"/>
  <c r="D51" i="8"/>
  <c r="E50" i="8"/>
  <c r="E49" i="8"/>
  <c r="E48" i="8"/>
  <c r="E47" i="8"/>
  <c r="E46" i="8"/>
  <c r="E45" i="8"/>
  <c r="E44" i="8"/>
  <c r="E43" i="8"/>
  <c r="F57" i="7"/>
  <c r="G51" i="7"/>
  <c r="F51" i="7"/>
  <c r="E51" i="7"/>
  <c r="G50" i="7"/>
  <c r="F50" i="7"/>
  <c r="E50" i="7"/>
  <c r="G48" i="7"/>
  <c r="G72" i="7" s="1"/>
  <c r="G46" i="7"/>
  <c r="G71" i="7" s="1"/>
  <c r="G44" i="7"/>
  <c r="G43" i="7"/>
  <c r="F43" i="7"/>
  <c r="I43" i="7" s="1"/>
  <c r="E43" i="7"/>
  <c r="G42" i="7"/>
  <c r="F42" i="7"/>
  <c r="D128" i="7" s="1"/>
  <c r="E42" i="7"/>
  <c r="G40" i="7"/>
  <c r="F40" i="7"/>
  <c r="I40" i="7" s="1"/>
  <c r="E40" i="7"/>
  <c r="G39" i="7"/>
  <c r="F39" i="7"/>
  <c r="E39" i="7"/>
  <c r="G38" i="7"/>
  <c r="F38" i="7"/>
  <c r="I38" i="7" s="1"/>
  <c r="E38" i="7"/>
  <c r="F35" i="7"/>
  <c r="E35" i="7"/>
  <c r="G34" i="7"/>
  <c r="F34" i="7"/>
  <c r="I34" i="7" s="1"/>
  <c r="E34" i="7"/>
  <c r="F33" i="7"/>
  <c r="I33" i="7" s="1"/>
  <c r="G32" i="7"/>
  <c r="F32" i="7"/>
  <c r="I32" i="7" s="1"/>
  <c r="G30" i="7"/>
  <c r="F30" i="7"/>
  <c r="E30" i="7"/>
  <c r="G27" i="7"/>
  <c r="F27" i="7"/>
  <c r="I27" i="7" s="1"/>
  <c r="E27" i="7"/>
  <c r="G26" i="7"/>
  <c r="F26" i="7"/>
  <c r="I26" i="7" s="1"/>
  <c r="E26" i="7"/>
  <c r="G25" i="7"/>
  <c r="F25" i="7"/>
  <c r="E25" i="7"/>
  <c r="J129" i="7"/>
  <c r="I129" i="7"/>
  <c r="F129" i="7"/>
  <c r="J128" i="7"/>
  <c r="G128" i="7"/>
  <c r="F128" i="7"/>
  <c r="J127" i="7"/>
  <c r="I127" i="7"/>
  <c r="G127" i="7"/>
  <c r="F127" i="7"/>
  <c r="J126" i="7"/>
  <c r="G126" i="7"/>
  <c r="F126" i="7"/>
  <c r="E126" i="7"/>
  <c r="D126" i="7"/>
  <c r="J125" i="7"/>
  <c r="I125" i="7"/>
  <c r="F125" i="7"/>
  <c r="J124" i="7"/>
  <c r="I124" i="7"/>
  <c r="G124" i="7"/>
  <c r="F124" i="7"/>
  <c r="G123" i="7"/>
  <c r="F123" i="7"/>
  <c r="E123" i="7"/>
  <c r="D123" i="7"/>
  <c r="D104" i="7"/>
  <c r="J72" i="7"/>
  <c r="J71" i="7"/>
  <c r="J70" i="7"/>
  <c r="J69" i="7"/>
  <c r="K62" i="7"/>
  <c r="D100" i="7" s="1"/>
  <c r="J49" i="7"/>
  <c r="G129" i="7" s="1"/>
  <c r="L48" i="7"/>
  <c r="L46" i="7"/>
  <c r="L44" i="7"/>
  <c r="J43" i="7"/>
  <c r="K43" i="7" s="1"/>
  <c r="K61" i="7" s="1"/>
  <c r="L42" i="7"/>
  <c r="K41" i="7"/>
  <c r="L40" i="7"/>
  <c r="L38" i="7"/>
  <c r="E127" i="7" s="1"/>
  <c r="K37" i="7"/>
  <c r="J37" i="7"/>
  <c r="L34" i="7"/>
  <c r="L33" i="7"/>
  <c r="L32" i="7"/>
  <c r="I29" i="7"/>
  <c r="H126" i="7" s="1"/>
  <c r="H29" i="7"/>
  <c r="I28" i="7"/>
  <c r="H123" i="7" s="1"/>
  <c r="P123" i="7" s="1"/>
  <c r="H28" i="7"/>
  <c r="L27" i="7"/>
  <c r="L26" i="7"/>
  <c r="J25" i="7"/>
  <c r="J68" i="7" s="1"/>
  <c r="K24" i="7"/>
  <c r="U187" i="6"/>
  <c r="U186" i="6"/>
  <c r="U185" i="6"/>
  <c r="U184" i="6"/>
  <c r="U182" i="6"/>
  <c r="D158" i="8"/>
  <c r="U181" i="6"/>
  <c r="U180" i="6"/>
  <c r="U177" i="6"/>
  <c r="Z176" i="6"/>
  <c r="Y176" i="6"/>
  <c r="X176" i="6"/>
  <c r="W176" i="6"/>
  <c r="V176" i="6"/>
  <c r="U176" i="6"/>
  <c r="Z175" i="6"/>
  <c r="Y175" i="6"/>
  <c r="X175" i="6"/>
  <c r="W175" i="6"/>
  <c r="V175" i="6"/>
  <c r="U175" i="6"/>
  <c r="Z174" i="6"/>
  <c r="Y174" i="6"/>
  <c r="X174" i="6"/>
  <c r="W174" i="6"/>
  <c r="V174" i="6"/>
  <c r="U174" i="6"/>
  <c r="V173" i="6"/>
  <c r="Z172" i="6"/>
  <c r="Y172" i="6"/>
  <c r="X172" i="6"/>
  <c r="W172" i="6"/>
  <c r="V172" i="6"/>
  <c r="U172" i="6"/>
  <c r="U171" i="6"/>
  <c r="U170" i="6"/>
  <c r="Z167" i="6"/>
  <c r="Y167" i="6"/>
  <c r="X167" i="6"/>
  <c r="W167" i="6"/>
  <c r="V167" i="6"/>
  <c r="U167" i="6"/>
  <c r="U166" i="6"/>
  <c r="Z165" i="6"/>
  <c r="Y165" i="6"/>
  <c r="X165" i="6"/>
  <c r="W165" i="6"/>
  <c r="V165" i="6"/>
  <c r="U165" i="6"/>
  <c r="Z164" i="6"/>
  <c r="Y164" i="6"/>
  <c r="X164" i="6"/>
  <c r="W164" i="6"/>
  <c r="V164" i="6"/>
  <c r="U164" i="6"/>
  <c r="U163" i="6"/>
  <c r="U162" i="6"/>
  <c r="U161" i="6"/>
  <c r="Z160" i="6"/>
  <c r="Y160" i="6"/>
  <c r="X160" i="6"/>
  <c r="W160" i="6"/>
  <c r="V160" i="6"/>
  <c r="U160" i="6"/>
  <c r="Z156" i="6"/>
  <c r="Y156" i="6"/>
  <c r="X156" i="6"/>
  <c r="W156" i="6"/>
  <c r="V156" i="6"/>
  <c r="U156" i="6"/>
  <c r="U155" i="6"/>
  <c r="U154" i="6"/>
  <c r="U153" i="6"/>
  <c r="U152" i="6"/>
  <c r="U151" i="6"/>
  <c r="U150" i="6"/>
  <c r="U149" i="6"/>
  <c r="U148" i="6"/>
  <c r="U147" i="6"/>
  <c r="U146" i="6"/>
  <c r="U145" i="6"/>
  <c r="U144" i="6"/>
  <c r="U143" i="6"/>
  <c r="U142" i="6"/>
  <c r="U141" i="6"/>
  <c r="U140" i="6"/>
  <c r="U139" i="6"/>
  <c r="U136" i="6"/>
  <c r="D128" i="8"/>
  <c r="U135" i="6"/>
  <c r="G49" i="8"/>
  <c r="U134" i="6"/>
  <c r="U133" i="6"/>
  <c r="U132" i="6"/>
  <c r="D124" i="8"/>
  <c r="U131" i="6"/>
  <c r="U130" i="6"/>
  <c r="U129" i="6"/>
  <c r="G43" i="8"/>
  <c r="P122" i="6"/>
  <c r="N122" i="6"/>
  <c r="L122" i="6"/>
  <c r="J122" i="6"/>
  <c r="Y177" i="6"/>
  <c r="X177" i="6"/>
  <c r="W177" i="6"/>
  <c r="Z155" i="6"/>
  <c r="Y155" i="6"/>
  <c r="X155" i="6"/>
  <c r="W117" i="6"/>
  <c r="V155" i="6"/>
  <c r="Z117" i="6"/>
  <c r="X117" i="6"/>
  <c r="V117" i="6"/>
  <c r="U117" i="6"/>
  <c r="S117" i="6"/>
  <c r="R117" i="6"/>
  <c r="Q117" i="6"/>
  <c r="P117" i="6"/>
  <c r="O117" i="6"/>
  <c r="N117" i="6"/>
  <c r="M117" i="6"/>
  <c r="L117" i="6"/>
  <c r="K117" i="6"/>
  <c r="J117" i="6"/>
  <c r="W113" i="6"/>
  <c r="Z113" i="6"/>
  <c r="Y136" i="6"/>
  <c r="F128" i="8" s="1"/>
  <c r="X187" i="6"/>
  <c r="W154" i="6"/>
  <c r="V113" i="6"/>
  <c r="Y113" i="6"/>
  <c r="U113" i="6"/>
  <c r="Q113" i="6"/>
  <c r="P113" i="6"/>
  <c r="O113" i="6"/>
  <c r="N113" i="6"/>
  <c r="M113" i="6"/>
  <c r="L113" i="6"/>
  <c r="K113" i="6"/>
  <c r="J113" i="6"/>
  <c r="Q110" i="6"/>
  <c r="P110" i="6"/>
  <c r="O110" i="6"/>
  <c r="N110" i="6"/>
  <c r="M110" i="6"/>
  <c r="L110" i="6"/>
  <c r="K110" i="6"/>
  <c r="J110" i="6"/>
  <c r="Z153" i="6"/>
  <c r="Y153" i="6"/>
  <c r="X153" i="6"/>
  <c r="W153" i="6"/>
  <c r="V153" i="6"/>
  <c r="Z105" i="6"/>
  <c r="X105" i="6"/>
  <c r="V105" i="6"/>
  <c r="Y105" i="6"/>
  <c r="W105" i="6"/>
  <c r="U105" i="6"/>
  <c r="Q105" i="6"/>
  <c r="P105" i="6"/>
  <c r="O105" i="6"/>
  <c r="N105" i="6"/>
  <c r="K105" i="6"/>
  <c r="J105" i="6"/>
  <c r="Y152" i="6"/>
  <c r="X152" i="6"/>
  <c r="W152" i="6"/>
  <c r="X186" i="6"/>
  <c r="W186" i="6"/>
  <c r="Q101" i="6"/>
  <c r="P101" i="6"/>
  <c r="O101" i="6"/>
  <c r="N101" i="6"/>
  <c r="M101" i="6"/>
  <c r="L101" i="6"/>
  <c r="K101" i="6"/>
  <c r="J101" i="6"/>
  <c r="Z98" i="6"/>
  <c r="X98" i="6"/>
  <c r="W134" i="6"/>
  <c r="J48" i="8" s="1"/>
  <c r="M63" i="8" s="1"/>
  <c r="V98" i="6"/>
  <c r="Y98" i="6"/>
  <c r="W98" i="6"/>
  <c r="U98" i="6"/>
  <c r="S98" i="6"/>
  <c r="R98" i="6"/>
  <c r="Q98" i="6"/>
  <c r="F48" i="7" s="1"/>
  <c r="I48" i="7" s="1"/>
  <c r="I72" i="7" s="1"/>
  <c r="P98" i="6"/>
  <c r="O98" i="6"/>
  <c r="E48" i="7" s="1"/>
  <c r="N98" i="6"/>
  <c r="M98" i="6"/>
  <c r="L98" i="6"/>
  <c r="K98" i="6"/>
  <c r="J98" i="6"/>
  <c r="X91" i="6"/>
  <c r="G47" i="7" s="1"/>
  <c r="Y91" i="6"/>
  <c r="W91" i="6"/>
  <c r="Y150" i="6"/>
  <c r="X150" i="6"/>
  <c r="W150" i="6"/>
  <c r="Z91" i="6"/>
  <c r="V91" i="6"/>
  <c r="U91" i="6"/>
  <c r="S91" i="6"/>
  <c r="R91" i="6"/>
  <c r="Q91" i="6"/>
  <c r="F47" i="7" s="1"/>
  <c r="P91" i="6"/>
  <c r="O91" i="6"/>
  <c r="E47" i="7" s="1"/>
  <c r="N91" i="6"/>
  <c r="M91" i="6"/>
  <c r="L91" i="6"/>
  <c r="K91" i="6"/>
  <c r="J91" i="6"/>
  <c r="Y80" i="6"/>
  <c r="Z80" i="6"/>
  <c r="X149" i="6"/>
  <c r="W184" i="6"/>
  <c r="V80" i="6"/>
  <c r="W80" i="6"/>
  <c r="U80" i="6"/>
  <c r="S80" i="6"/>
  <c r="R80" i="6"/>
  <c r="Q80" i="6"/>
  <c r="F46" i="7" s="1"/>
  <c r="P80" i="6"/>
  <c r="O80" i="6"/>
  <c r="E46" i="7" s="1"/>
  <c r="N80" i="6"/>
  <c r="M80" i="6"/>
  <c r="L80" i="6"/>
  <c r="K80" i="6"/>
  <c r="J80" i="6"/>
  <c r="R76" i="6"/>
  <c r="P76" i="6"/>
  <c r="N76" i="6"/>
  <c r="L76" i="6"/>
  <c r="J76" i="6"/>
  <c r="Z173" i="6"/>
  <c r="Y173" i="6"/>
  <c r="X173" i="6"/>
  <c r="W173" i="6"/>
  <c r="U72" i="6"/>
  <c r="Z148" i="6"/>
  <c r="Y148" i="6"/>
  <c r="X148" i="6"/>
  <c r="W70" i="6"/>
  <c r="V148" i="6"/>
  <c r="Z70" i="6"/>
  <c r="X70" i="6"/>
  <c r="G35" i="7" s="1"/>
  <c r="V70" i="6"/>
  <c r="S70" i="6"/>
  <c r="R70" i="6"/>
  <c r="Q70" i="6"/>
  <c r="P70" i="6"/>
  <c r="O70" i="6"/>
  <c r="N70" i="6"/>
  <c r="M70" i="6"/>
  <c r="L70" i="6"/>
  <c r="K70" i="6"/>
  <c r="J70" i="6"/>
  <c r="Z147" i="6"/>
  <c r="Y147" i="6"/>
  <c r="X147" i="6"/>
  <c r="W67" i="6"/>
  <c r="V147" i="6"/>
  <c r="Z67" i="6"/>
  <c r="X67" i="6"/>
  <c r="V67" i="6"/>
  <c r="U67" i="6"/>
  <c r="Q67" i="6"/>
  <c r="P67" i="6"/>
  <c r="O67" i="6"/>
  <c r="N67" i="6"/>
  <c r="M67" i="6"/>
  <c r="L67" i="6"/>
  <c r="K67" i="6"/>
  <c r="J67" i="6"/>
  <c r="Y163" i="6"/>
  <c r="X163" i="6"/>
  <c r="W163" i="6"/>
  <c r="Z58" i="6"/>
  <c r="V58" i="6"/>
  <c r="Y58" i="6"/>
  <c r="X58" i="6"/>
  <c r="G33" i="7" s="1"/>
  <c r="H33" i="7" s="1"/>
  <c r="W58" i="6"/>
  <c r="Y143" i="6"/>
  <c r="X143" i="6"/>
  <c r="W54" i="6"/>
  <c r="Z54" i="6"/>
  <c r="V54" i="6"/>
  <c r="U54" i="6"/>
  <c r="S54" i="6"/>
  <c r="R54" i="6"/>
  <c r="Q54" i="6"/>
  <c r="P54" i="6"/>
  <c r="O54" i="6"/>
  <c r="N54" i="6"/>
  <c r="M54" i="6"/>
  <c r="L54" i="6"/>
  <c r="K54" i="6"/>
  <c r="J54" i="6"/>
  <c r="Z132" i="6"/>
  <c r="X183" i="6"/>
  <c r="E159" i="8" s="1"/>
  <c r="W142" i="6"/>
  <c r="V132" i="6"/>
  <c r="Z48" i="6"/>
  <c r="X48" i="6"/>
  <c r="V48" i="6"/>
  <c r="U48" i="6"/>
  <c r="S48" i="6"/>
  <c r="R48" i="6"/>
  <c r="Q48" i="6"/>
  <c r="P48" i="6"/>
  <c r="O48" i="6"/>
  <c r="N48" i="6"/>
  <c r="M48" i="6"/>
  <c r="L48" i="6"/>
  <c r="K48" i="6"/>
  <c r="J48" i="6"/>
  <c r="Z43" i="6"/>
  <c r="V43" i="6"/>
  <c r="X144" i="6"/>
  <c r="W144" i="6"/>
  <c r="X43" i="6"/>
  <c r="U43" i="6"/>
  <c r="S43" i="6"/>
  <c r="R43" i="6"/>
  <c r="Q43" i="6"/>
  <c r="F44" i="7" s="1"/>
  <c r="P43" i="6"/>
  <c r="O43" i="6"/>
  <c r="E44" i="7" s="1"/>
  <c r="N43" i="6"/>
  <c r="M43" i="6"/>
  <c r="L43" i="6"/>
  <c r="K43" i="6"/>
  <c r="J43" i="6"/>
  <c r="X146" i="6"/>
  <c r="W146" i="6"/>
  <c r="T146" i="6" s="1"/>
  <c r="X36" i="6"/>
  <c r="Y36" i="6"/>
  <c r="W36" i="6"/>
  <c r="Z36" i="6"/>
  <c r="V36" i="6"/>
  <c r="U36" i="6"/>
  <c r="S36" i="6"/>
  <c r="R36" i="6"/>
  <c r="Q36" i="6"/>
  <c r="P36" i="6"/>
  <c r="O36" i="6"/>
  <c r="N36" i="6"/>
  <c r="M36" i="6"/>
  <c r="L36" i="6"/>
  <c r="K36" i="6"/>
  <c r="J36" i="6"/>
  <c r="Z131" i="6"/>
  <c r="Y145" i="6"/>
  <c r="X145" i="6"/>
  <c r="W145" i="6"/>
  <c r="T145" i="6" s="1"/>
  <c r="V131" i="6"/>
  <c r="Z28" i="6"/>
  <c r="V28" i="6"/>
  <c r="X182" i="6"/>
  <c r="E158" i="8" s="1"/>
  <c r="W162" i="6"/>
  <c r="X28" i="6"/>
  <c r="U28" i="6"/>
  <c r="S28" i="6"/>
  <c r="R28" i="6"/>
  <c r="Q28" i="6"/>
  <c r="P28" i="6"/>
  <c r="O28" i="6"/>
  <c r="N28" i="6"/>
  <c r="M28" i="6"/>
  <c r="L28" i="6"/>
  <c r="K28" i="6"/>
  <c r="J28" i="6"/>
  <c r="Z141" i="6"/>
  <c r="Y141" i="6"/>
  <c r="X141" i="6"/>
  <c r="W141" i="6"/>
  <c r="V141" i="6"/>
  <c r="Y22" i="6"/>
  <c r="W22" i="6"/>
  <c r="U22" i="6"/>
  <c r="S22" i="6"/>
  <c r="R22" i="6"/>
  <c r="Q22" i="6"/>
  <c r="P22" i="6"/>
  <c r="O22" i="6"/>
  <c r="N22" i="6"/>
  <c r="M22" i="6"/>
  <c r="L22" i="6"/>
  <c r="K22" i="6"/>
  <c r="J22" i="6"/>
  <c r="Z171" i="6"/>
  <c r="X171" i="6"/>
  <c r="W171" i="6"/>
  <c r="V171" i="6"/>
  <c r="Z161" i="6"/>
  <c r="Y161" i="6"/>
  <c r="X161" i="6"/>
  <c r="W161" i="6"/>
  <c r="V161" i="6"/>
  <c r="Z17" i="6"/>
  <c r="X17" i="6"/>
  <c r="W181" i="6"/>
  <c r="V17" i="6"/>
  <c r="Y17" i="6"/>
  <c r="U17" i="6"/>
  <c r="S17" i="6"/>
  <c r="R17" i="6"/>
  <c r="Q17" i="6"/>
  <c r="P17" i="6"/>
  <c r="O17" i="6"/>
  <c r="N17" i="6"/>
  <c r="M17" i="6"/>
  <c r="L17" i="6"/>
  <c r="K17" i="6"/>
  <c r="J17" i="6"/>
  <c r="Q16" i="6"/>
  <c r="Q180" i="6" s="1"/>
  <c r="Z170" i="6"/>
  <c r="X170" i="6"/>
  <c r="W170" i="6"/>
  <c r="V170" i="6"/>
  <c r="Z129" i="6"/>
  <c r="Y180" i="6"/>
  <c r="X139" i="6"/>
  <c r="W139" i="6"/>
  <c r="V129" i="6"/>
  <c r="X12" i="6"/>
  <c r="U12" i="6"/>
  <c r="R12" i="6"/>
  <c r="P12" i="6"/>
  <c r="N12" i="6"/>
  <c r="L12" i="6"/>
  <c r="J12" i="6"/>
  <c r="U128" i="6" l="1"/>
  <c r="L25" i="7"/>
  <c r="E125" i="7" s="1"/>
  <c r="J24" i="7"/>
  <c r="J41" i="7"/>
  <c r="L41" i="7" s="1"/>
  <c r="H38" i="7"/>
  <c r="H43" i="7"/>
  <c r="H50" i="7"/>
  <c r="Q170" i="6"/>
  <c r="Q169" i="6" s="1"/>
  <c r="H27" i="7"/>
  <c r="H39" i="7"/>
  <c r="H40" i="7"/>
  <c r="U159" i="6"/>
  <c r="U179" i="6" s="1"/>
  <c r="H30" i="7"/>
  <c r="E41" i="7"/>
  <c r="H128" i="8"/>
  <c r="M159" i="6"/>
  <c r="L169" i="6"/>
  <c r="R128" i="6"/>
  <c r="N128" i="6"/>
  <c r="L128" i="6"/>
  <c r="L159" i="6"/>
  <c r="J128" i="6"/>
  <c r="P159" i="6"/>
  <c r="D160" i="8"/>
  <c r="S128" i="6"/>
  <c r="O128" i="6"/>
  <c r="M128" i="6"/>
  <c r="Q128" i="6"/>
  <c r="D147" i="8" s="1"/>
  <c r="K128" i="6"/>
  <c r="P128" i="6"/>
  <c r="M138" i="6"/>
  <c r="N169" i="6"/>
  <c r="R169" i="6"/>
  <c r="P169" i="6"/>
  <c r="H44" i="7"/>
  <c r="I44" i="7"/>
  <c r="H124" i="7" s="1"/>
  <c r="L124" i="7" s="1"/>
  <c r="G51" i="8"/>
  <c r="I46" i="7"/>
  <c r="I71" i="7" s="1"/>
  <c r="H46" i="7"/>
  <c r="H71" i="7" s="1"/>
  <c r="H48" i="7"/>
  <c r="H72" i="7" s="1"/>
  <c r="D122" i="8"/>
  <c r="D126" i="8"/>
  <c r="Q138" i="6"/>
  <c r="E23" i="7"/>
  <c r="D121" i="8"/>
  <c r="D125" i="8"/>
  <c r="E126" i="8"/>
  <c r="J138" i="6"/>
  <c r="N138" i="6"/>
  <c r="R138" i="6"/>
  <c r="J169" i="6"/>
  <c r="L138" i="6"/>
  <c r="P138" i="6"/>
  <c r="U138" i="6"/>
  <c r="Q159" i="6"/>
  <c r="J159" i="6"/>
  <c r="N159" i="6"/>
  <c r="R159" i="6"/>
  <c r="H42" i="7"/>
  <c r="F23" i="7"/>
  <c r="H43" i="8"/>
  <c r="H45" i="8"/>
  <c r="D60" i="8" s="1"/>
  <c r="H46" i="8"/>
  <c r="D61" i="8" s="1"/>
  <c r="H49" i="8"/>
  <c r="H50" i="8"/>
  <c r="D64" i="8" s="1"/>
  <c r="G41" i="7"/>
  <c r="H26" i="7"/>
  <c r="H32" i="7"/>
  <c r="H35" i="7"/>
  <c r="G69" i="7"/>
  <c r="F49" i="7"/>
  <c r="F62" i="7" s="1"/>
  <c r="H51" i="7"/>
  <c r="H49" i="7" s="1"/>
  <c r="H73" i="7" s="1"/>
  <c r="F41" i="7"/>
  <c r="L37" i="7"/>
  <c r="G70" i="7"/>
  <c r="H47" i="7"/>
  <c r="E49" i="7"/>
  <c r="E124" i="7"/>
  <c r="L43" i="7"/>
  <c r="E128" i="7" s="1"/>
  <c r="E24" i="7"/>
  <c r="H34" i="7"/>
  <c r="F130" i="7"/>
  <c r="E51" i="8"/>
  <c r="I48" i="8"/>
  <c r="I70" i="7"/>
  <c r="K138" i="6"/>
  <c r="O138" i="6"/>
  <c r="S138" i="6"/>
  <c r="K159" i="6"/>
  <c r="O159" i="6"/>
  <c r="S159" i="6"/>
  <c r="W169" i="6"/>
  <c r="I37" i="7"/>
  <c r="H127" i="7"/>
  <c r="L126" i="7"/>
  <c r="K126" i="7"/>
  <c r="P126" i="7"/>
  <c r="G68" i="7"/>
  <c r="L24" i="7"/>
  <c r="K123" i="7"/>
  <c r="G125" i="7"/>
  <c r="G130" i="7" s="1"/>
  <c r="J130" i="7" s="1"/>
  <c r="D127" i="7"/>
  <c r="G24" i="7"/>
  <c r="H25" i="7"/>
  <c r="G49" i="7"/>
  <c r="G73" i="7" s="1"/>
  <c r="L49" i="7"/>
  <c r="E129" i="7" s="1"/>
  <c r="I25" i="7"/>
  <c r="E61" i="7"/>
  <c r="L123" i="7"/>
  <c r="D125" i="7"/>
  <c r="D124" i="7"/>
  <c r="F24" i="7"/>
  <c r="I42" i="7"/>
  <c r="I69" i="7" s="1"/>
  <c r="I49" i="7"/>
  <c r="I73" i="7" s="1"/>
  <c r="J61" i="7"/>
  <c r="J62" i="7"/>
  <c r="J73" i="7"/>
  <c r="X169" i="6"/>
  <c r="E149" i="8" s="1"/>
  <c r="D156" i="8"/>
  <c r="Q12" i="6"/>
  <c r="V12" i="6"/>
  <c r="Z12" i="6"/>
  <c r="Y182" i="6"/>
  <c r="Y162" i="6"/>
  <c r="Y146" i="6"/>
  <c r="Y144" i="6"/>
  <c r="Y183" i="6"/>
  <c r="Y142" i="6"/>
  <c r="X54" i="6"/>
  <c r="U183" i="6"/>
  <c r="U173" i="6"/>
  <c r="U169" i="6" s="1"/>
  <c r="V186" i="6"/>
  <c r="V166" i="6"/>
  <c r="Z186" i="6"/>
  <c r="Z166" i="6"/>
  <c r="V130" i="6"/>
  <c r="Z130" i="6"/>
  <c r="V133" i="6"/>
  <c r="Z133" i="6"/>
  <c r="V134" i="6"/>
  <c r="Z134" i="6"/>
  <c r="W135" i="6"/>
  <c r="Y139" i="6"/>
  <c r="W140" i="6"/>
  <c r="X142" i="6"/>
  <c r="W143" i="6"/>
  <c r="W147" i="6"/>
  <c r="W151" i="6"/>
  <c r="X154" i="6"/>
  <c r="W155" i="6"/>
  <c r="X162" i="6"/>
  <c r="W180" i="6"/>
  <c r="X184" i="6"/>
  <c r="W185" i="6"/>
  <c r="K16" i="6"/>
  <c r="S16" i="6"/>
  <c r="W12" i="6"/>
  <c r="V180" i="6"/>
  <c r="V139" i="6"/>
  <c r="Z180" i="6"/>
  <c r="Z139" i="6"/>
  <c r="Y170" i="6"/>
  <c r="M16" i="6"/>
  <c r="Y181" i="6"/>
  <c r="V22" i="6"/>
  <c r="Z22" i="6"/>
  <c r="W28" i="6"/>
  <c r="V182" i="6"/>
  <c r="V162" i="6"/>
  <c r="Z182" i="6"/>
  <c r="Z162" i="6"/>
  <c r="V146" i="6"/>
  <c r="Z146" i="6"/>
  <c r="W43" i="6"/>
  <c r="V144" i="6"/>
  <c r="Z144" i="6"/>
  <c r="W48" i="6"/>
  <c r="V183" i="6"/>
  <c r="V142" i="6"/>
  <c r="Z183" i="6"/>
  <c r="Z142" i="6"/>
  <c r="Y54" i="6"/>
  <c r="Y67" i="6"/>
  <c r="Y70" i="6"/>
  <c r="Y184" i="6"/>
  <c r="Y149" i="6"/>
  <c r="Y185" i="6"/>
  <c r="Y151" i="6"/>
  <c r="V152" i="6"/>
  <c r="V135" i="6"/>
  <c r="Z152" i="6"/>
  <c r="Z135" i="6"/>
  <c r="Y187" i="6"/>
  <c r="Y154" i="6"/>
  <c r="W129" i="6"/>
  <c r="W130" i="6"/>
  <c r="W131" i="6"/>
  <c r="W132" i="6"/>
  <c r="W133" i="6"/>
  <c r="X135" i="6"/>
  <c r="L49" i="8" s="1"/>
  <c r="X140" i="6"/>
  <c r="W148" i="6"/>
  <c r="X151" i="6"/>
  <c r="W166" i="6"/>
  <c r="W159" i="6" s="1"/>
  <c r="E139" i="8" s="1"/>
  <c r="X180" i="6"/>
  <c r="E156" i="8" s="1"/>
  <c r="X185" i="6"/>
  <c r="W17" i="6"/>
  <c r="Z181" i="6"/>
  <c r="Z140" i="6"/>
  <c r="V184" i="6"/>
  <c r="V149" i="6"/>
  <c r="Z184" i="6"/>
  <c r="Z149" i="6"/>
  <c r="V185" i="6"/>
  <c r="V151" i="6"/>
  <c r="Z185" i="6"/>
  <c r="Z151" i="6"/>
  <c r="V187" i="6"/>
  <c r="V154" i="6"/>
  <c r="V136" i="6"/>
  <c r="Z187" i="6"/>
  <c r="Z154" i="6"/>
  <c r="Z136" i="6"/>
  <c r="V177" i="6"/>
  <c r="V169" i="6" s="1"/>
  <c r="Z177" i="6"/>
  <c r="Z169" i="6" s="1"/>
  <c r="X129" i="6"/>
  <c r="X130" i="6"/>
  <c r="L44" i="8" s="1"/>
  <c r="K44" i="8" s="1"/>
  <c r="X131" i="6"/>
  <c r="L45" i="8" s="1"/>
  <c r="X132" i="6"/>
  <c r="L46" i="8" s="1"/>
  <c r="X133" i="6"/>
  <c r="L47" i="8" s="1"/>
  <c r="K47" i="8" s="1"/>
  <c r="X134" i="6"/>
  <c r="L48" i="8" s="1"/>
  <c r="K48" i="8" s="1"/>
  <c r="Y135" i="6"/>
  <c r="F127" i="8" s="1"/>
  <c r="H127" i="8" s="1"/>
  <c r="W136" i="6"/>
  <c r="Y140" i="6"/>
  <c r="W149" i="6"/>
  <c r="X166" i="6"/>
  <c r="X181" i="6"/>
  <c r="E157" i="8" s="1"/>
  <c r="W182" i="6"/>
  <c r="W183" i="6"/>
  <c r="W187" i="6"/>
  <c r="O16" i="6"/>
  <c r="V181" i="6"/>
  <c r="V140" i="6"/>
  <c r="Y12" i="6"/>
  <c r="Y171" i="6"/>
  <c r="X22" i="6"/>
  <c r="Y28" i="6"/>
  <c r="V145" i="6"/>
  <c r="Z145" i="6"/>
  <c r="Y43" i="6"/>
  <c r="Y48" i="6"/>
  <c r="V143" i="6"/>
  <c r="Z143" i="6"/>
  <c r="V163" i="6"/>
  <c r="Z163" i="6"/>
  <c r="Z159" i="6" s="1"/>
  <c r="X80" i="6"/>
  <c r="V150" i="6"/>
  <c r="Z150" i="6"/>
  <c r="Y186" i="6"/>
  <c r="Y166" i="6"/>
  <c r="Y159" i="6" s="1"/>
  <c r="X113" i="6"/>
  <c r="G57" i="7" s="1"/>
  <c r="H57" i="7" s="1"/>
  <c r="Y117" i="6"/>
  <c r="Y129" i="6"/>
  <c r="F121" i="8" s="1"/>
  <c r="Y130" i="6"/>
  <c r="F122" i="8" s="1"/>
  <c r="Y131" i="6"/>
  <c r="F123" i="8" s="1"/>
  <c r="H123" i="8" s="1"/>
  <c r="Y132" i="6"/>
  <c r="F124" i="8" s="1"/>
  <c r="H124" i="8" s="1"/>
  <c r="Y133" i="6"/>
  <c r="F125" i="8" s="1"/>
  <c r="Y134" i="6"/>
  <c r="F126" i="8" s="1"/>
  <c r="X136" i="6"/>
  <c r="L50" i="8" s="1"/>
  <c r="H69" i="7" l="1"/>
  <c r="L60" i="7"/>
  <c r="E130" i="7"/>
  <c r="H70" i="7"/>
  <c r="X138" i="6"/>
  <c r="F61" i="7"/>
  <c r="D129" i="7"/>
  <c r="S180" i="6"/>
  <c r="S170" i="6"/>
  <c r="M180" i="6"/>
  <c r="M170" i="6"/>
  <c r="M169" i="6" s="1"/>
  <c r="M179" i="6" s="1"/>
  <c r="K180" i="6"/>
  <c r="K170" i="6"/>
  <c r="O180" i="6"/>
  <c r="O170" i="6"/>
  <c r="F59" i="7"/>
  <c r="J55" i="8"/>
  <c r="J63" i="8"/>
  <c r="L179" i="6"/>
  <c r="K124" i="7"/>
  <c r="P179" i="6"/>
  <c r="R179" i="6"/>
  <c r="K50" i="8"/>
  <c r="H121" i="8"/>
  <c r="F129" i="8"/>
  <c r="K45" i="8"/>
  <c r="G126" i="8"/>
  <c r="J179" i="6"/>
  <c r="K49" i="8"/>
  <c r="V159" i="6"/>
  <c r="V128" i="6"/>
  <c r="D161" i="8"/>
  <c r="E59" i="7"/>
  <c r="N179" i="6"/>
  <c r="I67" i="7"/>
  <c r="E101" i="7"/>
  <c r="F101" i="7"/>
  <c r="H67" i="7"/>
  <c r="G23" i="7"/>
  <c r="H23" i="7" s="1"/>
  <c r="H59" i="7" s="1"/>
  <c r="L43" i="8"/>
  <c r="E124" i="8"/>
  <c r="G124" i="8" s="1"/>
  <c r="I124" i="8" s="1"/>
  <c r="J46" i="8"/>
  <c r="J49" i="8"/>
  <c r="I49" i="8" s="1"/>
  <c r="K55" i="8" s="1"/>
  <c r="E127" i="8"/>
  <c r="G127" i="8" s="1"/>
  <c r="I127" i="8" s="1"/>
  <c r="D148" i="8"/>
  <c r="D139" i="8"/>
  <c r="E140" i="8" s="1"/>
  <c r="E128" i="8"/>
  <c r="G128" i="8" s="1"/>
  <c r="I128" i="8" s="1"/>
  <c r="J50" i="8"/>
  <c r="K46" i="8"/>
  <c r="J45" i="8"/>
  <c r="E123" i="8"/>
  <c r="G123" i="8" s="1"/>
  <c r="I123" i="8" s="1"/>
  <c r="E160" i="8"/>
  <c r="E161" i="8" s="1"/>
  <c r="H41" i="7"/>
  <c r="H125" i="8"/>
  <c r="H126" i="8"/>
  <c r="J44" i="8"/>
  <c r="E122" i="8"/>
  <c r="G122" i="8" s="1"/>
  <c r="H51" i="8"/>
  <c r="E91" i="8" s="1"/>
  <c r="F92" i="8" s="1"/>
  <c r="D58" i="8"/>
  <c r="H122" i="8"/>
  <c r="J47" i="8"/>
  <c r="E125" i="8"/>
  <c r="G125" i="8" s="1"/>
  <c r="J43" i="8"/>
  <c r="I43" i="8" s="1"/>
  <c r="E121" i="8"/>
  <c r="Q179" i="6"/>
  <c r="D149" i="8"/>
  <c r="I62" i="7"/>
  <c r="E102" i="7" s="1"/>
  <c r="P124" i="7"/>
  <c r="E62" i="7"/>
  <c r="D129" i="8"/>
  <c r="D130" i="7"/>
  <c r="Z128" i="6"/>
  <c r="Z179" i="6" s="1"/>
  <c r="W138" i="6"/>
  <c r="X159" i="6"/>
  <c r="L62" i="7"/>
  <c r="D102" i="7" s="1"/>
  <c r="G62" i="7"/>
  <c r="H68" i="7"/>
  <c r="H62" i="7"/>
  <c r="F102" i="7" s="1"/>
  <c r="H61" i="7"/>
  <c r="H128" i="7"/>
  <c r="I41" i="7"/>
  <c r="L61" i="7"/>
  <c r="H24" i="7"/>
  <c r="G61" i="7"/>
  <c r="H129" i="7"/>
  <c r="H125" i="7"/>
  <c r="I68" i="7"/>
  <c r="I61" i="7"/>
  <c r="I24" i="7"/>
  <c r="P127" i="7"/>
  <c r="K127" i="7"/>
  <c r="L127" i="7"/>
  <c r="I130" i="7"/>
  <c r="Z138" i="6"/>
  <c r="Y128" i="6"/>
  <c r="S12" i="6"/>
  <c r="S169" i="6"/>
  <c r="S179" i="6" s="1"/>
  <c r="O12" i="6"/>
  <c r="O169" i="6"/>
  <c r="O179" i="6" s="1"/>
  <c r="X128" i="6"/>
  <c r="W128" i="6"/>
  <c r="W179" i="6" s="1"/>
  <c r="M12" i="6"/>
  <c r="V138" i="6"/>
  <c r="K169" i="6"/>
  <c r="K179" i="6" s="1"/>
  <c r="K12" i="6"/>
  <c r="Y138" i="6"/>
  <c r="Y169" i="6"/>
  <c r="G59" i="7" l="1"/>
  <c r="D103" i="7"/>
  <c r="V179" i="6"/>
  <c r="E55" i="8"/>
  <c r="E57" i="8" s="1"/>
  <c r="E58" i="8"/>
  <c r="H129" i="8"/>
  <c r="I125" i="8"/>
  <c r="I126" i="8"/>
  <c r="F93" i="8"/>
  <c r="D150" i="8"/>
  <c r="E148" i="8"/>
  <c r="F139" i="8"/>
  <c r="F140" i="8" s="1"/>
  <c r="M62" i="8"/>
  <c r="I47" i="8"/>
  <c r="E129" i="8"/>
  <c r="G129" i="8" s="1"/>
  <c r="M64" i="8"/>
  <c r="I50" i="8"/>
  <c r="K43" i="8"/>
  <c r="K51" i="8" s="1"/>
  <c r="G93" i="8" s="1"/>
  <c r="L51" i="8"/>
  <c r="X179" i="6"/>
  <c r="E147" i="8"/>
  <c r="J51" i="8"/>
  <c r="M58" i="8"/>
  <c r="G121" i="8"/>
  <c r="I121" i="8" s="1"/>
  <c r="I122" i="8"/>
  <c r="M60" i="8"/>
  <c r="I45" i="8"/>
  <c r="M59" i="8"/>
  <c r="I44" i="8"/>
  <c r="M61" i="8"/>
  <c r="I46" i="8"/>
  <c r="P128" i="7"/>
  <c r="L128" i="7"/>
  <c r="K128" i="7"/>
  <c r="K129" i="7"/>
  <c r="L129" i="7"/>
  <c r="P129" i="7"/>
  <c r="P125" i="7"/>
  <c r="L125" i="7"/>
  <c r="K125" i="7"/>
  <c r="H130" i="7"/>
  <c r="Y179" i="6"/>
  <c r="P130" i="7" l="1"/>
  <c r="L130" i="7"/>
  <c r="F55" i="8"/>
  <c r="F59" i="8"/>
  <c r="I55" i="8"/>
  <c r="I62" i="8"/>
  <c r="L55" i="8"/>
  <c r="L64" i="8"/>
  <c r="H55" i="8"/>
  <c r="H61" i="8"/>
  <c r="G55" i="8"/>
  <c r="G60" i="8"/>
  <c r="I129" i="8"/>
  <c r="F57" i="8"/>
  <c r="I51" i="8"/>
  <c r="G92" i="8" s="1"/>
  <c r="E151" i="8"/>
  <c r="E150" i="8"/>
  <c r="K130" i="7"/>
  <c r="G57" i="8" l="1"/>
  <c r="H57" i="8" s="1"/>
  <c r="I57" i="8" s="1"/>
  <c r="J57" i="8" s="1"/>
  <c r="K57" i="8" s="1"/>
  <c r="L57" i="8" s="1"/>
</calcChain>
</file>

<file path=xl/sharedStrings.xml><?xml version="1.0" encoding="utf-8"?>
<sst xmlns="http://schemas.openxmlformats.org/spreadsheetml/2006/main" count="1409" uniqueCount="410">
  <si>
    <t>Historique</t>
  </si>
  <si>
    <t>SNBC</t>
  </si>
  <si>
    <t>Construction</t>
  </si>
  <si>
    <t>Rénovation énergétique</t>
  </si>
  <si>
    <t>Transports</t>
  </si>
  <si>
    <t>Hybrides rechargeables</t>
  </si>
  <si>
    <t>Electriques</t>
  </si>
  <si>
    <t>Hydrogène</t>
  </si>
  <si>
    <t>Infrastructures de recharge</t>
  </si>
  <si>
    <t>Aménagements cyclables</t>
  </si>
  <si>
    <t>Hydraulique</t>
  </si>
  <si>
    <t>Eolien terrestre</t>
  </si>
  <si>
    <t>Eolien en mer</t>
  </si>
  <si>
    <t>Biométhane et chaleur renouvelables</t>
  </si>
  <si>
    <t>climat</t>
  </si>
  <si>
    <t>autres</t>
  </si>
  <si>
    <t>fossiles</t>
  </si>
  <si>
    <t>Investissements</t>
  </si>
  <si>
    <t>Panorama des financements climat</t>
  </si>
  <si>
    <t>En milliards d'euros constants 2022 par an</t>
  </si>
  <si>
    <t>Commentaires</t>
  </si>
  <si>
    <t>Edition 2023</t>
  </si>
  <si>
    <t>Edition 2022</t>
  </si>
  <si>
    <t>AMS 2018 - Edition 2022</t>
  </si>
  <si>
    <t>AMS 2018 - Edition 2023</t>
  </si>
  <si>
    <t>AMS 2023 - run 2</t>
  </si>
  <si>
    <r>
      <t xml:space="preserve">AMS 2023 - run 2
</t>
    </r>
    <r>
      <rPr>
        <i/>
        <sz val="11"/>
        <color theme="1"/>
        <rFont val="Arial"/>
        <family val="2"/>
        <scheme val="minor"/>
      </rPr>
      <t>en volume</t>
    </r>
  </si>
  <si>
    <t>Chapitre et chroniques</t>
  </si>
  <si>
    <t>Secteur</t>
  </si>
  <si>
    <t>Chapitre</t>
  </si>
  <si>
    <t>Classement</t>
  </si>
  <si>
    <t>total</t>
  </si>
  <si>
    <t>ajust.</t>
  </si>
  <si>
    <t>2021-3030</t>
  </si>
  <si>
    <t>2021-2030</t>
  </si>
  <si>
    <t>moyenne
2024-2030</t>
  </si>
  <si>
    <t>à 2030</t>
  </si>
  <si>
    <t>Bâtiments</t>
  </si>
  <si>
    <t>performance énergétique 
des logements neufs</t>
  </si>
  <si>
    <t>A</t>
  </si>
  <si>
    <t>L'AMS 2023 prévoit une diminution du nombre de logements construits, et privilégie les immeubles collectifs. Pour respecter des réglementations énergétiques progressivement plus exigeantes jusqu'en 2050, les investissements dans la performance énergétique augmentent de 15 à 25% relativement à ceux de la RT 2012. Cette hausse se répercute en totalité sur le coût de construction dans son ensemble.</t>
  </si>
  <si>
    <t>construction de logements, 
hors performance énergétique</t>
  </si>
  <si>
    <t>performance énergétique 
des bâtiments tertiaires neufs</t>
  </si>
  <si>
    <r>
      <t xml:space="preserve">Les surfaces chauffées mises en chantier sont documentées d'après la base SITADEL et les bilans du CEREN.
Les investissements historiques hors performance énergétique incluent également les surfaces non chauffées. </t>
    </r>
    <r>
      <rPr>
        <sz val="10"/>
        <color theme="5"/>
        <rFont val="Arial"/>
        <family val="2"/>
      </rPr>
      <t>Nous ajustons les investissements au périmètre des surfaces chauffées uniquement.</t>
    </r>
  </si>
  <si>
    <t>L'AMS 2023 prévoit une diminution de la construction de bâtiments tertiaires jusque 2030, notamment du fait que le télétravail réduit la demande de bureaux. Les hypothèses de coût unitaire liées à la réglementation énergétique sont identiques à celles du logement neuf.</t>
  </si>
  <si>
    <t>construction tertiaire, 
hors performance énergétique</t>
  </si>
  <si>
    <t>Entretien-amélioration</t>
  </si>
  <si>
    <t>rénovation énergétique, gestes performants</t>
  </si>
  <si>
    <t>B</t>
  </si>
  <si>
    <t xml:space="preserve">Investissements dans les gestes performants d'isolation des murs, toitures, façades, ouvertures et dans les systèmes de chauffage : chaudières à gaz à condensation, appareils de chauffage au bois, pompes à chaleur et CET, solaire thermique. Inclut les logements privés et logements sociaux. </t>
  </si>
  <si>
    <t>Pour l'AMS 2018, on considère la rénovation globale et performante d'environ 650 000 logements par an de 2021 à 2050, dont 500 000 rénovations BBC, en ciblant prioritairement les passoires énergétiques. Pour l'AMS 2023 et la planification, on utilise les sorties du modèle Three-ME pour le run 1bis.</t>
  </si>
  <si>
    <t>rénovation énergétique, chaudières gaz et fioul</t>
  </si>
  <si>
    <t>Investissements dans les chaudières gaz basse température et dans les chaudières à fioul.</t>
  </si>
  <si>
    <t>Ramenés à zéro avec réglementation.</t>
  </si>
  <si>
    <t>autres travaux énergétiques peu performants / travaux connexes</t>
  </si>
  <si>
    <t xml:space="preserve">Dans l'édition 2022, on considérait ces travaux comme substituables par des rénovations énergétiques dans l'AMS 2018. Dans l'édition 2023, ils sont traités comme des travaux connexes, évalués à 50% du montant des travaux énergétiques. Ce point fait encore débat avec les autres modélisateurs. </t>
  </si>
  <si>
    <t>autres travaux d'entretien-amélioration</t>
  </si>
  <si>
    <t>En première approche, ces travaux seraient constants.</t>
  </si>
  <si>
    <t>Rénovation énergétique des bâtiments teritaires</t>
  </si>
  <si>
    <t>rénovation énergétique des bâtiments tertiaires</t>
  </si>
  <si>
    <t>L'estimation des investissements de l'AMS 2023 repose sur une simulation d'un échantillon de 100 bâtiments représentatifs, réalisant des travaux d'efficacité énergétique et des changements de systèmes de chauffage qui reproduisent les consommations énergétiques du scénario AMS.</t>
  </si>
  <si>
    <t>chaudières gaz et fioul</t>
  </si>
  <si>
    <t xml:space="preserve">Traités en travaux connexes avec ratio constant de 0,43 (observé sur les projets BBC). Converge avec l'hypothèse de 1000€/m² pour les rénovations BBC. </t>
  </si>
  <si>
    <t xml:space="preserve">performance énergétique de l'éclairage public </t>
  </si>
  <si>
    <t>n.e.</t>
  </si>
  <si>
    <t>Les investissements correspondent au remplacement des luminaires les plus anciens et les plus énergivores ainsi que ceux de technologie interdite, à partir des hypothèses du "Plan de relance de l'éclairage public", FNCCR.</t>
  </si>
  <si>
    <t>Voitures particulières</t>
  </si>
  <si>
    <t>Essence</t>
  </si>
  <si>
    <t>C</t>
  </si>
  <si>
    <t xml:space="preserve">L'AMS 2023 intègre la fin de vente des véhicules thermiques en 2035 et une légère baisse des immatriculations, à 1,8 millions d'immatriculations par an. En 2030 et 2035, respectivement 66% et 100% des immatriculations sont des véhicules électriques. Le coût des batteries est divisé par 4 d'ici 2050. Le coût des véhicules électriques est cependant en légère hausse, dû à l'augmentation de la taille des batteries et des véhicules. Cela se traduit par une légère hausse des investissements totaux climat et fossile sur toute la période.
</t>
  </si>
  <si>
    <t>Diesel</t>
  </si>
  <si>
    <t>Hybrides non-rechargeables</t>
  </si>
  <si>
    <t>Autres, dont GNV</t>
  </si>
  <si>
    <t>Véhicules professionnels</t>
  </si>
  <si>
    <t>L'AMS 2023 inclut le développement des véhicules utilitaires (légers et poids-lourds) électriques et, dans une moindre mesure, hydrogène. En 2030, environ 50% des immatriculations correspondent à des véhicules utilitaires électriques. Leur coût est amené à diminuer dû à la baisse du coût des batteries. Le coût des PL électriques pourrait notamment être divisé par 2 d'ici 2030. Leur coût reste cependant supérieur à celui des véhicules thermiques, ce qui conduit à une légère hausse des investissements sur toute la période, malgré un nombre d'immatriculations qui reste proche du niveau actuel.</t>
  </si>
  <si>
    <t>Ajustement : hors bennes à ordure ménagères (BOM)</t>
  </si>
  <si>
    <t>Recharge électrique</t>
  </si>
  <si>
    <t>D</t>
  </si>
  <si>
    <t>Les besoins d'investissements sont estimés d'après le dimensionnement du parc de véhicules électriques (VP, VUL, PL et autobus et autocars). La forte électrification du parc entraîne un besoin d'infrastructure de recharge important.</t>
  </si>
  <si>
    <t>Système de route électrique</t>
  </si>
  <si>
    <t>-</t>
  </si>
  <si>
    <t>Electrification des grands axes autoroutiers</t>
  </si>
  <si>
    <t>Pas de déploiement de l'ERS envisagé dans l'AMS 2023.</t>
  </si>
  <si>
    <t>Recharge GNV</t>
  </si>
  <si>
    <t>Stations GNV ouvertes au public</t>
  </si>
  <si>
    <t>Les besoins d'investissements sont estimés d'après le dimensionnement du parc de véhicules GNV. L'AMS 2023 prévoit peu de véhicules GNV en 2030 et 2050, les besoins en infrastructure GNV restent limités.</t>
  </si>
  <si>
    <t>Recharge H2</t>
  </si>
  <si>
    <t>Stations ouvertes au public et privées, y.c. coût de l'électrolyseur.</t>
  </si>
  <si>
    <t>Les besoins d'investissements sont estimés d'après le dimensionnement du parc de véhicules hydrogène. L'AMS 2023 repose en partie sur le développement de véhicules utilitaires hydrogène, mais les besoins d'investissements restent limités.</t>
  </si>
  <si>
    <t>Transport ferroviaire</t>
  </si>
  <si>
    <r>
      <t xml:space="preserve">Investissements rapportés par SNCF Réseau et par les sociétés de PPP (ex: Lisea). </t>
    </r>
    <r>
      <rPr>
        <sz val="10"/>
        <color theme="5"/>
        <rFont val="Arial"/>
        <family val="2"/>
        <scheme val="minor"/>
      </rPr>
      <t>En ajustement, on exclut les investissements dits "industriels" (ex: ateliers de réparation) et fonciers.</t>
    </r>
  </si>
  <si>
    <t>D'après le rapport de l'ART, Scénarios de long-terme pour le réseau ferroviaire français. Reprend les orientations du COI dans le rapport de février 2023.</t>
  </si>
  <si>
    <t>Locomotives diesel</t>
  </si>
  <si>
    <t>Matériel roulant</t>
  </si>
  <si>
    <t>hp</t>
  </si>
  <si>
    <t>Réseau ferroviaire, IDF (hors total)</t>
  </si>
  <si>
    <t>pour rappel</t>
  </si>
  <si>
    <t>Transports en commun urbains</t>
  </si>
  <si>
    <t>D'près le rapport de l'ART, Scénarios de long-terme pour le réseau ferroviaire français. Reprend les orientations du COI dans le rapport de février 2023.</t>
  </si>
  <si>
    <t>RATP et Société du Grand Paris</t>
  </si>
  <si>
    <t>Poursuite et fin des chantiers du grand Paris Express.</t>
  </si>
  <si>
    <t>Hors Ile-de-France</t>
  </si>
  <si>
    <t>Hypothèse de poursuite au rythme historique des projets de tramways et de BHNS. Grand entretien des métros hors IDF.</t>
  </si>
  <si>
    <t>Autobus</t>
  </si>
  <si>
    <t>x</t>
  </si>
  <si>
    <t>Les immatriculations d'autobus restent stables jusque 2030 dans l'AMS 2023, mais se reportent fortement de bus diesel vers des bus électriques, qui représentent 78% des immatriculations en 2030. Leur coût est amené à diminuer, tiré par la baisse du coût des batteries, mais reste toutefois supérieur à celui des autobus thermiques, ce qui conduit à une légère hausse des investissements sur toute la période.</t>
  </si>
  <si>
    <t>Vélo et aménagements cyclables</t>
  </si>
  <si>
    <t>Vélos</t>
  </si>
  <si>
    <t>X</t>
  </si>
  <si>
    <t>dont VAE, non couvert dans le volet prospectif</t>
  </si>
  <si>
    <t xml:space="preserve">L'AMS 2018 prévoyait 26 milliards de passagers-km en 2030 que l'on associe à 98 000 km d'aménagements cyclables. L'AMS 2023 prévoit 17 milliards de passagers-km en 2030, que l'on associe à 96 000 km d'aménagements cyclables. </t>
  </si>
  <si>
    <t>Voies navigables</t>
  </si>
  <si>
    <t>Réseau fluvial</t>
  </si>
  <si>
    <t>Réseau routier</t>
  </si>
  <si>
    <t>Autoroutes concédées</t>
  </si>
  <si>
    <t>L'AMS 2023 anticipe une légère hausse du trafic routier de marchandises et de passagers, lesquels dimensionnent les besoins de construction et d'entretien et amélioration des réseaux routiers.</t>
  </si>
  <si>
    <t>Réseau national non-concédé</t>
  </si>
  <si>
    <t>Réseau secondaire</t>
  </si>
  <si>
    <t>Secteur aérien</t>
  </si>
  <si>
    <t>Matériel de transport aérien</t>
  </si>
  <si>
    <t>Le transport aérien ne fait pas l'objet d'une projection dans l'édition 2023.</t>
  </si>
  <si>
    <t>Aéroports</t>
  </si>
  <si>
    <t>Production d'énergie et réseaux</t>
  </si>
  <si>
    <t>Electricité renouvelable</t>
  </si>
  <si>
    <t>E</t>
  </si>
  <si>
    <t>Installation de turbines hydrauliques, construction et rénovation des barrages.</t>
  </si>
  <si>
    <t>L'AMS 2023 fixe un objectif de développement de 600 MW de capacités hydroélectriques d'ici 2030. Les besoins d'investissements correspondent à l'installation de nouvelles capacités de petite hydraulique et de STEP, et à l'entretien du parc existant.</t>
  </si>
  <si>
    <t>Installation de mâts, pales, génératrices, rotors, nacelles, autres matériels, assemblage des éoliennes, génie civil, transport, études techniques, montage de projets</t>
  </si>
  <si>
    <t xml:space="preserve">L'AMS 2023 fixe un objectif de 32,6 GW installés en 2030, objectif inférieur à la fourchette basse de la PPE de 34 GW en 2028. Les nouvelles capacités coûtent en moyenne 1200€2022/kW entre 2024 et 2030. Les installations en repowering coûtent 15% de moins.
</t>
  </si>
  <si>
    <t>L'AMS 2023 prévoit l'installation de seulement 3,6 GW de capacités éoliennes en mer en 2030, en dessous de l'objectif bas de la PPE de 5,2 GW. Le développement s'accélère après 2030, avec une cible de 12 GW de capacités en 2035, et de 45 GW en 2050. Les nouvelles capacités coûtent en moyenne 2300€2022/kW entre 2024 et 2030, répartis sur les 4 années précédant la mise en service des capacités. Les besoins investissements sur la période 2024-2030 sont inférieurs aux investissements actuels, mais triplent après 2030.</t>
  </si>
  <si>
    <t>L'AMS 2023 fixe un objectif de 54 GW installés en 2030, soit un doublement du rythme d'installation actuel. Une majeure partie correspond à des centrales au sol. Les coûts moyens des installations sont de 750 au sol, 1100 sur grandes toitures et 2200 €2022/kW sur petites toitures sur 2024-2030.</t>
  </si>
  <si>
    <t>L'AMS 2023 ne fixe pas d'objectif à l'horizon 2030. Les capacités de production d'électricité marine renouvelable restent stables à 240 MW, correspondant à l'usine marémotrice de la Rance. Les besoins d'investissements correspondent aux coûts de modernisation et rénovation de l'usine.</t>
  </si>
  <si>
    <t>Pas de développement de nouvelles capacités.</t>
  </si>
  <si>
    <t>Biogaz (cogénération)</t>
  </si>
  <si>
    <t>Les capacités de production de bioénergies (biomasse électrique, biogaz et déchets renouvelables) s'élèvent à 1,9 GW en 2030 dans l'AMS 2023, un niveau stable comparé au niveau actuel.</t>
  </si>
  <si>
    <t>Biomasse (cogénération)</t>
  </si>
  <si>
    <t>Géothermie haute énergie</t>
  </si>
  <si>
    <t>Biométhane (injection)</t>
  </si>
  <si>
    <t>L'AMS 2023 fixe un objectif d'injection annuelle de biométhane de 51,7 TWh en 2030, soit une multiplication par 8 environ de la production annuelle en 2022.</t>
  </si>
  <si>
    <t>L'AMS 2023 fixe un objectif en 2030 de 42TWh de chaleur livrée par les réseaux. Afin d'atteindre cet objectif, les capacités de production de chaleur par les chaufferies biomasse et par  géothermie doivent plus que doubler d'ici 2030.</t>
  </si>
  <si>
    <t>Géothermie</t>
  </si>
  <si>
    <t>Solaire thermique</t>
  </si>
  <si>
    <t>Pyrogazéification</t>
  </si>
  <si>
    <t>Pas de projets en cours.</t>
  </si>
  <si>
    <t>Pas de déploiement de la pyrogazéification dans l'AMS 2023.</t>
  </si>
  <si>
    <t>Réseaux de chaleur</t>
  </si>
  <si>
    <t>L'AMS 2023 prévoit le raccordement de 315 milliers de logements par an, pour un volume de chaleur livrée de 33 TWh en 2030. Concernant les bâtiments tertiaires, le scénario prévoit le raccordement d'environ 12 millions de m² par an, pour 17 TWh de chaleur livrée au total en 2030.</t>
  </si>
  <si>
    <t>Nucléaire</t>
  </si>
  <si>
    <t>Historique (prolongation, Grand carénage)</t>
  </si>
  <si>
    <t>F</t>
  </si>
  <si>
    <t>Programme Grand Carénage pour environ 740€2022/kW, soit 50,2mds€ pour tout le parc, sur la période 2014-25. Puis prolongation de l'ensemble de réacteurs jusqu'à 60 ans (objectif 0 fermeture à la VD5), à un coût de 740€2022/kW puis 504€2022/kW à partir de 2035.</t>
  </si>
  <si>
    <t>Investissements dans le chantier de l'EPR de Flamanville.</t>
  </si>
  <si>
    <t>Fin du chantier de Flamanville, puis construction de 14 EPR à l'horizon 2050, d'après le scénario de l'AMS 2023.</t>
  </si>
  <si>
    <t>Centrales gaz à cycle combiné</t>
  </si>
  <si>
    <t>G</t>
  </si>
  <si>
    <t xml:space="preserve">D'après l'AMS 2023, pas de développement du parc à cycle combiné d'ici 2030. </t>
  </si>
  <si>
    <t>Pas de développement envisagé de CCS d'ici 2030 car pas de nouvelles centrales thermiques.</t>
  </si>
  <si>
    <t>Autres centrales thermiques</t>
  </si>
  <si>
    <t>Raffineries et biocarburants</t>
  </si>
  <si>
    <t>Raffineries</t>
  </si>
  <si>
    <t>Biocarburants</t>
  </si>
  <si>
    <t>Les biocarburants ne font pas l'objet d'une projection dans l'édition 2023.</t>
  </si>
  <si>
    <t>Oléoducs</t>
  </si>
  <si>
    <t>Stations-service</t>
  </si>
  <si>
    <t>Extraction fossile</t>
  </si>
  <si>
    <t>Exploration de pétrole</t>
  </si>
  <si>
    <t>Exploitation de pétrole</t>
  </si>
  <si>
    <t>Flexibilités</t>
  </si>
  <si>
    <t>Electrolyseurs</t>
  </si>
  <si>
    <t>H</t>
  </si>
  <si>
    <t>L'AMS 2023 fixe un objectif de développement de 6,5 GW de capacités de production d'hydrogène bas-carbone par électrolyse en 2030, et de 10 GW d'ici 2035, pour des usages variés.</t>
  </si>
  <si>
    <t>Méthanation</t>
  </si>
  <si>
    <t>L'AMS 2023 ne prévoit pas de développement de la filière power-to-methane.</t>
  </si>
  <si>
    <t>Batteries statiques</t>
  </si>
  <si>
    <t>L'AMS 2023 prévoit le développement de 2 GW de capacités de stockage par batteries statiques en 2030.</t>
  </si>
  <si>
    <t>Réseaux électriques</t>
  </si>
  <si>
    <t>Réseau de transport - climat</t>
  </si>
  <si>
    <t>Les investissements dans le réseau électrique s’élèvent à 1,6 milliard d’euros par an pour le transport sur la période 2018-2021 et 4,2 milliards d’euros par an pour la distribution sur la période 2017-2020 (source : CRE)</t>
  </si>
  <si>
    <t>Les besoins d'investissements incluent les investissements dans les réseaux de transport et de distribution, et reposent sur les trajectoires de production et consommation d'électricité et le mix électrique à horizon 2030. La part climat des investissements inclut le développement et le renforcement des réseaux. La part autres inclut le renouvellement et la modernisation des réseaux existants.</t>
  </si>
  <si>
    <t>Réseau de transport - autres</t>
  </si>
  <si>
    <t>Réseau de distribution - climat</t>
  </si>
  <si>
    <t>Réseau de distribution - autres</t>
  </si>
  <si>
    <t>Réseaux gaziers</t>
  </si>
  <si>
    <t>Les réseaux gaziers ne font pas l'objet d'une projection dans l'édition 2023.</t>
  </si>
  <si>
    <t>Terminaux méthaniers</t>
  </si>
  <si>
    <t>Synthèse</t>
  </si>
  <si>
    <t>total climat 2022 (ed. 23)</t>
  </si>
  <si>
    <t>Investissements climat</t>
  </si>
  <si>
    <t>&gt;0</t>
  </si>
  <si>
    <t>Rénovation</t>
  </si>
  <si>
    <t>Infrastructures</t>
  </si>
  <si>
    <t>Renouvelables</t>
  </si>
  <si>
    <t>Fossiles et CCS</t>
  </si>
  <si>
    <t>Réseaux et flexibilités</t>
  </si>
  <si>
    <t>…</t>
  </si>
  <si>
    <t>Investissements climat, par chapitre</t>
  </si>
  <si>
    <t>Performance énergie-carbone des bâtiments neufs</t>
  </si>
  <si>
    <t>*</t>
  </si>
  <si>
    <t>Rénovation énergétique des logements</t>
  </si>
  <si>
    <t>Rénovation énergétique des bâtiments tertiaires</t>
  </si>
  <si>
    <t>Infrastructures de recharge pour véhicules</t>
  </si>
  <si>
    <t>Aménagements cyclables et vélos</t>
  </si>
  <si>
    <t>Transport fluvial</t>
  </si>
  <si>
    <t>Gaz et chaleur renouvelables</t>
  </si>
  <si>
    <t>Power to X</t>
  </si>
  <si>
    <t>total fossiles 2022 (ed. 23)</t>
  </si>
  <si>
    <t>Investissements fossiles</t>
  </si>
  <si>
    <t>Réseaux et power to X</t>
  </si>
  <si>
    <t>Autres</t>
  </si>
  <si>
    <t>Ensemble</t>
  </si>
  <si>
    <t>- Les divergences optiques, c’est-à-dire les choix de périmètre, d'année de référence, d'horizon des écarts, les définitions climat et fossiles</t>
  </si>
  <si>
    <t xml:space="preserve">- Les divergences stratégiques, qui portent sur le nombre d'équipements à déployer et aux prix futurs. </t>
  </si>
  <si>
    <t xml:space="preserve">Dans le tableau suivant, sont comparables sur le plan stratégique : </t>
  </si>
  <si>
    <r>
      <t xml:space="preserve">- Les écarts d'investissement climat en 2030, par rapport au niveau 2022 (flèches </t>
    </r>
    <r>
      <rPr>
        <b/>
        <sz val="11"/>
        <color theme="6"/>
        <rFont val="Arial"/>
        <family val="2"/>
      </rPr>
      <t>vertes</t>
    </r>
    <r>
      <rPr>
        <sz val="11"/>
        <color theme="1"/>
        <rFont val="Arial"/>
        <family val="2"/>
        <scheme val="minor"/>
      </rPr>
      <t>)</t>
    </r>
  </si>
  <si>
    <r>
      <t xml:space="preserve">- Les cibles d'investissement climat en 2030, en valeur absolue (flèches </t>
    </r>
    <r>
      <rPr>
        <b/>
        <sz val="11"/>
        <color theme="4"/>
        <rFont val="Arial"/>
        <family val="2"/>
      </rPr>
      <t>bleues</t>
    </r>
    <r>
      <rPr>
        <sz val="11"/>
        <color theme="1"/>
        <rFont val="Arial"/>
        <family val="2"/>
        <scheme val="minor"/>
      </rPr>
      <t>)</t>
    </r>
  </si>
  <si>
    <r>
      <t xml:space="preserve">Les totaux présentent en </t>
    </r>
    <r>
      <rPr>
        <b/>
        <u/>
        <sz val="9.35"/>
        <color theme="1"/>
        <rFont val="Arial"/>
        <family val="2"/>
      </rPr>
      <t>gras et souligné</t>
    </r>
    <r>
      <rPr>
        <sz val="11"/>
        <color theme="1"/>
        <rFont val="Arial"/>
        <family val="2"/>
        <scheme val="minor"/>
      </rPr>
      <t xml:space="preserve"> les chiffres-clés de chaque publication. </t>
    </r>
  </si>
  <si>
    <t>Classement (I4CE)</t>
  </si>
  <si>
    <t>Panorama I4CE 
(édition nov. 2023, résultats provisoires)</t>
  </si>
  <si>
    <t>Mission incidences économiques de l'action climat (mai 2023)</t>
  </si>
  <si>
    <t>Commentaire</t>
  </si>
  <si>
    <t>classement vers le tableau de la p.112</t>
  </si>
  <si>
    <t>Cible</t>
  </si>
  <si>
    <t>Besoins</t>
  </si>
  <si>
    <t>Tendanciel</t>
  </si>
  <si>
    <t>niveau</t>
  </si>
  <si>
    <t>// 2022</t>
  </si>
  <si>
    <t>// tend.</t>
  </si>
  <si>
    <t>Performance énergétique de la construction</t>
  </si>
  <si>
    <t>Non-couvert dans les travaux de la mission.</t>
  </si>
  <si>
    <r>
      <t xml:space="preserve">p.76 La mission considère que les investissements tendanciels sont de 1,3 milliards d'euros pour le fioul et 5,1 pour le gaz, et que les investissements totaux sont de 4,6 mds€ totaux pour le fioul, 7,8 mds€ totaux pour le gaz, et 15mds€ pour l'isolation des passoires, "en considérant toute la rénovation de ces passoires comme de l’investissement supplémentaire lié à la transition." </t>
    </r>
    <r>
      <rPr>
        <b/>
        <sz val="11"/>
        <color theme="1"/>
        <rFont val="Arial"/>
        <family val="2"/>
      </rPr>
      <t>La cible climat à 2030 est très convergente entre l'évaluation de la mission et celle d'I4CE</t>
    </r>
    <r>
      <rPr>
        <sz val="11"/>
        <color theme="1"/>
        <rFont val="Arial"/>
        <family val="2"/>
        <scheme val="minor"/>
      </rPr>
      <t>, qui se base sur le modèle Three-ME (run 1bis).</t>
    </r>
  </si>
  <si>
    <t>Rénovation énergétique des logements : isolation, chauffage PAC et bois</t>
  </si>
  <si>
    <t>Rénovation énergétique des logements : chaudières gaz et fioul</t>
  </si>
  <si>
    <t>fossile</t>
  </si>
  <si>
    <t>Rénovation tertiaire : isolation, chauffage PAC et bois</t>
  </si>
  <si>
    <t>dont tertiaire public</t>
  </si>
  <si>
    <t>dont tertiaire privé</t>
  </si>
  <si>
    <t>Rénovation tertiaire : chaudières gaz et fioul</t>
  </si>
  <si>
    <t>Infrastructures de report modal</t>
  </si>
  <si>
    <t>Ferroviaire
(dont ferroviaire IDF)</t>
  </si>
  <si>
    <r>
      <t xml:space="preserve">p.72 "Les investissements supplémentaires dans le réseau ferroviaire sont supposés être de moins d'un milliard par an" : reprise du chiffre I4CE ed. 2022. </t>
    </r>
    <r>
      <rPr>
        <b/>
        <sz val="11"/>
        <color theme="1"/>
        <rFont val="Arial"/>
        <family val="2"/>
      </rPr>
      <t>I4CE révise le chiffre à la hausse avec la parution du rapport de l'ART qui intègre la nouvelle trajectoire du COI.</t>
    </r>
  </si>
  <si>
    <t>Transports en commun urbain 
(hors ferroviaire IDF)</t>
  </si>
  <si>
    <t>La mission retient les chiffres de l'édition 2022 du Panorama. Ces chiffres sont révisés dans l'édition 2023. Le niveau d'investissement progresse entre 2021 et 2022. Rapportés à 2022, les cibles sont inférieures au niveau actuel. Il s'agit notamment de la fin des chantiers du Grand Paris Express.</t>
  </si>
  <si>
    <t>Cyclables</t>
  </si>
  <si>
    <t>niveau tendanciel : 2021 I4CE. Le besoin I4CE est revu à la hausse avec les ambitions de part modale et le retard pris entre 2021 et 2024.</t>
  </si>
  <si>
    <t>Fluvial</t>
  </si>
  <si>
    <t>Véhicules bas-carbone</t>
  </si>
  <si>
    <r>
      <t xml:space="preserve">La mission estime qu'il y a moins d'investissements dans le scénario tendanciel que dans le scénario climat (-8mds€) car on immatricule moins de véhicules au total. Cela dit, pour accroitre la part de la voiture électrique, les investissements climat du secteur doivent atteindre 40mds€ en 2030, soit 27 de plus qu'en 2022. </t>
    </r>
    <r>
      <rPr>
        <b/>
        <sz val="11"/>
        <color theme="1"/>
        <rFont val="Arial"/>
        <family val="2"/>
      </rPr>
      <t>Les deux estimations ont le même nombre de véhicules électriques à 2030 (1,8 million en AMS/SGPE) et les même prix des véhicules. La mission ne retient, au titre du climat, que les véhicules électriques, là où I4CE rapporte aussi les hybrides rechargeables</t>
    </r>
    <r>
      <rPr>
        <sz val="11"/>
        <color theme="1"/>
        <rFont val="Arial"/>
        <family val="2"/>
        <scheme val="minor"/>
      </rPr>
      <t xml:space="preserve">. </t>
    </r>
  </si>
  <si>
    <t>Véhicules particuliers électriques</t>
  </si>
  <si>
    <t>Véhicules particuliers hybrides rechargeables</t>
  </si>
  <si>
    <t>Véhicules particuliers thermiques</t>
  </si>
  <si>
    <t>Véhicules utilitaires</t>
  </si>
  <si>
    <r>
      <t xml:space="preserve">La mission retient 3 mds€ supplémentaires pour les VUL et 2 pour les PL (les PL GNV bas-carbone selon méthode I4CE). Nous reconstituons le tendanciel de la mission d'après l'annexe chiffrée. </t>
    </r>
    <r>
      <rPr>
        <b/>
        <sz val="11"/>
        <rFont val="Arial"/>
        <family val="2"/>
      </rPr>
      <t>Entre les deux estimations, les parts d'immatriculation sont assez proches, mais la mission retient un coût unitaire plus élevé pour les VUL électriques (40k€ contre 29k€ chez I4CE).</t>
    </r>
    <r>
      <rPr>
        <sz val="11"/>
        <rFont val="Arial"/>
        <family val="2"/>
        <scheme val="minor"/>
      </rPr>
      <t xml:space="preserve"> En outre, si les VUL hydrogène représentent ~2% des immatriculations dans les deux estimations, le coût retenu par la mission est bien plus faible (35k€ contre 95k€ chez I4CE, à 2030). </t>
    </r>
  </si>
  <si>
    <t>dont électriques et H2</t>
  </si>
  <si>
    <t>dont diesel</t>
  </si>
  <si>
    <t>Bornes de recharge</t>
  </si>
  <si>
    <t xml:space="preserve">La mission cite plusieurs sources dont RTE, Rexecode et ADEME. Nous n'avons pas pu déterminer l'origine du chiffre exact retenu par la mission. La mission considère l'ensemble de l'investissement dans les réseaux électriques, là où I4CE isole une part climat correspondant aux travaux d'extension et de raccordement des renouvelables. </t>
  </si>
  <si>
    <t>dont climat</t>
  </si>
  <si>
    <t>hors climat</t>
  </si>
  <si>
    <t>hors périmètre : industrie, agriculture</t>
  </si>
  <si>
    <t>industrie</t>
  </si>
  <si>
    <t>agriculture</t>
  </si>
  <si>
    <t>correction périmètre Panorama</t>
  </si>
  <si>
    <t>Total climat au périmètre Panorama</t>
  </si>
  <si>
    <t>Total net au périmètre mission</t>
  </si>
  <si>
    <t>chiffre-clé de la mission</t>
  </si>
  <si>
    <t>Total net au périmètre comparable</t>
  </si>
  <si>
    <t>côté mission, on enlève l'industrie et l'agriculture, côté I4CE on enlève construction, gaz renouvelable et fluvial</t>
  </si>
  <si>
    <t>Total climat au périmètre comparable</t>
  </si>
  <si>
    <t>Résumé par secteur : périmètre climat I4CE</t>
  </si>
  <si>
    <t>I4CE</t>
  </si>
  <si>
    <t>JPF/SM</t>
  </si>
  <si>
    <t>écart // 22</t>
  </si>
  <si>
    <t>(blanc)</t>
  </si>
  <si>
    <t>Report modal</t>
  </si>
  <si>
    <t>Niveau tendanciel 2030</t>
  </si>
  <si>
    <t>Niveau 2022</t>
  </si>
  <si>
    <t>investissements climat</t>
  </si>
  <si>
    <t>investissements fossiles</t>
  </si>
  <si>
    <t>hors périmètre comparable</t>
  </si>
  <si>
    <t>Niveau d'un scénario tendanciel</t>
  </si>
  <si>
    <t>Tableau dépenses publiques, sur périmètre comparable</t>
  </si>
  <si>
    <t>Dépenses d'investissement</t>
  </si>
  <si>
    <t>Parts publiques</t>
  </si>
  <si>
    <t>Dépenses publiques</t>
  </si>
  <si>
    <t>Estimatif CT</t>
  </si>
  <si>
    <t>Réalisations</t>
  </si>
  <si>
    <t>part publique constante</t>
  </si>
  <si>
    <t>part publique optimale</t>
  </si>
  <si>
    <t>dépense sur parts constantes</t>
  </si>
  <si>
    <t>dépenses sur part optimale</t>
  </si>
  <si>
    <t>Bâtiments publics</t>
  </si>
  <si>
    <t>dont bornes de recharge</t>
  </si>
  <si>
    <t>Rénovation des logements</t>
  </si>
  <si>
    <t>pas de distinction logements privés vs. sociaux</t>
  </si>
  <si>
    <t>Rénovation du tertiaire privé</t>
  </si>
  <si>
    <t>Equipement des ménages en véhicules électriques</t>
  </si>
  <si>
    <t>hors véhicules hybrides (6,4 mds€ en 2022)</t>
  </si>
  <si>
    <t>Equipement des entreprises en véhicules électriques, poids-lourds et véhicules utilitaires légers</t>
  </si>
  <si>
    <t>Investissements des entreprises</t>
  </si>
  <si>
    <t>hors industrie (+4) et agriculture (+2). Somme tableau mission : 13</t>
  </si>
  <si>
    <t xml:space="preserve">Total </t>
  </si>
  <si>
    <t>hors adaptation (+3). Somme tableau mission : 67</t>
  </si>
  <si>
    <t>Investissements en faveur du climat</t>
  </si>
  <si>
    <t>Cible SNBC 2021-30</t>
  </si>
  <si>
    <t>Besoins 2024-30</t>
  </si>
  <si>
    <t>Cible
2024-30</t>
  </si>
  <si>
    <t>CCS</t>
  </si>
  <si>
    <t>Les besoins d'investissement climat, moyenne annuelle 2024-2030, par secteur</t>
  </si>
  <si>
    <t>Cible 2024-2030</t>
  </si>
  <si>
    <t>(blank)</t>
  </si>
  <si>
    <t>Investissements annuels, publics et privés, en faveur du climat, dans les bâtiments, les transports et la branche énergie</t>
  </si>
  <si>
    <t>milliards d'euros 2022</t>
  </si>
  <si>
    <t>Investissements en 2022</t>
  </si>
  <si>
    <t>Besoins d'investissements 2024-2030, moyenne annuelle</t>
  </si>
  <si>
    <t>Besoins d'investissements en 2030</t>
  </si>
  <si>
    <t>Investissements en faveur du climat, aux prix relatifs à 2022 et en volume</t>
  </si>
  <si>
    <t>cibles 2024-2030</t>
  </si>
  <si>
    <t>besoins 2024-2030</t>
  </si>
  <si>
    <t>écart</t>
  </si>
  <si>
    <t>euros 2022</t>
  </si>
  <si>
    <t>volumes</t>
  </si>
  <si>
    <t>besoins</t>
  </si>
  <si>
    <t>Note: la projection "euros 2022" est la projection de référence, elle inclut les variations de prix des équipements sur la période prospective, indépendamment de l'inflation (euros 2022 constants).</t>
  </si>
  <si>
    <t>Les investissements fossiles 2015-2050</t>
  </si>
  <si>
    <t>en 2022</t>
  </si>
  <si>
    <t>2024-2030</t>
  </si>
  <si>
    <t>en 2030</t>
  </si>
  <si>
    <t>Comparaison des investissements totaux dans les bâtiments, les transports et la branche énergie</t>
  </si>
  <si>
    <t>Autres investissements</t>
  </si>
  <si>
    <t>écart 2030/2022</t>
  </si>
  <si>
    <t>Comparaison des investissements totaux, par secteur</t>
  </si>
  <si>
    <t>Transports routiers</t>
  </si>
  <si>
    <t>Autres modes de transport</t>
  </si>
  <si>
    <t>Branche énergie</t>
  </si>
  <si>
    <r>
      <t xml:space="preserve">p.76 Dans le secteur tertiaire, (...) des besoins d’investissements assez élevés, de près de 30 milliards d’euros par an d’ici 2030, (...) par rapport à un scénario de référence dans lequel on suppose que ces investissements ne seraient pas réalisés serait ainsi de 27 milliards d’euros en 2030. </t>
    </r>
    <r>
      <rPr>
        <b/>
        <sz val="11"/>
        <color theme="1"/>
        <rFont val="Arial"/>
        <family val="2"/>
      </rPr>
      <t>La cible 2030 est plus élevée dans l'estimation de la mission, qui retient le coût total de certains travaux</t>
    </r>
    <r>
      <rPr>
        <sz val="11"/>
        <color theme="1"/>
        <rFont val="Arial"/>
        <family val="2"/>
        <scheme val="minor"/>
      </rPr>
      <t xml:space="preserve"> (secteur public notamment) tandis qu'I4CE ne chiffre que le coût de la rénovation énergétique au sens strict (environ 43% du coût total). </t>
    </r>
  </si>
  <si>
    <t>Sur la base du tableau intermédiaire d'avril, les investissements supplémentaires sont de 2 milliards et le tendanciel est de 0.</t>
  </si>
  <si>
    <t>A priori exclus du chiffrage de la mission, le montant +3,0 correspondant exclusivement à la production d'électricité.</t>
  </si>
  <si>
    <t>La mission n'inclut pas à priori de besoins d'investissements dans le nouveau nucléaire</t>
  </si>
  <si>
    <t>Panorama des financements climat - Edition 2023</t>
  </si>
  <si>
    <t>Cette page rassemble les figures et tableaux des besoins d'investissements cités dans le rapport de l'édition 2023 du Panorama des financements climat et dans les documents associés.</t>
  </si>
  <si>
    <t>Les investissements dans la construction (performance énergétique + construction hors performance énergétique) correspondent au total de la formation brute de capital fixe dans le résidentiel neuf, rapporté dans le Compte du logement du CGDD. Cela exclut donc l'achat des terrains associés aux logements neufs.
Les investissements dans la performance énergétique correspondent aux coûts de l'isolation et des systèmes de chauffage dans les logements neufs.</t>
  </si>
  <si>
    <t>Rénovation de toitures, de façades, de murs sans isolation, avec isolation incomplète ou insuffisante. Installation de fenêtres à faible performance thermique.</t>
  </si>
  <si>
    <t xml:space="preserve">Travaux d'entretien-amélioration sans rapport avec la performance énergétique. Par exemple: cuisines, salles de bain, etc. </t>
  </si>
  <si>
    <t>Travaux de rénovation énergétique du parc tertiaire, établis à partir d'une étude de CODA Stratégies.</t>
  </si>
  <si>
    <t>Points de recharge électrique, ouverts au public ou non</t>
  </si>
  <si>
    <t xml:space="preserve">Non couvert dans le volet prospectif </t>
  </si>
  <si>
    <t>Non couvert dans le volet prospectif</t>
  </si>
  <si>
    <t>Comprend les dépenses de construction des aménagements cyclables rencensés par Géovélo et dont les coûts sont tirés d'une étude de l'ADEME (forte incertitude sur les coûts unitaires).</t>
  </si>
  <si>
    <r>
      <t xml:space="preserve">Installation de capteurs, modules, onduleurs.
</t>
    </r>
    <r>
      <rPr>
        <sz val="10"/>
        <color theme="5"/>
        <rFont val="Arial"/>
        <family val="2"/>
        <scheme val="minor"/>
      </rPr>
      <t>Les projections ne comprennent que la France métropolitaine continentale, on estime que les DOM ont représenté 14% des installations entre 2020 et 2023.</t>
    </r>
  </si>
  <si>
    <t>Données mises à jour avec le Compte des transports paru en 2022</t>
  </si>
  <si>
    <t>Non couverts dans le volet prospectif</t>
  </si>
  <si>
    <t>Investissements dans le projet dit "Grand Carénage", visant la prolongation de certains réacteurs au-delà de la 4ème visite décennale et la mise à niveau de la sûreté.</t>
  </si>
  <si>
    <t>Investissements dans l'unité de production de HVO ("huile végétale hydrotraitée") de la Mède inclus en prospective, mais pas en historique.</t>
  </si>
  <si>
    <t>Les unités de méthanation combinent de l'hydrogène et du CO2 pour générer du méthane (CH4) injectable dans le réseau de gaz.</t>
  </si>
  <si>
    <t>Les réseaux gaziers ne sont pas couverts dans le volet prospectif.</t>
  </si>
  <si>
    <t>Les batteries statiques stockent l'électricité et la restituent sur le réseau.</t>
  </si>
  <si>
    <t xml:space="preserve">Les électrolyseurs produisent de l'hydrogène à partir d'électricité. 
Pas d'information centralisée sur les projets en cours de déploiement, hormis quelques électrolyseurs associés aux infrastructures de recharge hydrogène pour véhicules, traités dans la partie "Stations hydrogène". </t>
  </si>
  <si>
    <t>Pour comparaison avec le volet prospectif. 
Correspond à la somme des lignes :
- Réseau ferroviaire (hors Ile-de-France et SERM, compté avec TCU)
- SNCF Réseau en Ile-de-France et SERM</t>
  </si>
  <si>
    <t>Réseau ferroviaire (hors Ile-de-France et Services Express Régionaux Métropolitains, compté avec TCU)</t>
  </si>
  <si>
    <t>Réseau ferroviaire, dont IDF et Services Express Régionaux Métropolitains (hors total)</t>
  </si>
  <si>
    <t>SNCF Réseau en Ile-de-France et Services Express Régionaux Métropolitains (SERM)</t>
  </si>
  <si>
    <t>Infrastructures de transport en commun urbain au sens restreint (hors réseau ferroviaire, hors total)</t>
  </si>
  <si>
    <t>Autres, dont Gaz Naturel pour Véhicules (GNV)</t>
  </si>
  <si>
    <t>Solaire photovoltaïque au sol</t>
  </si>
  <si>
    <t>Solaire photovoltaïque sur toiture</t>
  </si>
  <si>
    <t>Energies Marines Renouvelables (EMR)</t>
  </si>
  <si>
    <t>Unités d'Incinération des Ordures Ménagères (UIOM)</t>
  </si>
  <si>
    <t>Biomasse collective (Biomasse Chaleur pour l'Industrie, l'Agriculture et le Tertiaire, BCIAT)</t>
  </si>
  <si>
    <t>Réseaux d'hydrogène</t>
  </si>
  <si>
    <t>Nouveau nucléaire (EPR)</t>
  </si>
  <si>
    <t>Electricité fossile et CCS (Carbon Capture and Storage)</t>
  </si>
  <si>
    <t>Carbon Capture and Storage (CCS) dans la production d'énergie, dont technologies de Direct Air Capture (DAC)</t>
  </si>
  <si>
    <t>Fossiles et CCS (Carbon Capture and Storage)</t>
  </si>
  <si>
    <t>CCS (Carbon Capture and Storage)</t>
  </si>
  <si>
    <t>Matériel roulant ferré (tramways, métros et trains en IDF)</t>
  </si>
  <si>
    <t>En prospective, les hybrides non-rechargeables ne sont pas distinguées des véhicules essence et diesel. En 2021, la très grande majorité des hybrides non-rechargeables sont des essence (253 000 sur 288 000).</t>
  </si>
  <si>
    <t>Scooters électriques exclus de la comparaison.</t>
  </si>
  <si>
    <t>Cible
2030</t>
  </si>
  <si>
    <t>Besoins 2030</t>
  </si>
  <si>
    <t xml:space="preserve">- par conséquent : </t>
  </si>
  <si>
    <t>- le besoin d'augmenter d'ici 2030 le niveau total des investissements dans les secteurs du bâtiment, des transports et de la production d'énergie est de 50 milliards d'euros (vs. 51 milliards d'euros).</t>
  </si>
  <si>
    <t>- +19,5 milliards d’euros de besoins d’investissements annuels dans les voitures particulières bas-carbone sont nécessaires en 2024-2030, par rapport à 2022 (vs. +19,7 milliards d'euros)</t>
  </si>
  <si>
    <t>- +5,7 milliards d’euros de besoins d’investissements annuels dans les véhicules profesionnels bas-carbone sont nécessaires en 2024-2030, par rapport à 2022 (vs. +19,7 milliards d'euros)</t>
  </si>
  <si>
    <t>Plusieurs corrections ont été apportées dans cette annexe 4 depuis la publication de l'édition 2023 du Panorama des financements climat.</t>
  </si>
  <si>
    <t>Les corrections que comprennent l'annexe ne remettent pas en question les principaux messages du rapport. </t>
  </si>
  <si>
    <t>- les besoins d'investissements sont de +57,3 milliards d'euros sur la moyenne 2024-2030 par rapport à 2022 (vs. +57,5 milliards d'euros dans le rapport publié)</t>
  </si>
  <si>
    <t>- +79,7 milliards d'euros en 2030 par rapport à 2022 (vs. +79,9 milliards d'euros dans le rapport publié).</t>
  </si>
  <si>
    <t>- les investissements en 2022 retenus dans le périmètre s'élèvent à 94,5 milliards d'euros (et non 94,3 milliards d'euros publié)</t>
  </si>
  <si>
    <t>- les besoins d'investissements dans les véhicules bas-carbone sont de +26,6 milliards d'euros sur la moyenne 2024-2030 par rapport à 2022 (vs. +26,7 milliards d'euros dans le rapport publié)</t>
  </si>
  <si>
    <t>Annexe 4 - Besoins d'investissements (2024-2030)</t>
  </si>
  <si>
    <t>Cette page présente la comparaison des investissements et des besoins à horizon 2030, et ce de manière détaillée par secteur.</t>
  </si>
  <si>
    <t>Cette page compare les besoins d'investissements calculés par I4CE avec les chiffres-clés du rapport de la mission sur les incidences économiques de l'action climat.</t>
  </si>
  <si>
    <t xml:space="preserve">L'objectif est de comparer les besoins d'investissement du Panorama des financements climat et les chiffres-clés du rapport Pisani-Mahfouz, pour séparer : </t>
  </si>
  <si>
    <t>Onglet</t>
  </si>
  <si>
    <t>Contenu</t>
  </si>
  <si>
    <t>BESOINS</t>
  </si>
  <si>
    <t>FIGURES</t>
  </si>
  <si>
    <t>Comparaison Pisani-Mahfouz</t>
  </si>
  <si>
    <r>
      <t xml:space="preserve">A la différence de la </t>
    </r>
    <r>
      <rPr>
        <u/>
        <sz val="11"/>
        <color theme="1"/>
        <rFont val="Arial"/>
        <family val="2"/>
        <scheme val="minor"/>
      </rPr>
      <t>figure 13 p.33</t>
    </r>
    <r>
      <rPr>
        <sz val="11"/>
        <color theme="1"/>
        <rFont val="Arial"/>
        <family val="2"/>
        <scheme val="minor"/>
      </rPr>
      <t xml:space="preserve"> :</t>
    </r>
  </si>
  <si>
    <r>
      <t xml:space="preserve">Dans le texte à la </t>
    </r>
    <r>
      <rPr>
        <u/>
        <sz val="11"/>
        <color theme="1"/>
        <rFont val="Arial"/>
        <family val="2"/>
        <scheme val="minor"/>
      </rPr>
      <t>page 38</t>
    </r>
    <r>
      <rPr>
        <sz val="11"/>
        <color theme="1"/>
        <rFont val="Arial"/>
        <family val="2"/>
        <scheme val="minor"/>
      </rPr>
      <t xml:space="preserve"> : </t>
    </r>
  </si>
  <si>
    <r>
      <t xml:space="preserve">Dans les chiffres-clés de la </t>
    </r>
    <r>
      <rPr>
        <u/>
        <sz val="11"/>
        <color theme="1"/>
        <rFont val="Arial"/>
        <family val="2"/>
        <scheme val="minor"/>
      </rPr>
      <t>page 47</t>
    </r>
    <r>
      <rPr>
        <sz val="11"/>
        <color theme="1"/>
        <rFont val="Arial"/>
        <family val="2"/>
        <scheme val="minor"/>
      </rPr>
      <t xml:space="preserve"> : </t>
    </r>
  </si>
  <si>
    <r>
      <t xml:space="preserve">Dans les chiffres-clés à la </t>
    </r>
    <r>
      <rPr>
        <u/>
        <sz val="11"/>
        <color theme="1"/>
        <rFont val="Arial"/>
        <family val="2"/>
        <scheme val="minor"/>
      </rPr>
      <t>page 50</t>
    </r>
    <r>
      <rPr>
        <sz val="11"/>
        <color theme="1"/>
        <rFont val="Arial"/>
        <family val="2"/>
        <scheme val="minor"/>
      </rPr>
      <t xml:space="preserve"> : </t>
    </r>
  </si>
  <si>
    <t>Encadré : légères différences de montants entre le rapport publié et l'annexe 4</t>
  </si>
  <si>
    <t>Ainsi, les chiffres diffèrent très légèrement de ceux présentés dans le rapport disponible en ligne.</t>
  </si>
  <si>
    <r>
      <t xml:space="preserve">A la différence de la </t>
    </r>
    <r>
      <rPr>
        <u/>
        <sz val="11"/>
        <color theme="1"/>
        <rFont val="Arial"/>
        <family val="2"/>
        <scheme val="minor"/>
      </rPr>
      <t>figure 15 p.36</t>
    </r>
    <r>
      <rPr>
        <sz val="11"/>
        <color theme="1"/>
        <rFont val="Arial"/>
        <family val="2"/>
        <scheme val="minor"/>
      </rPr>
      <t xml:space="preserve"> :</t>
    </r>
  </si>
  <si>
    <r>
      <t xml:space="preserve">Dans le texte à la </t>
    </r>
    <r>
      <rPr>
        <u/>
        <sz val="11"/>
        <color theme="1"/>
        <rFont val="Arial"/>
        <family val="2"/>
        <scheme val="minor"/>
      </rPr>
      <t>page 34</t>
    </r>
    <r>
      <rPr>
        <sz val="11"/>
        <color theme="1"/>
        <rFont val="Arial"/>
        <family val="2"/>
        <scheme val="minor"/>
      </rPr>
      <t xml:space="preserve"> : </t>
    </r>
  </si>
  <si>
    <t>Les estimations d'I4CE et de la mission sur les incidences économiques de l’action climat convergent sur le montant total des investissements climats supplémentaires en 2030, par rapport au niveau de 2022 :</t>
  </si>
  <si>
    <t>-  Il est de 88,9 milliards d’euros pour la mission (vs. 89,2 indiqué dans le rapport publié)</t>
  </si>
  <si>
    <t>- Et il est de 89,6 milliards d’euros dans le Panorama (vs. 89,9 indiqué dans le rapport publié)</t>
  </si>
  <si>
    <t>Investissements globaux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</si>
</sst>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6">
    <numFmt numFmtId="44" formatCode="_-* #,##0.00\ &quot;€&quot;_-;\-* #,##0.00\ &quot;€&quot;_-;_-* &quot;-&quot;??\ &quot;€&quot;_-;_-@_-"/>
    <numFmt numFmtId="43" formatCode="_-* #,##0.00_-;\-* #,##0.00_-;_-* &quot;-&quot;??_-;_-@_-"/>
    <numFmt numFmtId="164" formatCode="#,##0.0"/>
    <numFmt numFmtId="165" formatCode="_-* #,##0.00\ _€_-;\-* #,##0.00\ _€_-;_-* &quot;-&quot;??\ _€_-;_-@_-"/>
    <numFmt numFmtId="166" formatCode="0.0%"/>
    <numFmt numFmtId="167" formatCode="#,##0.000"/>
    <numFmt numFmtId="168" formatCode="\ * #,##0.00&quot;    &quot;;\-* #,##0.00&quot;    &quot;;\ * \-#&quot;    &quot;;\ @\ "/>
    <numFmt numFmtId="169" formatCode="0\ %"/>
    <numFmt numFmtId="170" formatCode="\ * #,##0.00&quot; € &quot;;\-* #,##0.00&quot; € &quot;;\ * \-#&quot; € &quot;;\ @\ "/>
    <numFmt numFmtId="171" formatCode="0&quot; &quot;%"/>
    <numFmt numFmtId="172" formatCode="#,##0.00&quot; &quot;;&quot;-&quot;#,##0.00&quot; &quot;;&quot;-&quot;#&quot; &quot;;@&quot; &quot;"/>
    <numFmt numFmtId="173" formatCode="mmmm&quot; &quot;d&quot;, &quot;yyyy"/>
    <numFmt numFmtId="174" formatCode="#,##0.00&quot; € &quot;;#,##0.00&quot; € &quot;;&quot;-&quot;#&quot; € &quot;;@&quot; &quot;"/>
    <numFmt numFmtId="175" formatCode="#,##0.00&quot; &quot;[$€-40C]&quot; &quot;;#,##0.00&quot; &quot;[$€-40C]&quot; &quot;;&quot;-&quot;#&quot; &quot;[$€-40C]&quot; &quot;;&quot; &quot;@&quot; &quot;"/>
    <numFmt numFmtId="176" formatCode="#,##0.00&quot; &quot;[$€-401]&quot; &quot;;#,##0.00&quot; &quot;[$€-401]&quot; &quot;;&quot;-&quot;#&quot; &quot;[$€-401]&quot; &quot;"/>
    <numFmt numFmtId="177" formatCode="#,##0.00&quot; &quot;[$€-40C];&quot;-&quot;#,##0.00&quot; &quot;[$€-40C]"/>
    <numFmt numFmtId="178" formatCode="#,##0.00&quot; &quot;[$€-40C]&quot; &quot;;#,##0.00&quot; &quot;[$€-40C]&quot; &quot;;&quot;-&quot;#&quot; &quot;[$€-40C]&quot; &quot;;@&quot; &quot;"/>
    <numFmt numFmtId="179" formatCode="&quot; &quot;#,##0.00&quot; &quot;;&quot;-&quot;#,##0.00&quot; &quot;;&quot; -&quot;00&quot; &quot;;&quot; &quot;@&quot; &quot;"/>
    <numFmt numFmtId="180" formatCode="#,##0.00&quot;    &quot;;#,##0.00&quot;    &quot;;&quot;-&quot;#&quot;    &quot;;&quot; &quot;@&quot; &quot;"/>
    <numFmt numFmtId="181" formatCode="#,##0.00&quot;    &quot;;#,##0.00&quot;    &quot;;&quot;-&quot;#&quot;    &quot;;@&quot; &quot;"/>
    <numFmt numFmtId="182" formatCode="#,##0&quot; F&quot;;&quot;-&quot;#,##0&quot; F&quot;"/>
    <numFmt numFmtId="183" formatCode="0.00&quot; &quot;"/>
    <numFmt numFmtId="184" formatCode="&quot;(&quot;#&quot;)&quot;;&quot;(&quot;#&quot;)&quot;"/>
    <numFmt numFmtId="185" formatCode="#,##0.00&quot; &quot;[$€-40C];[Red]&quot;-&quot;#,##0.00&quot; &quot;[$€-40C]"/>
    <numFmt numFmtId="186" formatCode="#,##0.0000"/>
    <numFmt numFmtId="187" formatCode="[$€-40C]&quot; &quot;#,##0.0"/>
    <numFmt numFmtId="188" formatCode="[$€-40C]&quot; &quot;#,##0.00"/>
    <numFmt numFmtId="189" formatCode="[$€-40C]&quot; &quot;#,##0"/>
    <numFmt numFmtId="190" formatCode="#,##0.0&quot; F&quot;"/>
    <numFmt numFmtId="191" formatCode="#,##0.00&quot; F&quot;"/>
    <numFmt numFmtId="192" formatCode="#,##0&quot; F&quot;"/>
    <numFmt numFmtId="193" formatCode="0.00&quot; &quot;%"/>
    <numFmt numFmtId="194" formatCode="#,##0&quot; F &quot;;#,##0&quot; F &quot;;&quot;- F &quot;;&quot; &quot;@&quot; &quot;"/>
    <numFmt numFmtId="195" formatCode="#,##0.00&quot; F &quot;;#,##0.00&quot; F &quot;;&quot;-&quot;#&quot; F &quot;;&quot; &quot;@&quot; &quot;"/>
    <numFmt numFmtId="196" formatCode="#,##0.00&quot; &quot;[$€]&quot; &quot;;#,##0.00&quot; &quot;[$€]&quot; &quot;;&quot;-&quot;#&quot; &quot;[$€]&quot; &quot;;&quot; &quot;@&quot; &quot;"/>
    <numFmt numFmtId="197" formatCode="#,##0.00&quot; &quot;[$€];&quot;-&quot;#,##0.00&quot; &quot;[$€]"/>
    <numFmt numFmtId="198" formatCode="#,##0.00&quot; &quot;[$€]&quot; &quot;;#,##0.00&quot; &quot;[$€]&quot; &quot;;&quot;-&quot;#&quot; &quot;[$€]&quot; &quot;;@&quot; &quot;"/>
    <numFmt numFmtId="199" formatCode="[$€]&quot; &quot;#,##0.0"/>
    <numFmt numFmtId="200" formatCode="[$€]&quot; &quot;#,##0.00"/>
    <numFmt numFmtId="201" formatCode="[$€]&quot; &quot;#,##0"/>
    <numFmt numFmtId="202" formatCode="#,##0.00&quot; &quot;;#,##0.00&quot; &quot;;&quot;-&quot;#&quot; &quot;;&quot; &quot;@&quot; &quot;"/>
    <numFmt numFmtId="203" formatCode="_-* #,##0.00\ _F_-;\-* #,##0.00\ _F_-;_-* &quot;-&quot;??\ _F_-;_-@_-"/>
    <numFmt numFmtId="204" formatCode="[$-40C]mmm\-yy;@"/>
    <numFmt numFmtId="205" formatCode="0.0"/>
    <numFmt numFmtId="206" formatCode="\+#,##0.0;\-#,##0.0"/>
    <numFmt numFmtId="207" formatCode="#,##0.0_ ;\-#,##0.0\ "/>
  </numFmts>
  <fonts count="255">
    <font>
      <sz val="11"/>
      <color theme="1"/>
      <name val="Arial"/>
      <family val="2"/>
      <scheme val="minor"/>
    </font>
    <font>
      <b/>
      <sz val="11"/>
      <color theme="1"/>
      <name val="Arial"/>
      <family val="2"/>
      <scheme val="minor"/>
    </font>
    <font>
      <b/>
      <sz val="16"/>
      <color theme="1"/>
      <name val="Arial"/>
      <family val="2"/>
      <scheme val="minor"/>
    </font>
    <font>
      <u/>
      <sz val="11"/>
      <color theme="10"/>
      <name val="Arial"/>
      <family val="2"/>
      <scheme val="minor"/>
    </font>
    <font>
      <b/>
      <sz val="14"/>
      <color theme="1"/>
      <name val="Arial"/>
      <family val="2"/>
      <scheme val="minor"/>
    </font>
    <font>
      <b/>
      <sz val="12"/>
      <color theme="1"/>
      <name val="Arial"/>
      <family val="2"/>
      <scheme val="minor"/>
    </font>
    <font>
      <i/>
      <sz val="11"/>
      <color theme="1"/>
      <name val="Arial"/>
      <family val="2"/>
      <scheme val="minor"/>
    </font>
    <font>
      <sz val="11"/>
      <color theme="1"/>
      <name val="Arial"/>
      <family val="2"/>
      <scheme val="minor"/>
    </font>
    <font>
      <b/>
      <sz val="15"/>
      <color theme="3"/>
      <name val="Arial"/>
      <family val="2"/>
      <scheme val="minor"/>
    </font>
    <font>
      <b/>
      <sz val="13"/>
      <color theme="3"/>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sz val="11"/>
      <color theme="0"/>
      <name val="Arial"/>
      <family val="2"/>
      <scheme val="minor"/>
    </font>
    <font>
      <sz val="10"/>
      <color rgb="FF000000"/>
      <name val="Calibri"/>
      <family val="2"/>
    </font>
    <font>
      <sz val="10"/>
      <name val="Arial"/>
      <family val="2"/>
    </font>
    <font>
      <b/>
      <sz val="11"/>
      <color rgb="FFFFFFFF"/>
      <name val="Calibri"/>
      <family val="2"/>
    </font>
    <font>
      <b/>
      <sz val="11"/>
      <color rgb="FF000000"/>
      <name val="Calibri"/>
      <family val="2"/>
    </font>
    <font>
      <sz val="11"/>
      <color rgb="FF000000"/>
      <name val="Calibri"/>
      <family val="2"/>
    </font>
    <font>
      <sz val="9"/>
      <name val="Verdana"/>
      <family val="2"/>
    </font>
    <font>
      <b/>
      <sz val="9"/>
      <name val="Verdana"/>
      <family val="2"/>
    </font>
    <font>
      <u/>
      <sz val="10"/>
      <color indexed="12"/>
      <name val="Arial"/>
      <family val="2"/>
    </font>
    <font>
      <sz val="11"/>
      <color rgb="FF9C6500"/>
      <name val="Arial"/>
      <family val="2"/>
      <scheme val="minor"/>
    </font>
    <font>
      <u/>
      <sz val="11"/>
      <color theme="10"/>
      <name val="Calibri"/>
      <family val="2"/>
    </font>
    <font>
      <sz val="9"/>
      <name val="Parisine Office"/>
      <family val="2"/>
    </font>
    <font>
      <b/>
      <sz val="9"/>
      <name val="Parisine Office"/>
      <family val="2"/>
    </font>
    <font>
      <b/>
      <sz val="11"/>
      <name val="Parisine Office"/>
      <family val="2"/>
    </font>
    <font>
      <sz val="10"/>
      <name val="Parisine Office"/>
    </font>
    <font>
      <sz val="10"/>
      <color theme="1"/>
      <name val="Tahoma"/>
      <family val="2"/>
    </font>
    <font>
      <b/>
      <sz val="18"/>
      <color theme="3"/>
      <name val="Arial"/>
      <family val="2"/>
      <scheme val="major"/>
    </font>
    <font>
      <sz val="8"/>
      <color theme="1"/>
      <name val="Calibri"/>
      <family val="2"/>
    </font>
    <font>
      <b/>
      <sz val="9"/>
      <name val="Parisine Office"/>
    </font>
    <font>
      <b/>
      <sz val="11"/>
      <name val="Parisine Office"/>
    </font>
    <font>
      <b/>
      <sz val="10"/>
      <color rgb="FFFFFFFF"/>
      <name val="Calibri"/>
      <family val="2"/>
    </font>
    <font>
      <b/>
      <sz val="10"/>
      <color rgb="FF000000"/>
      <name val="Calibri"/>
      <family val="2"/>
    </font>
    <font>
      <sz val="11"/>
      <color rgb="FFFFFFFF"/>
      <name val="Calibri"/>
      <family val="2"/>
    </font>
    <font>
      <sz val="10"/>
      <name val="MS Sans Serif"/>
      <family val="2"/>
    </font>
    <font>
      <sz val="11"/>
      <color indexed="8"/>
      <name val="Arial"/>
      <family val="2"/>
      <scheme val="minor"/>
    </font>
    <font>
      <sz val="11"/>
      <color rgb="FF000000"/>
      <name val="Calibri"/>
      <family val="2"/>
      <charset val="1"/>
    </font>
    <font>
      <u/>
      <sz val="11"/>
      <color rgb="FF0000FF"/>
      <name val="Calibri"/>
      <family val="2"/>
      <charset val="1"/>
    </font>
    <font>
      <sz val="11"/>
      <color rgb="FFFA7D00"/>
      <name val="Calibri"/>
      <family val="2"/>
      <charset val="1"/>
    </font>
    <font>
      <sz val="9"/>
      <color rgb="FF000000"/>
      <name val="Times New Roman"/>
      <family val="1"/>
    </font>
    <font>
      <sz val="8"/>
      <color rgb="FF000000"/>
      <name val="Arial1"/>
    </font>
    <font>
      <sz val="12"/>
      <color rgb="FF000000"/>
      <name val="Calibri"/>
      <family val="2"/>
    </font>
    <font>
      <sz val="8"/>
      <color rgb="FFFFFFFF"/>
      <name val="Arial1"/>
    </font>
    <font>
      <sz val="12"/>
      <color rgb="FFFFFFFF"/>
      <name val="Calibri"/>
      <family val="2"/>
    </font>
    <font>
      <sz val="10"/>
      <color rgb="FF000000"/>
      <name val="Arial1"/>
    </font>
    <font>
      <sz val="10"/>
      <color rgb="FF000000"/>
      <name val="Times New Roman1"/>
      <family val="1"/>
    </font>
    <font>
      <sz val="8"/>
      <color rgb="FFFF0000"/>
      <name val="Arial1"/>
    </font>
    <font>
      <sz val="11"/>
      <color rgb="FF800080"/>
      <name val="Calibri"/>
      <family val="2"/>
    </font>
    <font>
      <b/>
      <sz val="9"/>
      <color rgb="FF000000"/>
      <name val="Times New Roman1"/>
      <family val="1"/>
    </font>
    <font>
      <sz val="12"/>
      <color rgb="FF008000"/>
      <name val="Calibri"/>
      <family val="2"/>
    </font>
    <font>
      <sz val="11"/>
      <color rgb="FF008000"/>
      <name val="Calibri"/>
      <family val="2"/>
    </font>
    <font>
      <b/>
      <sz val="11"/>
      <color rgb="FF993300"/>
      <name val="Calibri"/>
      <family val="2"/>
    </font>
    <font>
      <b/>
      <sz val="8"/>
      <color rgb="FFFF9900"/>
      <name val="Arial1"/>
    </font>
    <font>
      <sz val="11"/>
      <color rgb="FF993300"/>
      <name val="Calibri"/>
      <family val="2"/>
    </font>
    <font>
      <sz val="8"/>
      <color rgb="FFFF9900"/>
      <name val="Arial1"/>
    </font>
    <font>
      <sz val="10"/>
      <color rgb="FF808080"/>
      <name val="Courier New"/>
      <family val="3"/>
    </font>
    <font>
      <sz val="10"/>
      <color rgb="FF000000"/>
      <name val="Courier New"/>
      <family val="3"/>
    </font>
    <font>
      <b/>
      <sz val="10"/>
      <color rgb="FFFFFFFF"/>
      <name val="Arial1"/>
    </font>
    <font>
      <b/>
      <sz val="10"/>
      <color rgb="FF000000"/>
      <name val="Courier New"/>
      <family val="3"/>
    </font>
    <font>
      <sz val="8"/>
      <color rgb="FF000000"/>
      <name val="Courier New"/>
      <family val="3"/>
    </font>
    <font>
      <b/>
      <i/>
      <sz val="10"/>
      <color rgb="FF333300"/>
      <name val="Courier New"/>
      <family val="3"/>
    </font>
    <font>
      <b/>
      <i/>
      <sz val="10"/>
      <color rgb="FF008080"/>
      <name val="Courier New"/>
      <family val="3"/>
    </font>
    <font>
      <b/>
      <i/>
      <sz val="10"/>
      <color rgb="FF993300"/>
      <name val="Courier New"/>
      <family val="3"/>
    </font>
    <font>
      <b/>
      <i/>
      <sz val="10"/>
      <color rgb="FF808000"/>
      <name val="Courier New"/>
      <family val="3"/>
    </font>
    <font>
      <i/>
      <sz val="10"/>
      <color rgb="FF0000FF"/>
      <name val="Courier New"/>
      <family val="3"/>
    </font>
    <font>
      <b/>
      <sz val="11"/>
      <color rgb="FF000000"/>
      <name val="Times New Roman1"/>
      <family val="1"/>
    </font>
    <font>
      <b/>
      <sz val="10"/>
      <color rgb="FF000000"/>
      <name val="Times New Roman1"/>
      <family val="1"/>
    </font>
    <font>
      <b/>
      <i/>
      <sz val="10"/>
      <color rgb="FF000000"/>
      <name val="Arial1"/>
    </font>
    <font>
      <sz val="10"/>
      <color rgb="FF3366FF"/>
      <name val="Arial1"/>
    </font>
    <font>
      <sz val="10"/>
      <color rgb="FF333399"/>
      <name val="Arial1"/>
    </font>
    <font>
      <b/>
      <sz val="10"/>
      <color rgb="FF333399"/>
      <name val="Arial1"/>
    </font>
    <font>
      <b/>
      <sz val="10"/>
      <color rgb="FF3366FF"/>
      <name val="Arial1"/>
    </font>
    <font>
      <b/>
      <sz val="11"/>
      <color rgb="FF3366FF"/>
      <name val="Calibri"/>
      <family val="2"/>
    </font>
    <font>
      <b/>
      <sz val="18"/>
      <color rgb="FF000000"/>
      <name val="Arial1"/>
    </font>
    <font>
      <b/>
      <sz val="12"/>
      <color rgb="FF000000"/>
      <name val="Arial1"/>
    </font>
    <font>
      <b/>
      <sz val="10"/>
      <color rgb="FF000000"/>
      <name val="Arial1"/>
    </font>
    <font>
      <i/>
      <sz val="8"/>
      <color rgb="FF666699"/>
      <name val="Arial1"/>
    </font>
    <font>
      <sz val="8"/>
      <color rgb="FF333399"/>
      <name val="Arial1"/>
    </font>
    <font>
      <sz val="11"/>
      <color rgb="FF333399"/>
      <name val="Calibri"/>
      <family val="2"/>
    </font>
    <font>
      <sz val="11"/>
      <color rgb="FF000000"/>
      <name val="Calibri1"/>
    </font>
    <font>
      <i/>
      <sz val="11"/>
      <color rgb="FF808080"/>
      <name val="Calibri"/>
      <family val="2"/>
    </font>
    <font>
      <b/>
      <i/>
      <sz val="16"/>
      <color rgb="FF000000"/>
      <name val="Calibri"/>
      <family val="2"/>
    </font>
    <font>
      <b/>
      <i/>
      <sz val="16"/>
      <color rgb="FF000000"/>
      <name val="Liberation Sans"/>
      <family val="2"/>
    </font>
    <font>
      <b/>
      <sz val="15"/>
      <color rgb="FF3366FF"/>
      <name val="Calibri"/>
      <family val="2"/>
    </font>
    <font>
      <b/>
      <sz val="13"/>
      <color rgb="FF3366FF"/>
      <name val="Calibri"/>
      <family val="2"/>
    </font>
    <font>
      <sz val="8"/>
      <color rgb="FF0066CC"/>
      <name val="Arial1"/>
    </font>
    <font>
      <u/>
      <sz val="10"/>
      <color rgb="FF0000FF"/>
      <name val="Arial1"/>
    </font>
    <font>
      <u/>
      <sz val="10"/>
      <color rgb="FF0066CC"/>
      <name val="Arial1"/>
    </font>
    <font>
      <u/>
      <sz val="10"/>
      <color rgb="FF0000FF"/>
      <name val="Times New Roman1"/>
      <family val="1"/>
    </font>
    <font>
      <b/>
      <sz val="12"/>
      <color rgb="FF000000"/>
      <name val="Times New Roman1"/>
      <family val="1"/>
    </font>
    <font>
      <b/>
      <sz val="8"/>
      <color rgb="FF000000"/>
      <name val="Arial1"/>
    </font>
    <font>
      <b/>
      <u/>
      <sz val="8"/>
      <color rgb="FF000000"/>
      <name val="Arial1"/>
    </font>
    <font>
      <i/>
      <u/>
      <sz val="8"/>
      <color rgb="FF000000"/>
      <name val="Arial1"/>
    </font>
    <font>
      <sz val="8"/>
      <color rgb="FF000000"/>
      <name val="Comic Sans MS"/>
      <family val="4"/>
    </font>
    <font>
      <sz val="10"/>
      <color rgb="FF000000"/>
      <name val="Arial"/>
      <family val="2"/>
    </font>
    <font>
      <sz val="10"/>
      <color rgb="FFFF0000"/>
      <name val="Arial1"/>
    </font>
    <font>
      <sz val="11"/>
      <color rgb="FF333300"/>
      <name val="Calibri"/>
      <family val="2"/>
    </font>
    <font>
      <sz val="8"/>
      <color rgb="FF008080"/>
      <name val="Arial1"/>
    </font>
    <font>
      <b/>
      <i/>
      <sz val="16"/>
      <color rgb="FF000000"/>
      <name val="Arial1"/>
    </font>
    <font>
      <sz val="11"/>
      <color rgb="FF000000"/>
      <name val="Liberation Sans"/>
      <family val="2"/>
    </font>
    <font>
      <sz val="10"/>
      <color rgb="FF000000"/>
      <name val="Tahoma"/>
      <family val="2"/>
    </font>
    <font>
      <sz val="8"/>
      <color rgb="FF000000"/>
      <name val="Tahoma"/>
      <family val="2"/>
    </font>
    <font>
      <sz val="9"/>
      <color rgb="FF000000"/>
      <name val="Times New Roman1"/>
      <family val="1"/>
    </font>
    <font>
      <sz val="10"/>
      <color rgb="FF666699"/>
      <name val="Arial1"/>
    </font>
    <font>
      <b/>
      <sz val="12"/>
      <color rgb="FF808080"/>
      <name val="Arial1"/>
    </font>
    <font>
      <b/>
      <sz val="11"/>
      <color rgb="FF333333"/>
      <name val="Calibri"/>
      <family val="2"/>
    </font>
    <font>
      <b/>
      <i/>
      <u/>
      <sz val="11"/>
      <color rgb="FF000000"/>
      <name val="Calibri"/>
      <family val="2"/>
    </font>
    <font>
      <b/>
      <i/>
      <u/>
      <sz val="11"/>
      <color rgb="FF000000"/>
      <name val="Liberation Sans"/>
      <family val="2"/>
    </font>
    <font>
      <sz val="8"/>
      <color rgb="FF008000"/>
      <name val="Arial1"/>
    </font>
    <font>
      <b/>
      <sz val="8"/>
      <color rgb="FFFF6600"/>
      <name val="Arial1"/>
    </font>
    <font>
      <i/>
      <sz val="8"/>
      <color rgb="FF008080"/>
      <name val="Arial1"/>
    </font>
    <font>
      <b/>
      <sz val="18"/>
      <color rgb="FF3366FF"/>
      <name val="Cambria"/>
      <family val="1"/>
    </font>
    <font>
      <sz val="9"/>
      <color rgb="FF000000"/>
      <name val="Verdana"/>
      <family val="2"/>
    </font>
    <font>
      <sz val="10"/>
      <color rgb="FF008080"/>
      <name val="Courier New"/>
      <family val="3"/>
    </font>
    <font>
      <sz val="10"/>
      <color rgb="FF0066CC"/>
      <name val="Courier New"/>
      <family val="3"/>
    </font>
    <font>
      <sz val="10"/>
      <color rgb="FF008000"/>
      <name val="Courier New"/>
      <family val="3"/>
    </font>
    <font>
      <i/>
      <sz val="9"/>
      <color rgb="FF333300"/>
      <name val="Verdana"/>
      <family val="2"/>
    </font>
    <font>
      <i/>
      <sz val="9"/>
      <color rgb="FF008080"/>
      <name val="Verdana"/>
      <family val="2"/>
    </font>
    <font>
      <i/>
      <sz val="9"/>
      <color rgb="FF993300"/>
      <name val="Verdana"/>
      <family val="2"/>
    </font>
    <font>
      <i/>
      <sz val="9"/>
      <color rgb="FF808000"/>
      <name val="Verdana"/>
      <family val="2"/>
    </font>
    <font>
      <sz val="9"/>
      <color rgb="FF0000FF"/>
      <name val="Verdana"/>
      <family val="2"/>
    </font>
    <font>
      <sz val="9"/>
      <color rgb="FF000080"/>
      <name val="Verdana"/>
      <family val="2"/>
    </font>
    <font>
      <b/>
      <sz val="9"/>
      <color rgb="FF000000"/>
      <name val="Verdana"/>
      <family val="2"/>
    </font>
    <font>
      <b/>
      <sz val="10"/>
      <color rgb="FF008080"/>
      <name val="Courier New"/>
      <family val="3"/>
    </font>
    <font>
      <b/>
      <sz val="10"/>
      <color rgb="FF0066CC"/>
      <name val="Courier New"/>
      <family val="3"/>
    </font>
    <font>
      <b/>
      <sz val="10"/>
      <color rgb="FF008000"/>
      <name val="Courier New"/>
      <family val="3"/>
    </font>
    <font>
      <b/>
      <i/>
      <sz val="9"/>
      <color rgb="FF333300"/>
      <name val="Verdana"/>
      <family val="2"/>
    </font>
    <font>
      <b/>
      <i/>
      <sz val="9"/>
      <color rgb="FF008080"/>
      <name val="Verdana"/>
      <family val="2"/>
    </font>
    <font>
      <b/>
      <i/>
      <sz val="9"/>
      <color rgb="FF808000"/>
      <name val="Verdana"/>
      <family val="2"/>
    </font>
    <font>
      <b/>
      <i/>
      <sz val="9"/>
      <color rgb="FF993300"/>
      <name val="Verdana"/>
      <family val="2"/>
    </font>
    <font>
      <b/>
      <sz val="9"/>
      <color rgb="FF0000FF"/>
      <name val="Verdana"/>
      <family val="2"/>
    </font>
    <font>
      <b/>
      <sz val="9"/>
      <color rgb="FF000080"/>
      <name val="Verdana"/>
      <family val="2"/>
    </font>
    <font>
      <b/>
      <sz val="9"/>
      <color rgb="FF000000"/>
      <name val="Arial1"/>
    </font>
    <font>
      <sz val="10"/>
      <color rgb="FF003366"/>
      <name val="Arial1"/>
    </font>
    <font>
      <sz val="10"/>
      <color rgb="FFCCFFFF"/>
      <name val="Arial1"/>
    </font>
    <font>
      <sz val="10"/>
      <color rgb="FF99CCFF"/>
      <name val="Arial1"/>
    </font>
    <font>
      <i/>
      <sz val="10"/>
      <color rgb="FF000000"/>
      <name val="Arial1"/>
    </font>
    <font>
      <sz val="10"/>
      <color rgb="FFCCFFCC"/>
      <name val="Arial1"/>
    </font>
    <font>
      <sz val="11"/>
      <color rgb="FFFF0000"/>
      <name val="Calibri"/>
      <family val="2"/>
    </font>
    <font>
      <i/>
      <sz val="8"/>
      <color rgb="FF808080"/>
      <name val="Arial1"/>
    </font>
    <font>
      <b/>
      <sz val="18"/>
      <color rgb="FF333399"/>
      <name val="Cambria"/>
      <family val="1"/>
    </font>
    <font>
      <b/>
      <sz val="18"/>
      <color rgb="FF33CCCC"/>
      <name val="Cambria"/>
      <family val="1"/>
    </font>
    <font>
      <b/>
      <sz val="15"/>
      <color rgb="FF000080"/>
      <name val="Arial1"/>
    </font>
    <font>
      <b/>
      <sz val="13"/>
      <color rgb="FF000080"/>
      <name val="Arial1"/>
    </font>
    <font>
      <b/>
      <sz val="11"/>
      <color rgb="FF000080"/>
      <name val="Arial1"/>
    </font>
    <font>
      <b/>
      <sz val="15"/>
      <color rgb="FF333399"/>
      <name val="Calibri"/>
      <family val="2"/>
    </font>
    <font>
      <sz val="18"/>
      <color rgb="FF666699"/>
      <name val="Calibri Light"/>
      <family val="2"/>
    </font>
    <font>
      <b/>
      <sz val="13"/>
      <color rgb="FF333399"/>
      <name val="Calibri"/>
      <family val="2"/>
    </font>
    <font>
      <b/>
      <sz val="18"/>
      <color rgb="FF000080"/>
      <name val="Cambria"/>
      <family val="1"/>
    </font>
    <font>
      <b/>
      <sz val="13"/>
      <color rgb="FF33CCCC"/>
      <name val="Calibri"/>
      <family val="2"/>
    </font>
    <font>
      <b/>
      <sz val="11"/>
      <color rgb="FF333399"/>
      <name val="Calibri"/>
      <family val="2"/>
    </font>
    <font>
      <b/>
      <sz val="11"/>
      <color rgb="FF33CCCC"/>
      <name val="Calibri"/>
      <family val="2"/>
    </font>
    <font>
      <b/>
      <i/>
      <sz val="12"/>
      <color rgb="FF000000"/>
      <name val="Times New Roman1"/>
      <family val="1"/>
    </font>
    <font>
      <sz val="12"/>
      <color rgb="FF000000"/>
      <name val="Times New Roman1"/>
      <family val="1"/>
    </font>
    <font>
      <b/>
      <i/>
      <sz val="12"/>
      <color rgb="FF000000"/>
      <name val="Arial1"/>
    </font>
    <font>
      <b/>
      <sz val="8"/>
      <color rgb="FFFFFFFF"/>
      <name val="Arial1"/>
    </font>
    <font>
      <b/>
      <sz val="12"/>
      <color rgb="FFFFFFFF"/>
      <name val="Calibri"/>
      <family val="2"/>
    </font>
    <font>
      <sz val="10"/>
      <color rgb="FF000000"/>
      <name val="Arial1"/>
      <family val="2"/>
    </font>
    <font>
      <sz val="8"/>
      <color rgb="FF000000"/>
      <name val="Arial1"/>
      <family val="2"/>
    </font>
    <font>
      <sz val="8"/>
      <color rgb="FFFFFFFF"/>
      <name val="Arial1"/>
      <family val="2"/>
    </font>
    <font>
      <sz val="8"/>
      <color rgb="FFFF0000"/>
      <name val="Arial1"/>
      <family val="2"/>
    </font>
    <font>
      <b/>
      <sz val="8"/>
      <color rgb="FFFF9900"/>
      <name val="Arial1"/>
      <family val="2"/>
    </font>
    <font>
      <sz val="8"/>
      <color rgb="FFFF9900"/>
      <name val="Arial1"/>
      <family val="2"/>
    </font>
    <font>
      <b/>
      <sz val="10"/>
      <color rgb="FFFFFFFF"/>
      <name val="Arial1"/>
      <family val="2"/>
    </font>
    <font>
      <b/>
      <i/>
      <sz val="10"/>
      <color rgb="FF000000"/>
      <name val="Arial1"/>
      <family val="2"/>
    </font>
    <font>
      <sz val="10"/>
      <color rgb="FF3366FF"/>
      <name val="Arial1"/>
      <family val="2"/>
    </font>
    <font>
      <sz val="10"/>
      <color rgb="FF333399"/>
      <name val="Arial1"/>
      <family val="2"/>
    </font>
    <font>
      <b/>
      <sz val="10"/>
      <color rgb="FF333399"/>
      <name val="Arial1"/>
      <family val="2"/>
    </font>
    <font>
      <b/>
      <sz val="10"/>
      <color rgb="FF3366FF"/>
      <name val="Arial1"/>
      <family val="2"/>
    </font>
    <font>
      <b/>
      <sz val="10"/>
      <color rgb="FF000000"/>
      <name val="Arial1"/>
      <family val="2"/>
    </font>
    <font>
      <b/>
      <sz val="18"/>
      <color rgb="FF000000"/>
      <name val="Arial1"/>
      <family val="2"/>
    </font>
    <font>
      <b/>
      <sz val="12"/>
      <color rgb="FF000000"/>
      <name val="Arial1"/>
      <family val="2"/>
    </font>
    <font>
      <sz val="8"/>
      <color rgb="FF333399"/>
      <name val="Arial1"/>
      <family val="2"/>
    </font>
    <font>
      <sz val="8"/>
      <color rgb="FF0066CC"/>
      <name val="Arial1"/>
      <family val="2"/>
    </font>
    <font>
      <u/>
      <sz val="10"/>
      <color rgb="FF0000FF"/>
      <name val="Arial1"/>
      <family val="2"/>
    </font>
    <font>
      <u/>
      <sz val="10"/>
      <color rgb="FF0066CC"/>
      <name val="Arial1"/>
      <family val="2"/>
    </font>
    <font>
      <b/>
      <sz val="8"/>
      <color rgb="FF000000"/>
      <name val="Arial1"/>
      <family val="2"/>
    </font>
    <font>
      <b/>
      <u/>
      <sz val="8"/>
      <color rgb="FF000000"/>
      <name val="Arial1"/>
      <family val="2"/>
    </font>
    <font>
      <i/>
      <u/>
      <sz val="8"/>
      <color rgb="FF000000"/>
      <name val="Arial1"/>
      <family val="2"/>
    </font>
    <font>
      <sz val="8"/>
      <color rgb="FF008080"/>
      <name val="Arial1"/>
      <family val="2"/>
    </font>
    <font>
      <b/>
      <i/>
      <sz val="16"/>
      <color rgb="FF000000"/>
      <name val="Arial1"/>
      <family val="2"/>
    </font>
    <font>
      <sz val="10"/>
      <color rgb="FF666699"/>
      <name val="Arial1"/>
      <family val="2"/>
    </font>
    <font>
      <sz val="8"/>
      <color rgb="FF008000"/>
      <name val="Arial1"/>
      <family val="2"/>
    </font>
    <font>
      <b/>
      <sz val="8"/>
      <color rgb="FFFF6600"/>
      <name val="Arial1"/>
      <family val="2"/>
    </font>
    <font>
      <i/>
      <sz val="8"/>
      <color rgb="FF008080"/>
      <name val="Arial1"/>
      <family val="2"/>
    </font>
    <font>
      <b/>
      <sz val="9"/>
      <color rgb="FF000000"/>
      <name val="Arial1"/>
      <family val="2"/>
    </font>
    <font>
      <sz val="10"/>
      <color rgb="FF003366"/>
      <name val="Arial1"/>
      <family val="2"/>
    </font>
    <font>
      <sz val="10"/>
      <color rgb="FFCCFFFF"/>
      <name val="Arial1"/>
      <family val="2"/>
    </font>
    <font>
      <sz val="10"/>
      <color rgb="FF99CCFF"/>
      <name val="Arial1"/>
      <family val="2"/>
    </font>
    <font>
      <i/>
      <sz val="10"/>
      <color rgb="FF000000"/>
      <name val="Arial1"/>
      <family val="2"/>
    </font>
    <font>
      <sz val="10"/>
      <color rgb="FFCCFFCC"/>
      <name val="Arial1"/>
      <family val="2"/>
    </font>
    <font>
      <i/>
      <sz val="8"/>
      <color rgb="FF808080"/>
      <name val="Arial1"/>
      <family val="2"/>
    </font>
    <font>
      <b/>
      <i/>
      <sz val="12"/>
      <color rgb="FF000000"/>
      <name val="Arial1"/>
      <family val="2"/>
    </font>
    <font>
      <b/>
      <sz val="15"/>
      <color rgb="FF000080"/>
      <name val="Arial1"/>
      <family val="2"/>
    </font>
    <font>
      <b/>
      <sz val="13"/>
      <color rgb="FF000080"/>
      <name val="Arial1"/>
      <family val="2"/>
    </font>
    <font>
      <b/>
      <sz val="11"/>
      <color rgb="FF000080"/>
      <name val="Arial1"/>
      <family val="2"/>
    </font>
    <font>
      <b/>
      <sz val="8"/>
      <color rgb="FFFFFFFF"/>
      <name val="Arial1"/>
      <family val="2"/>
    </font>
    <font>
      <sz val="10"/>
      <name val="Times New Roman"/>
      <family val="1"/>
    </font>
    <font>
      <sz val="10"/>
      <color rgb="FFFFFFFF"/>
      <name val="Calibri"/>
      <family val="2"/>
    </font>
    <font>
      <sz val="10"/>
      <color rgb="FFCC0000"/>
      <name val="Calibri"/>
      <family val="2"/>
    </font>
    <font>
      <i/>
      <sz val="10"/>
      <color rgb="FF808080"/>
      <name val="Calibri"/>
      <family val="2"/>
    </font>
    <font>
      <sz val="10"/>
      <color rgb="FF006600"/>
      <name val="Calibri"/>
      <family val="2"/>
    </font>
    <font>
      <b/>
      <i/>
      <sz val="16"/>
      <color rgb="FF000000"/>
      <name val="Liberation Sans1"/>
    </font>
    <font>
      <b/>
      <sz val="24"/>
      <color rgb="FF000000"/>
      <name val="Calibri"/>
      <family val="2"/>
    </font>
    <font>
      <sz val="18"/>
      <color rgb="FF000000"/>
      <name val="Calibri"/>
      <family val="2"/>
    </font>
    <font>
      <u/>
      <sz val="10"/>
      <color rgb="FF0000EE"/>
      <name val="Calibri"/>
      <family val="2"/>
    </font>
    <font>
      <sz val="10"/>
      <color rgb="FF996600"/>
      <name val="Calibri"/>
      <family val="2"/>
    </font>
    <font>
      <sz val="11"/>
      <color rgb="FF000000"/>
      <name val="Liberation Sans1"/>
    </font>
    <font>
      <sz val="10"/>
      <color rgb="FF333333"/>
      <name val="Calibri"/>
      <family val="2"/>
    </font>
    <font>
      <b/>
      <i/>
      <u/>
      <sz val="11"/>
      <color rgb="FF000000"/>
      <name val="Liberation Sans1"/>
    </font>
    <font>
      <sz val="10"/>
      <color theme="1"/>
      <name val="Trebuchet MS"/>
      <family val="2"/>
    </font>
    <font>
      <sz val="11"/>
      <color indexed="8"/>
      <name val="Calibri"/>
      <family val="2"/>
    </font>
    <font>
      <sz val="11"/>
      <color theme="4"/>
      <name val="Arial"/>
      <family val="2"/>
      <scheme val="minor"/>
    </font>
    <font>
      <i/>
      <sz val="10"/>
      <color theme="1"/>
      <name val="Arial"/>
      <family val="2"/>
      <scheme val="minor"/>
    </font>
    <font>
      <sz val="10"/>
      <color theme="1"/>
      <name val="Arial"/>
      <family val="2"/>
      <scheme val="minor"/>
    </font>
    <font>
      <i/>
      <sz val="11"/>
      <color theme="6"/>
      <name val="Arial"/>
      <family val="2"/>
      <scheme val="major"/>
    </font>
    <font>
      <i/>
      <sz val="11"/>
      <color theme="1"/>
      <name val="Arial"/>
      <family val="2"/>
      <scheme val="major"/>
    </font>
    <font>
      <i/>
      <sz val="11"/>
      <color theme="0" tint="-0.499984740745262"/>
      <name val="Arial"/>
      <family val="2"/>
      <scheme val="major"/>
    </font>
    <font>
      <sz val="10"/>
      <color theme="5"/>
      <name val="Arial"/>
      <family val="2"/>
    </font>
    <font>
      <sz val="11"/>
      <name val="Arial"/>
      <family val="2"/>
      <scheme val="minor"/>
    </font>
    <font>
      <i/>
      <sz val="11"/>
      <color theme="9"/>
      <name val="Arial"/>
      <family val="2"/>
      <scheme val="major"/>
    </font>
    <font>
      <i/>
      <sz val="11"/>
      <color theme="4"/>
      <name val="Arial"/>
      <family val="2"/>
      <scheme val="minor"/>
    </font>
    <font>
      <sz val="11"/>
      <color theme="6"/>
      <name val="Wingdings 2"/>
      <family val="1"/>
      <charset val="2"/>
    </font>
    <font>
      <sz val="11"/>
      <color theme="1"/>
      <name val="Wingdings 2"/>
      <family val="1"/>
      <charset val="2"/>
    </font>
    <font>
      <i/>
      <sz val="10"/>
      <color theme="5"/>
      <name val="Arial"/>
      <family val="2"/>
      <scheme val="minor"/>
    </font>
    <font>
      <sz val="10"/>
      <name val="Arial"/>
      <family val="2"/>
      <scheme val="minor"/>
    </font>
    <font>
      <sz val="10"/>
      <color theme="5"/>
      <name val="Arial"/>
      <family val="2"/>
      <scheme val="minor"/>
    </font>
    <font>
      <i/>
      <sz val="10"/>
      <color rgb="FFC94450"/>
      <name val="Arial"/>
      <family val="2"/>
      <scheme val="minor"/>
    </font>
    <font>
      <b/>
      <sz val="12"/>
      <color theme="4"/>
      <name val="Arial"/>
      <family val="2"/>
      <scheme val="minor"/>
    </font>
    <font>
      <b/>
      <sz val="12"/>
      <name val="Arial"/>
      <family val="2"/>
      <scheme val="minor"/>
    </font>
    <font>
      <i/>
      <sz val="11"/>
      <color rgb="FFC94450"/>
      <name val="Arial"/>
      <family val="2"/>
      <scheme val="minor"/>
    </font>
    <font>
      <i/>
      <sz val="11"/>
      <color theme="9" tint="-0.249977111117893"/>
      <name val="Arial"/>
      <family val="2"/>
      <scheme val="major"/>
    </font>
    <font>
      <sz val="11"/>
      <color theme="1"/>
      <name val="Wingdings"/>
      <charset val="2"/>
    </font>
    <font>
      <sz val="11"/>
      <color rgb="FF1F497D"/>
      <name val="Arial"/>
      <family val="2"/>
      <scheme val="minor"/>
    </font>
    <font>
      <sz val="11"/>
      <color theme="9" tint="-0.249977111117893"/>
      <name val="Arial"/>
      <family val="2"/>
      <scheme val="minor"/>
    </font>
    <font>
      <b/>
      <sz val="11"/>
      <color theme="6"/>
      <name val="Arial"/>
      <family val="2"/>
    </font>
    <font>
      <b/>
      <sz val="11"/>
      <color theme="4"/>
      <name val="Arial"/>
      <family val="2"/>
    </font>
    <font>
      <b/>
      <u/>
      <sz val="9.35"/>
      <color theme="1"/>
      <name val="Arial"/>
      <family val="2"/>
    </font>
    <font>
      <b/>
      <sz val="11"/>
      <color theme="1"/>
      <name val="Arial"/>
      <family val="2"/>
    </font>
    <font>
      <b/>
      <sz val="11"/>
      <name val="Arial"/>
      <family val="2"/>
    </font>
    <font>
      <b/>
      <u/>
      <sz val="12"/>
      <color theme="1"/>
      <name val="Arial"/>
      <family val="2"/>
      <scheme val="minor"/>
    </font>
    <font>
      <b/>
      <sz val="26"/>
      <color theme="1"/>
      <name val="Arial"/>
      <family val="2"/>
      <scheme val="minor"/>
    </font>
    <font>
      <b/>
      <sz val="24"/>
      <color theme="1"/>
      <name val="Arial"/>
      <family val="2"/>
      <scheme val="minor"/>
    </font>
    <font>
      <b/>
      <u/>
      <sz val="11"/>
      <color theme="1"/>
      <name val="Arial"/>
      <family val="2"/>
      <scheme val="minor"/>
    </font>
    <font>
      <u/>
      <sz val="11"/>
      <color theme="1"/>
      <name val="Arial"/>
      <family val="2"/>
      <scheme val="minor"/>
    </font>
    <font>
      <b/>
      <sz val="16"/>
      <color theme="0"/>
      <name val="Arial"/>
      <family val="2"/>
      <scheme val="minor"/>
    </font>
  </fonts>
  <fills count="99">
    <fill>
      <patternFill patternType="none"/>
    </fill>
    <fill>
      <patternFill patternType="gray125"/>
    </fill>
    <fill>
      <patternFill patternType="solid">
        <fgColor theme="3"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mediumGray">
        <fgColor indexed="9"/>
        <bgColor indexed="31"/>
      </patternFill>
    </fill>
    <fill>
      <patternFill patternType="mediumGray">
        <fgColor indexed="9"/>
        <bgColor indexed="44"/>
      </patternFill>
    </fill>
    <fill>
      <patternFill patternType="mediumGray">
        <fgColor indexed="9"/>
        <bgColor indexed="29"/>
      </patternFill>
    </fill>
    <fill>
      <patternFill patternType="solid">
        <fgColor rgb="FFDDDDDD"/>
        <bgColor rgb="FFDDDDDD"/>
      </patternFill>
    </fill>
    <fill>
      <patternFill patternType="solid">
        <fgColor rgb="FFFFFFFF"/>
        <bgColor rgb="FFFFFFFF"/>
      </patternFill>
    </fill>
    <fill>
      <patternFill patternType="solid">
        <fgColor rgb="FFFFFF00"/>
        <bgColor rgb="FFFFFF00"/>
      </patternFill>
    </fill>
    <fill>
      <patternFill patternType="solid">
        <fgColor rgb="FF333399"/>
        <bgColor rgb="FF333399"/>
      </patternFill>
    </fill>
    <fill>
      <patternFill patternType="solid">
        <fgColor rgb="FFFF0000"/>
        <bgColor rgb="FFFF0000"/>
      </patternFill>
    </fill>
    <fill>
      <patternFill patternType="solid">
        <fgColor rgb="FF666699"/>
        <bgColor rgb="FF666699"/>
      </patternFill>
    </fill>
    <fill>
      <patternFill patternType="solid">
        <fgColor rgb="FF800080"/>
        <bgColor rgb="FF800080"/>
      </patternFill>
    </fill>
    <fill>
      <patternFill patternType="solid">
        <fgColor rgb="FF33CCCC"/>
        <bgColor rgb="FF33CCCC"/>
      </patternFill>
    </fill>
    <fill>
      <patternFill patternType="solid">
        <fgColor rgb="FF993366"/>
        <bgColor rgb="FF993366"/>
      </patternFill>
    </fill>
    <fill>
      <patternFill patternType="solid">
        <fgColor rgb="FFCCCCFF"/>
        <bgColor rgb="FFCCCCFF"/>
      </patternFill>
    </fill>
    <fill>
      <patternFill patternType="solid">
        <fgColor rgb="FFFF99CC"/>
        <bgColor rgb="FFFF99CC"/>
      </patternFill>
    </fill>
    <fill>
      <patternFill patternType="solid">
        <fgColor rgb="FFCCFFCC"/>
        <bgColor rgb="FFCCFFCC"/>
      </patternFill>
    </fill>
    <fill>
      <patternFill patternType="solid">
        <fgColor rgb="FFCC99FF"/>
        <bgColor rgb="FFCC99FF"/>
      </patternFill>
    </fill>
    <fill>
      <patternFill patternType="solid">
        <fgColor rgb="FFCCFFFF"/>
        <bgColor rgb="FFCCFFFF"/>
      </patternFill>
    </fill>
    <fill>
      <patternFill patternType="solid">
        <fgColor rgb="FFFFCC99"/>
        <bgColor rgb="FFFFCC99"/>
      </patternFill>
    </fill>
    <fill>
      <patternFill patternType="solid">
        <fgColor rgb="FF800000"/>
        <bgColor rgb="FF800000"/>
      </patternFill>
    </fill>
    <fill>
      <patternFill patternType="solid">
        <fgColor rgb="FF003366"/>
        <bgColor rgb="FF003366"/>
      </patternFill>
    </fill>
    <fill>
      <patternFill patternType="solid">
        <fgColor rgb="FFFF6600"/>
        <bgColor rgb="FFFF6600"/>
      </patternFill>
    </fill>
    <fill>
      <patternFill patternType="solid">
        <fgColor rgb="FF99CCFF"/>
        <bgColor rgb="FF99CCFF"/>
      </patternFill>
    </fill>
    <fill>
      <patternFill patternType="solid">
        <fgColor rgb="FFFF8080"/>
        <bgColor rgb="FFFF8080"/>
      </patternFill>
    </fill>
    <fill>
      <patternFill patternType="solid">
        <fgColor rgb="FF00FF00"/>
        <bgColor rgb="FF00FF00"/>
      </patternFill>
    </fill>
    <fill>
      <patternFill patternType="solid">
        <fgColor rgb="FFFFCC00"/>
        <bgColor rgb="FFFFCC00"/>
      </patternFill>
    </fill>
    <fill>
      <patternFill patternType="solid">
        <fgColor rgb="FFC0C0C0"/>
        <bgColor rgb="FFC0C0C0"/>
      </patternFill>
    </fill>
    <fill>
      <patternFill patternType="solid">
        <fgColor rgb="FFFFFF99"/>
        <bgColor rgb="FFFFFF99"/>
      </patternFill>
    </fill>
    <fill>
      <patternFill patternType="solid">
        <fgColor rgb="FF808000"/>
        <bgColor rgb="FF808000"/>
      </patternFill>
    </fill>
    <fill>
      <patternFill patternType="solid">
        <fgColor rgb="FF008080"/>
        <bgColor rgb="FF008080"/>
      </patternFill>
    </fill>
    <fill>
      <patternFill patternType="solid">
        <fgColor rgb="FFFF9900"/>
        <bgColor rgb="FFFF9900"/>
      </patternFill>
    </fill>
    <fill>
      <patternFill patternType="solid">
        <fgColor rgb="FF0066CC"/>
        <bgColor rgb="FF0066CC"/>
      </patternFill>
    </fill>
    <fill>
      <patternFill patternType="solid">
        <fgColor rgb="FF993300"/>
        <bgColor rgb="FF993300"/>
      </patternFill>
    </fill>
    <fill>
      <patternFill patternType="solid">
        <fgColor rgb="FF339966"/>
        <bgColor rgb="FF339966"/>
      </patternFill>
    </fill>
    <fill>
      <patternFill patternType="solid">
        <fgColor rgb="FF3366FF"/>
        <bgColor rgb="FF3366FF"/>
      </patternFill>
    </fill>
    <fill>
      <patternFill patternType="solid">
        <fgColor rgb="FF969696"/>
        <bgColor rgb="FF969696"/>
      </patternFill>
    </fill>
    <fill>
      <patternFill patternType="solid">
        <fgColor rgb="FFFF00FF"/>
        <bgColor rgb="FFFF00FF"/>
      </patternFill>
    </fill>
    <fill>
      <patternFill patternType="solid">
        <fgColor rgb="FFCFAA90"/>
        <bgColor rgb="FFCFAA90"/>
      </patternFill>
    </fill>
    <fill>
      <patternFill patternType="solid">
        <fgColor rgb="FF660066"/>
        <bgColor rgb="FF660066"/>
      </patternFill>
    </fill>
    <fill>
      <patternFill patternType="solid">
        <fgColor rgb="FFFFFFCC"/>
        <bgColor rgb="FFFFFFCC"/>
      </patternFill>
    </fill>
    <fill>
      <patternFill patternType="solid">
        <fgColor rgb="FF99CC00"/>
        <bgColor rgb="FF99CC00"/>
      </patternFill>
    </fill>
    <fill>
      <patternFill patternType="solid">
        <fgColor rgb="FF008000"/>
        <bgColor rgb="FF008000"/>
      </patternFill>
    </fill>
    <fill>
      <patternFill patternType="solid">
        <fgColor rgb="FF000080"/>
        <bgColor rgb="FF000080"/>
      </patternFill>
    </fill>
    <fill>
      <patternFill patternType="solid">
        <fgColor rgb="FF003300"/>
        <bgColor rgb="FF003300"/>
      </patternFill>
    </fill>
    <fill>
      <patternFill patternType="solid">
        <fgColor rgb="FF0000FF"/>
        <bgColor rgb="FF0000FF"/>
      </patternFill>
    </fill>
    <fill>
      <patternFill patternType="solid">
        <fgColor rgb="FF333333"/>
        <bgColor rgb="FF333333"/>
      </patternFill>
    </fill>
    <fill>
      <patternFill patternType="solid">
        <fgColor rgb="FF008020"/>
        <bgColor rgb="FF008020"/>
      </patternFill>
    </fill>
    <fill>
      <patternFill patternType="solid">
        <fgColor rgb="FF99BF25"/>
        <bgColor rgb="FF99BF25"/>
      </patternFill>
    </fill>
    <fill>
      <patternFill patternType="solid">
        <fgColor rgb="FF4CA640"/>
        <bgColor rgb="FF4CA640"/>
      </patternFill>
    </fill>
    <fill>
      <patternFill patternType="solid">
        <fgColor rgb="FF00FFFF"/>
        <bgColor rgb="FF00FFFF"/>
      </patternFill>
    </fill>
    <fill>
      <patternFill patternType="solid">
        <fgColor rgb="FF00CCFF"/>
        <bgColor rgb="FF00CCFF"/>
      </patternFill>
    </fill>
    <fill>
      <patternFill patternType="solid">
        <fgColor rgb="FF333300"/>
        <bgColor rgb="FF333300"/>
      </patternFill>
    </fill>
    <fill>
      <patternFill patternType="solid">
        <fgColor rgb="FF808020"/>
        <bgColor rgb="FF808020"/>
      </patternFill>
    </fill>
    <fill>
      <patternFill patternType="solid">
        <fgColor rgb="FFE6E6FF"/>
        <bgColor rgb="FFE6E6FF"/>
      </patternFill>
    </fill>
    <fill>
      <patternFill patternType="solid">
        <fgColor rgb="FFCCE6FF"/>
        <bgColor rgb="FFCCE6FF"/>
      </patternFill>
    </fill>
    <fill>
      <patternFill patternType="solid">
        <fgColor rgb="FFFFC0C0"/>
        <bgColor rgb="FFFFC0C0"/>
      </patternFill>
    </fill>
    <fill>
      <patternFill patternType="solid">
        <fgColor rgb="FFC6C6E0"/>
        <bgColor rgb="FFC6C6E0"/>
      </patternFill>
    </fill>
    <fill>
      <patternFill patternType="solid">
        <fgColor rgb="FF309090"/>
        <bgColor rgb="FF309090"/>
      </patternFill>
    </fill>
    <fill>
      <patternFill patternType="solid">
        <fgColor rgb="FF000000"/>
        <bgColor rgb="FF000000"/>
      </patternFill>
    </fill>
    <fill>
      <patternFill patternType="solid">
        <fgColor rgb="FF808080"/>
        <bgColor rgb="FF808080"/>
      </patternFill>
    </fill>
    <fill>
      <patternFill patternType="solid">
        <fgColor rgb="FFFFCCCC"/>
        <bgColor rgb="FFFFCCCC"/>
      </patternFill>
    </fill>
    <fill>
      <patternFill patternType="solid">
        <fgColor rgb="FFCC0000"/>
        <bgColor rgb="FFCC0000"/>
      </patternFill>
    </fill>
    <fill>
      <patternFill patternType="solid">
        <fgColor theme="0" tint="-4.9989318521683403E-2"/>
        <bgColor indexed="64"/>
      </patternFill>
    </fill>
    <fill>
      <patternFill patternType="solid">
        <fgColor theme="3"/>
        <bgColor indexed="64"/>
      </patternFill>
    </fill>
    <fill>
      <patternFill patternType="solid">
        <fgColor theme="9" tint="-0.249977111117893"/>
        <bgColor indexed="64"/>
      </patternFill>
    </fill>
    <fill>
      <patternFill patternType="solid">
        <fgColor theme="1"/>
        <bgColor indexed="64"/>
      </patternFill>
    </fill>
  </fills>
  <borders count="105">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4"/>
      </left>
      <right style="thin">
        <color indexed="24"/>
      </right>
      <top style="thin">
        <color indexed="24"/>
      </top>
      <bottom style="thin">
        <color indexed="24"/>
      </bottom>
      <diagonal/>
    </border>
    <border>
      <left/>
      <right/>
      <top style="hair">
        <color indexed="64"/>
      </top>
      <bottom/>
      <diagonal/>
    </border>
    <border>
      <left/>
      <right/>
      <top/>
      <bottom style="hair">
        <color indexed="64"/>
      </bottom>
      <diagonal/>
    </border>
    <border>
      <left style="thin">
        <color rgb="FF000000"/>
      </left>
      <right style="thin">
        <color rgb="FF000000"/>
      </right>
      <top style="thin">
        <color rgb="FF000000"/>
      </top>
      <bottom style="thin">
        <color rgb="FF000000"/>
      </bottom>
      <diagonal/>
    </border>
    <border>
      <left style="thin">
        <color rgb="FF808080"/>
      </left>
      <right style="thin">
        <color rgb="FF808080"/>
      </right>
      <top style="thin">
        <color rgb="FF808080"/>
      </top>
      <bottom style="thin">
        <color rgb="FF808080"/>
      </bottom>
      <diagonal/>
    </border>
    <border>
      <left/>
      <right/>
      <top/>
      <bottom style="double">
        <color rgb="FFF96404"/>
      </bottom>
      <diagonal/>
    </border>
    <border>
      <left style="double">
        <color rgb="FF000000"/>
      </left>
      <right style="double">
        <color rgb="FF000000"/>
      </right>
      <top style="double">
        <color rgb="FF000000"/>
      </top>
      <bottom style="double">
        <color rgb="FF000000"/>
      </bottom>
      <diagonal/>
    </border>
    <border>
      <left/>
      <right/>
      <top/>
      <bottom style="double">
        <color rgb="FF000000"/>
      </bottom>
      <diagonal/>
    </border>
    <border>
      <left style="dashed">
        <color rgb="FFFF8080"/>
      </left>
      <right style="dashed">
        <color rgb="FFFF8080"/>
      </right>
      <top style="dashed">
        <color rgb="FFFF8080"/>
      </top>
      <bottom style="dashed">
        <color rgb="FFFF8080"/>
      </bottom>
      <diagonal/>
    </border>
    <border diagonalUp="1" diagonalDown="1">
      <left style="dashed">
        <color rgb="FF000000"/>
      </left>
      <right style="dashed">
        <color rgb="FF000000"/>
      </right>
      <top style="dashed">
        <color rgb="FF000000"/>
      </top>
      <bottom style="dashed">
        <color rgb="FF000000"/>
      </bottom>
      <diagonal style="medium">
        <color rgb="FFFF8080"/>
      </diagonal>
    </border>
    <border diagonalUp="1" diagonalDown="1">
      <left style="dashed">
        <color rgb="FF000000"/>
      </left>
      <right style="dashed">
        <color rgb="FF000000"/>
      </right>
      <top style="dashed">
        <color rgb="FF000000"/>
      </top>
      <bottom style="dashed">
        <color rgb="FF000000"/>
      </bottom>
      <diagonal style="medium">
        <color rgb="FF339966"/>
      </diagonal>
    </border>
    <border diagonalUp="1" diagonalDown="1">
      <left style="dashed">
        <color rgb="FF000000"/>
      </left>
      <right style="dashed">
        <color rgb="FF000000"/>
      </right>
      <top style="dashed">
        <color rgb="FF000000"/>
      </top>
      <bottom style="dashed">
        <color rgb="FF000000"/>
      </bottom>
      <diagonal style="medium">
        <color rgb="FF008080"/>
      </diagonal>
    </border>
    <border diagonalUp="1" diagonalDown="1">
      <left style="dashed">
        <color rgb="FF000000"/>
      </left>
      <right style="dashed">
        <color rgb="FF000000"/>
      </right>
      <top style="dashed">
        <color rgb="FF000000"/>
      </top>
      <bottom style="dashed">
        <color rgb="FF000000"/>
      </bottom>
      <diagonal style="medium">
        <color rgb="FF666699"/>
      </diagonal>
    </border>
    <border>
      <left style="dashed">
        <color rgb="FF339966"/>
      </left>
      <right style="dashed">
        <color rgb="FF339966"/>
      </right>
      <top style="dashed">
        <color rgb="FF339966"/>
      </top>
      <bottom style="dashed">
        <color rgb="FF339966"/>
      </bottom>
      <diagonal/>
    </border>
    <border>
      <left style="dashed">
        <color rgb="FF008080"/>
      </left>
      <right style="dashed">
        <color rgb="FF008080"/>
      </right>
      <top style="dashed">
        <color rgb="FF008080"/>
      </top>
      <bottom style="dashed">
        <color rgb="FF008080"/>
      </bottom>
      <diagonal/>
    </border>
    <border>
      <left style="dashed">
        <color rgb="FF666699"/>
      </left>
      <right style="dashed">
        <color rgb="FF666699"/>
      </right>
      <top style="dashed">
        <color rgb="FF666699"/>
      </top>
      <bottom style="dashed">
        <color rgb="FF666699"/>
      </bottom>
      <diagonal/>
    </border>
    <border>
      <left style="thin">
        <color rgb="FF000000"/>
      </left>
      <right style="dotted">
        <color rgb="FF000000"/>
      </right>
      <top style="thin">
        <color rgb="FF000000"/>
      </top>
      <bottom style="thin">
        <color rgb="FF000000"/>
      </bottom>
      <diagonal/>
    </border>
    <border>
      <left/>
      <right style="double">
        <color rgb="FF000000"/>
      </right>
      <top style="thin">
        <color rgb="FF000000"/>
      </top>
      <bottom style="thin">
        <color rgb="FF000000"/>
      </bottom>
      <diagonal/>
    </border>
    <border diagonalUp="1" diagonalDown="1">
      <left style="double">
        <color rgb="FF000000"/>
      </left>
      <right style="double">
        <color rgb="FF000000"/>
      </right>
      <top style="double">
        <color rgb="FF000000"/>
      </top>
      <bottom style="double">
        <color rgb="FF000000"/>
      </bottom>
      <diagonal style="medium">
        <color rgb="FF000000"/>
      </diagonal>
    </border>
    <border diagonalUp="1" diagonalDown="1">
      <left/>
      <right/>
      <top/>
      <bottom/>
      <diagonal style="medium">
        <color rgb="FF000000"/>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66CC"/>
      </left>
      <right style="thin">
        <color rgb="FF0066CC"/>
      </right>
      <top style="thin">
        <color rgb="FF0066CC"/>
      </top>
      <bottom style="thin">
        <color rgb="FF0066CC"/>
      </bottom>
      <diagonal/>
    </border>
    <border>
      <left style="thin">
        <color rgb="FF008080"/>
      </left>
      <right style="thin">
        <color rgb="FF008080"/>
      </right>
      <top style="thin">
        <color rgb="FF008080"/>
      </top>
      <bottom style="thin">
        <color rgb="FF008080"/>
      </bottom>
      <diagonal/>
    </border>
    <border>
      <left style="thin">
        <color rgb="FFC0C0C0"/>
      </left>
      <right style="thin">
        <color rgb="FFC0C0C0"/>
      </right>
      <top style="thin">
        <color rgb="FFC0C0C0"/>
      </top>
      <bottom style="thin">
        <color rgb="FFC0C0C0"/>
      </bottom>
      <diagonal/>
    </border>
    <border>
      <left style="thin">
        <color rgb="FF333399"/>
      </left>
      <right style="thin">
        <color rgb="FF333399"/>
      </right>
      <top style="thin">
        <color rgb="FF333399"/>
      </top>
      <bottom style="thin">
        <color rgb="FF333399"/>
      </bottom>
      <diagonal/>
    </border>
    <border>
      <left style="thin">
        <color rgb="FF3366FF"/>
      </left>
      <right style="thin">
        <color rgb="FF3366FF"/>
      </right>
      <top style="thin">
        <color rgb="FF3366FF"/>
      </top>
      <bottom style="thin">
        <color rgb="FF3366FF"/>
      </bottom>
      <diagonal/>
    </border>
    <border>
      <left/>
      <right/>
      <top/>
      <bottom style="medium">
        <color rgb="FF333399"/>
      </bottom>
      <diagonal/>
    </border>
    <border>
      <left/>
      <right/>
      <top/>
      <bottom style="medium">
        <color rgb="FFC0C0C0"/>
      </bottom>
      <diagonal/>
    </border>
    <border>
      <left/>
      <right/>
      <top/>
      <bottom style="thin">
        <color rgb="FF0066CC"/>
      </bottom>
      <diagonal/>
    </border>
    <border>
      <left style="thin">
        <color rgb="FF333333"/>
      </left>
      <right style="thin">
        <color rgb="FF333333"/>
      </right>
      <top style="thin">
        <color rgb="FF333333"/>
      </top>
      <bottom style="thin">
        <color rgb="FF333333"/>
      </bottom>
      <diagonal/>
    </border>
    <border>
      <left style="thin">
        <color rgb="FFFF6600"/>
      </left>
      <right style="thin">
        <color rgb="FFFF6600"/>
      </right>
      <top style="thin">
        <color rgb="FFFF6600"/>
      </top>
      <bottom style="thin">
        <color rgb="FFFF6600"/>
      </bottom>
      <diagonal/>
    </border>
    <border>
      <left style="medium">
        <color rgb="FFFF0000"/>
      </left>
      <right style="medium">
        <color rgb="FFFF0000"/>
      </right>
      <top style="thin">
        <color rgb="FFFF0000"/>
      </top>
      <bottom style="thin">
        <color rgb="FFFF0000"/>
      </bottom>
      <diagonal/>
    </border>
    <border>
      <left style="thin">
        <color rgb="FF9999FF"/>
      </left>
      <right style="thin">
        <color rgb="FF9999FF"/>
      </right>
      <top style="thin">
        <color rgb="FF9999FF"/>
      </top>
      <bottom style="thin">
        <color rgb="FF9999FF"/>
      </bottom>
      <diagonal/>
    </border>
    <border>
      <left style="thin">
        <color rgb="FF000000"/>
      </left>
      <right/>
      <top style="thin">
        <color rgb="FF000000"/>
      </top>
      <bottom style="thin">
        <color rgb="FF000000"/>
      </bottom>
      <diagonal/>
    </border>
    <border>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right/>
      <top/>
      <bottom style="thin">
        <color rgb="FF008080"/>
      </bottom>
      <diagonal/>
    </border>
    <border>
      <left/>
      <right/>
      <top/>
      <bottom style="medium">
        <color rgb="FF33CCCC"/>
      </bottom>
      <diagonal/>
    </border>
    <border>
      <left/>
      <right/>
      <top/>
      <bottom style="thin">
        <color rgb="FF33CCCC"/>
      </bottom>
      <diagonal/>
    </border>
    <border>
      <left/>
      <right/>
      <top style="double">
        <color rgb="FF000000"/>
      </top>
      <bottom/>
      <diagonal/>
    </border>
    <border>
      <left/>
      <right/>
      <top style="thin">
        <color rgb="FF333399"/>
      </top>
      <bottom style="double">
        <color rgb="FF000000"/>
      </bottom>
      <diagonal/>
    </border>
    <border>
      <left style="double">
        <color auto="1"/>
      </left>
      <right style="double">
        <color auto="1"/>
      </right>
      <top style="double">
        <color auto="1"/>
      </top>
      <bottom style="double">
        <color auto="1"/>
      </bottom>
      <diagonal/>
    </border>
    <border>
      <left/>
      <right/>
      <top/>
      <bottom style="double">
        <color auto="1"/>
      </bottom>
      <diagonal/>
    </border>
    <border>
      <left/>
      <right style="double">
        <color auto="1"/>
      </right>
      <top style="thin">
        <color rgb="FF000000"/>
      </top>
      <bottom style="thin">
        <color rgb="FF000000"/>
      </bottom>
      <diagonal/>
    </border>
    <border diagonalUp="1" diagonalDown="1">
      <left style="double">
        <color auto="1"/>
      </left>
      <right style="double">
        <color auto="1"/>
      </right>
      <top style="double">
        <color auto="1"/>
      </top>
      <bottom style="double">
        <color auto="1"/>
      </bottom>
      <diagonal style="medium">
        <color rgb="FF000000"/>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right/>
      <top style="double">
        <color auto="1"/>
      </top>
      <bottom/>
      <diagonal/>
    </border>
    <border>
      <left/>
      <right/>
      <top style="thin">
        <color rgb="FF333399"/>
      </top>
      <bottom style="double">
        <color auto="1"/>
      </bottom>
      <diagonal/>
    </border>
    <border>
      <left style="medium">
        <color indexed="64"/>
      </left>
      <right/>
      <top/>
      <bottom/>
      <diagonal/>
    </border>
    <border>
      <left style="thin">
        <color indexed="24"/>
      </left>
      <right style="thin">
        <color indexed="24"/>
      </right>
      <top style="thin">
        <color indexed="24"/>
      </top>
      <bottom style="thin">
        <color indexed="24"/>
      </bottom>
      <diagonal/>
    </border>
    <border>
      <left style="thin">
        <color indexed="24"/>
      </left>
      <right style="thin">
        <color indexed="24"/>
      </right>
      <top style="thin">
        <color indexed="24"/>
      </top>
      <bottom style="thin">
        <color indexed="24"/>
      </bottom>
      <diagonal/>
    </border>
    <border>
      <left style="thin">
        <color indexed="24"/>
      </left>
      <right style="thin">
        <color indexed="24"/>
      </right>
      <top style="thin">
        <color indexed="24"/>
      </top>
      <bottom style="thin">
        <color indexed="24"/>
      </bottom>
      <diagonal/>
    </border>
    <border>
      <left style="thin">
        <color indexed="24"/>
      </left>
      <right style="thin">
        <color indexed="24"/>
      </right>
      <top style="thin">
        <color indexed="24"/>
      </top>
      <bottom style="thin">
        <color indexed="24"/>
      </bottom>
      <diagonal/>
    </border>
    <border>
      <left style="thin">
        <color auto="1"/>
      </left>
      <right/>
      <top style="thin">
        <color auto="1"/>
      </top>
      <bottom/>
      <diagonal/>
    </border>
    <border>
      <left/>
      <right/>
      <top style="thin">
        <color indexed="64"/>
      </top>
      <bottom/>
      <diagonal/>
    </border>
    <border>
      <left/>
      <right style="thin">
        <color indexed="64"/>
      </right>
      <top style="thin">
        <color indexed="64"/>
      </top>
      <bottom/>
      <diagonal/>
    </border>
    <border>
      <left style="thin">
        <color auto="1"/>
      </left>
      <right/>
      <top style="thin">
        <color auto="1"/>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style="thin">
        <color indexed="64"/>
      </right>
      <top style="thin">
        <color indexed="64"/>
      </top>
      <bottom/>
      <diagonal/>
    </border>
    <border>
      <left style="medium">
        <color theme="3"/>
      </left>
      <right style="medium">
        <color theme="3"/>
      </right>
      <top style="medium">
        <color theme="3"/>
      </top>
      <bottom style="medium">
        <color theme="3"/>
      </bottom>
      <diagonal/>
    </border>
    <border>
      <left style="medium">
        <color theme="6"/>
      </left>
      <right style="medium">
        <color theme="6"/>
      </right>
      <top style="medium">
        <color theme="6"/>
      </top>
      <bottom/>
      <diagonal/>
    </border>
    <border>
      <left style="medium">
        <color theme="6"/>
      </left>
      <right style="medium">
        <color theme="6"/>
      </right>
      <top/>
      <bottom/>
      <diagonal/>
    </border>
    <border>
      <left style="medium">
        <color theme="6"/>
      </left>
      <right style="medium">
        <color theme="6"/>
      </right>
      <top/>
      <bottom style="medium">
        <color theme="6"/>
      </bottom>
      <diagonal/>
    </border>
    <border>
      <left style="medium">
        <color theme="9"/>
      </left>
      <right style="medium">
        <color theme="9"/>
      </right>
      <top style="medium">
        <color theme="9"/>
      </top>
      <bottom style="medium">
        <color theme="9"/>
      </bottom>
      <diagonal/>
    </border>
    <border>
      <left style="thin">
        <color auto="1"/>
      </left>
      <right style="thin">
        <color auto="1"/>
      </right>
      <top/>
      <bottom style="thin">
        <color auto="1"/>
      </bottom>
      <diagonal/>
    </border>
    <border>
      <left style="thin">
        <color indexed="64"/>
      </left>
      <right/>
      <top style="thin">
        <color theme="0" tint="-0.34998626667073579"/>
      </top>
      <bottom/>
      <diagonal/>
    </border>
    <border>
      <left/>
      <right/>
      <top style="thin">
        <color theme="0" tint="-0.34998626667073579"/>
      </top>
      <bottom/>
      <diagonal/>
    </border>
    <border>
      <left/>
      <right style="thin">
        <color indexed="64"/>
      </right>
      <top style="thin">
        <color theme="0" tint="-0.34998626667073579"/>
      </top>
      <bottom/>
      <diagonal/>
    </border>
    <border>
      <left style="thin">
        <color indexed="64"/>
      </left>
      <right style="thin">
        <color auto="1"/>
      </right>
      <top style="thin">
        <color theme="0" tint="-0.34998626667073579"/>
      </top>
      <bottom/>
      <diagonal/>
    </border>
    <border>
      <left style="thin">
        <color indexed="64"/>
      </left>
      <right/>
      <top/>
      <bottom style="thin">
        <color theme="0" tint="-0.34998626667073579"/>
      </bottom>
      <diagonal/>
    </border>
    <border>
      <left/>
      <right/>
      <top/>
      <bottom style="thin">
        <color theme="0" tint="-0.34998626667073579"/>
      </bottom>
      <diagonal/>
    </border>
    <border>
      <left style="thin">
        <color indexed="64"/>
      </left>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style="thin">
        <color indexed="64"/>
      </left>
      <right/>
      <top style="thin">
        <color theme="0" tint="-0.34998626667073579"/>
      </top>
      <bottom style="thin">
        <color theme="0" tint="-0.34998626667073579"/>
      </bottom>
      <diagonal/>
    </border>
    <border>
      <left/>
      <right style="thin">
        <color auto="1"/>
      </right>
      <top style="thin">
        <color theme="0" tint="-0.34998626667073579"/>
      </top>
      <bottom style="thin">
        <color theme="0" tint="-0.34998626667073579"/>
      </bottom>
      <diagonal/>
    </border>
    <border>
      <left style="thin">
        <color indexed="64"/>
      </left>
      <right style="thin">
        <color auto="1"/>
      </right>
      <top style="thin">
        <color theme="0" tint="-0.34998626667073579"/>
      </top>
      <bottom style="thin">
        <color theme="0" tint="-0.34998626667073579"/>
      </bottom>
      <diagonal/>
    </border>
    <border>
      <left/>
      <right/>
      <top style="thin">
        <color theme="0" tint="-0.34998626667073579"/>
      </top>
      <bottom style="thin">
        <color indexed="64"/>
      </bottom>
      <diagonal/>
    </border>
    <border>
      <left style="thin">
        <color indexed="64"/>
      </left>
      <right/>
      <top style="thin">
        <color theme="0" tint="-0.34998626667073579"/>
      </top>
      <bottom style="thin">
        <color indexed="64"/>
      </bottom>
      <diagonal/>
    </border>
    <border>
      <left/>
      <right style="thin">
        <color indexed="64"/>
      </right>
      <top style="thin">
        <color theme="0" tint="-0.34998626667073579"/>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787">
    <xf numFmtId="0" fontId="0" fillId="0" borderId="0"/>
    <xf numFmtId="0" fontId="8" fillId="0" borderId="7" applyNumberFormat="0" applyFill="0" applyAlignment="0" applyProtection="0"/>
    <xf numFmtId="0" fontId="9" fillId="0" borderId="8" applyNumberFormat="0" applyFill="0" applyAlignment="0" applyProtection="0"/>
    <xf numFmtId="0" fontId="10" fillId="0" borderId="9" applyNumberFormat="0" applyFill="0" applyAlignment="0" applyProtection="0"/>
    <xf numFmtId="0" fontId="10" fillId="0" borderId="0" applyNumberForma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6" borderId="10" applyNumberFormat="0" applyAlignment="0" applyProtection="0"/>
    <xf numFmtId="0" fontId="14" fillId="7" borderId="11" applyNumberFormat="0" applyAlignment="0" applyProtection="0"/>
    <xf numFmtId="0" fontId="15" fillId="7" borderId="10" applyNumberFormat="0" applyAlignment="0" applyProtection="0"/>
    <xf numFmtId="0" fontId="16" fillId="0" borderId="12" applyNumberFormat="0" applyFill="0" applyAlignment="0" applyProtection="0"/>
    <xf numFmtId="0" fontId="17" fillId="8" borderId="13"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 fillId="0" borderId="15" applyNumberFormat="0" applyFill="0" applyAlignment="0" applyProtection="0"/>
    <xf numFmtId="0" fontId="20"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20"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20"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20"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20"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20" fillId="30"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21" fillId="0" borderId="0"/>
    <xf numFmtId="0" fontId="21" fillId="0" borderId="0"/>
    <xf numFmtId="0" fontId="22" fillId="0" borderId="0"/>
    <xf numFmtId="43" fontId="7" fillId="0" borderId="0" applyFont="0" applyFill="0" applyBorder="0" applyAlignment="0" applyProtection="0"/>
    <xf numFmtId="0" fontId="28" fillId="0" borderId="0" applyNumberFormat="0" applyFill="0" applyBorder="0" applyAlignment="0" applyProtection="0">
      <alignment vertical="top"/>
      <protection locked="0"/>
    </xf>
    <xf numFmtId="9" fontId="22" fillId="0" borderId="0" applyFont="0" applyFill="0" applyBorder="0" applyAlignment="0" applyProtection="0"/>
    <xf numFmtId="164" fontId="26" fillId="34" borderId="16">
      <alignment vertical="center"/>
    </xf>
    <xf numFmtId="164" fontId="27" fillId="35" borderId="16">
      <alignment vertical="center"/>
    </xf>
    <xf numFmtId="49" fontId="22" fillId="36" borderId="4">
      <alignment vertical="center" wrapText="1"/>
    </xf>
    <xf numFmtId="165" fontId="7" fillId="0" borderId="0" applyFont="0" applyFill="0" applyBorder="0" applyAlignment="0" applyProtection="0"/>
    <xf numFmtId="165" fontId="7" fillId="0" borderId="0" applyFont="0" applyFill="0" applyBorder="0" applyAlignment="0" applyProtection="0"/>
    <xf numFmtId="0" fontId="30" fillId="0" borderId="0" applyNumberFormat="0" applyFill="0" applyBorder="0" applyAlignment="0" applyProtection="0">
      <alignment vertical="top"/>
      <protection locked="0"/>
    </xf>
    <xf numFmtId="165" fontId="7" fillId="0" borderId="0" applyFont="0" applyFill="0" applyBorder="0" applyAlignment="0" applyProtection="0"/>
    <xf numFmtId="0" fontId="22" fillId="0" borderId="0"/>
    <xf numFmtId="44" fontId="22" fillId="0" borderId="0" applyFont="0" applyFill="0" applyBorder="0" applyAlignment="0" applyProtection="0"/>
    <xf numFmtId="165" fontId="22" fillId="0" borderId="0" applyFont="0" applyFill="0" applyBorder="0" applyAlignment="0" applyProtection="0"/>
    <xf numFmtId="0" fontId="31" fillId="0" borderId="17" applyNumberFormat="0" applyFill="0">
      <alignment vertical="top"/>
    </xf>
    <xf numFmtId="0" fontId="32" fillId="0" borderId="18" applyNumberFormat="0">
      <alignment horizontal="right" wrapText="1"/>
    </xf>
    <xf numFmtId="0" fontId="33" fillId="0" borderId="0">
      <alignment vertical="top"/>
    </xf>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7" fillId="0" borderId="0"/>
    <xf numFmtId="0" fontId="7" fillId="0" borderId="0"/>
    <xf numFmtId="0" fontId="34" fillId="0" borderId="0"/>
    <xf numFmtId="165" fontId="7" fillId="0" borderId="0" applyFont="0" applyFill="0" applyBorder="0" applyAlignment="0" applyProtection="0"/>
    <xf numFmtId="0" fontId="22" fillId="0" borderId="0"/>
    <xf numFmtId="44" fontId="22" fillId="0" borderId="0" applyFont="0" applyFill="0" applyBorder="0" applyAlignment="0" applyProtection="0"/>
    <xf numFmtId="165" fontId="22" fillId="0" borderId="0" applyFont="0" applyFill="0" applyBorder="0" applyAlignment="0" applyProtection="0"/>
    <xf numFmtId="0" fontId="22" fillId="0" borderId="0"/>
    <xf numFmtId="44" fontId="7" fillId="0" borderId="0" applyFont="0" applyFill="0" applyBorder="0" applyAlignment="0" applyProtection="0"/>
    <xf numFmtId="0" fontId="22" fillId="0" borderId="0"/>
    <xf numFmtId="44" fontId="22" fillId="0" borderId="0" applyFont="0" applyFill="0" applyBorder="0" applyAlignment="0" applyProtection="0"/>
    <xf numFmtId="165" fontId="22"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0" fontId="22" fillId="0" borderId="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20" fillId="33" borderId="0" applyNumberFormat="0" applyBorder="0" applyAlignment="0" applyProtection="0"/>
    <xf numFmtId="0" fontId="7" fillId="9" borderId="14" applyNumberFormat="0" applyFont="0" applyAlignment="0" applyProtection="0"/>
    <xf numFmtId="0" fontId="29" fillId="5" borderId="0" applyNumberFormat="0" applyBorder="0" applyAlignment="0" applyProtection="0"/>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xf numFmtId="0" fontId="22" fillId="0" borderId="0">
      <alignment vertical="top"/>
    </xf>
    <xf numFmtId="0" fontId="35" fillId="0" borderId="0"/>
    <xf numFmtId="0" fontId="36" fillId="0" borderId="0" applyNumberForma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37" fillId="0" borderId="0" applyFont="0" applyFill="0" applyBorder="0" applyAlignment="0" applyProtection="0"/>
    <xf numFmtId="9" fontId="37" fillId="0" borderId="0" applyFont="0" applyFill="0" applyBorder="0" applyAlignment="0" applyProtection="0"/>
    <xf numFmtId="0" fontId="7" fillId="0" borderId="0"/>
    <xf numFmtId="0" fontId="7" fillId="23" borderId="0" applyNumberFormat="0" applyBorder="0" applyAlignment="0" applyProtection="0"/>
    <xf numFmtId="0" fontId="7" fillId="24" borderId="0" applyNumberFormat="0" applyBorder="0" applyAlignment="0" applyProtection="0"/>
    <xf numFmtId="44" fontId="22" fillId="0" borderId="0" applyFont="0" applyFill="0" applyBorder="0" applyAlignment="0" applyProtection="0"/>
    <xf numFmtId="44" fontId="22" fillId="0" borderId="0" applyFont="0" applyFill="0" applyBorder="0" applyAlignment="0" applyProtection="0"/>
    <xf numFmtId="165" fontId="7" fillId="0" borderId="0" applyFont="0" applyFill="0" applyBorder="0" applyAlignment="0" applyProtection="0"/>
    <xf numFmtId="165" fontId="22"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0" fontId="22" fillId="0" borderId="0"/>
    <xf numFmtId="165" fontId="22" fillId="0" borderId="0" applyFont="0" applyFill="0" applyBorder="0" applyAlignment="0" applyProtection="0"/>
    <xf numFmtId="0" fontId="38" fillId="0" borderId="18" applyNumberFormat="0">
      <alignment horizontal="right" wrapText="1"/>
    </xf>
    <xf numFmtId="0" fontId="39" fillId="0" borderId="0">
      <alignment vertical="top"/>
    </xf>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0" fontId="22" fillId="0" borderId="0"/>
    <xf numFmtId="165" fontId="37"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165" fontId="7" fillId="0" borderId="0" applyFont="0" applyFill="0" applyBorder="0" applyAlignment="0" applyProtection="0"/>
    <xf numFmtId="165" fontId="22" fillId="0" borderId="0" applyFont="0" applyFill="0" applyBorder="0" applyAlignment="0" applyProtection="0"/>
    <xf numFmtId="44" fontId="7"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0" fontId="22" fillId="0" borderId="0"/>
    <xf numFmtId="165" fontId="22"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0" fontId="22" fillId="0" borderId="0"/>
    <xf numFmtId="44"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37"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165" fontId="7" fillId="0" borderId="0" applyFont="0" applyFill="0" applyBorder="0" applyAlignment="0" applyProtection="0"/>
    <xf numFmtId="165" fontId="22" fillId="0" borderId="0" applyFont="0" applyFill="0" applyBorder="0" applyAlignment="0" applyProtection="0"/>
    <xf numFmtId="44" fontId="7" fillId="0" borderId="0" applyFont="0" applyFill="0" applyBorder="0" applyAlignment="0" applyProtection="0"/>
    <xf numFmtId="165" fontId="7" fillId="0" borderId="0" applyFont="0" applyFill="0" applyBorder="0" applyAlignment="0" applyProtection="0"/>
    <xf numFmtId="165" fontId="22"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30" fillId="0" borderId="0" applyNumberFormat="0" applyFill="0" applyBorder="0" applyAlignment="0" applyProtection="0">
      <alignment vertical="top"/>
      <protection locked="0"/>
    </xf>
    <xf numFmtId="44" fontId="22" fillId="0" borderId="0" applyFont="0" applyFill="0" applyBorder="0" applyAlignment="0" applyProtection="0"/>
    <xf numFmtId="165" fontId="22" fillId="0" borderId="0" applyFont="0" applyFill="0" applyBorder="0" applyAlignment="0" applyProtection="0"/>
    <xf numFmtId="0" fontId="34" fillId="0" borderId="0"/>
    <xf numFmtId="0" fontId="34" fillId="0" borderId="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7" fillId="0" borderId="0" applyFont="0" applyFill="0" applyBorder="0" applyAlignment="0" applyProtection="0"/>
    <xf numFmtId="165" fontId="22" fillId="0" borderId="0" applyFont="0" applyFill="0" applyBorder="0" applyAlignment="0" applyProtection="0"/>
    <xf numFmtId="0" fontId="22" fillId="0" borderId="0">
      <alignment vertical="top"/>
    </xf>
    <xf numFmtId="165" fontId="7"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37" fillId="0" borderId="0" applyFont="0" applyFill="0" applyBorder="0" applyAlignment="0" applyProtection="0"/>
    <xf numFmtId="44" fontId="22" fillId="0" borderId="0" applyFont="0" applyFill="0" applyBorder="0" applyAlignment="0" applyProtection="0"/>
    <xf numFmtId="165" fontId="7" fillId="0" borderId="0" applyFont="0" applyFill="0" applyBorder="0" applyAlignment="0" applyProtection="0"/>
    <xf numFmtId="44" fontId="7"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37"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165" fontId="7" fillId="0" borderId="0" applyFont="0" applyFill="0" applyBorder="0" applyAlignment="0" applyProtection="0"/>
    <xf numFmtId="165" fontId="22" fillId="0" borderId="0" applyFont="0" applyFill="0" applyBorder="0" applyAlignment="0" applyProtection="0"/>
    <xf numFmtId="44" fontId="7"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0" fontId="22" fillId="0" borderId="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0" fontId="22" fillId="0" borderId="0"/>
    <xf numFmtId="165" fontId="22"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7"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44" fontId="22" fillId="0" borderId="0" applyFont="0" applyFill="0" applyBorder="0" applyAlignment="0" applyProtection="0"/>
    <xf numFmtId="165" fontId="22" fillId="0" borderId="0" applyFont="0" applyFill="0" applyBorder="0" applyAlignment="0" applyProtection="0"/>
    <xf numFmtId="0" fontId="25" fillId="0" borderId="0"/>
    <xf numFmtId="43" fontId="7" fillId="0" borderId="0" applyFont="0" applyFill="0" applyBorder="0" applyAlignment="0" applyProtection="0"/>
    <xf numFmtId="0" fontId="25" fillId="0" borderId="0"/>
    <xf numFmtId="43" fontId="7" fillId="0" borderId="0" applyFont="0" applyFill="0" applyBorder="0" applyAlignment="0" applyProtection="0"/>
    <xf numFmtId="0" fontId="43" fillId="0" borderId="0"/>
    <xf numFmtId="43" fontId="7" fillId="0" borderId="0" applyFont="0" applyFill="0" applyBorder="0" applyAlignment="0" applyProtection="0"/>
    <xf numFmtId="0" fontId="44" fillId="0" borderId="0"/>
    <xf numFmtId="43" fontId="44" fillId="0" borderId="0" applyFont="0" applyFill="0" applyBorder="0" applyAlignment="0" applyProtection="0"/>
    <xf numFmtId="9" fontId="44" fillId="0" borderId="0" applyFont="0" applyFill="0" applyBorder="0" applyAlignment="0" applyProtection="0"/>
    <xf numFmtId="0" fontId="45" fillId="0" borderId="0"/>
    <xf numFmtId="168" fontId="45" fillId="0" borderId="0" applyBorder="0" applyProtection="0"/>
    <xf numFmtId="170" fontId="45" fillId="0" borderId="0" applyBorder="0" applyProtection="0"/>
    <xf numFmtId="169" fontId="45" fillId="0" borderId="0" applyBorder="0" applyProtection="0"/>
    <xf numFmtId="0" fontId="46" fillId="0" borderId="0" applyBorder="0" applyProtection="0"/>
    <xf numFmtId="0" fontId="47" fillId="0" borderId="21" applyProtection="0"/>
    <xf numFmtId="0" fontId="3" fillId="0" borderId="0" applyNumberFormat="0" applyFill="0" applyBorder="0" applyAlignment="0" applyProtection="0"/>
    <xf numFmtId="0" fontId="25" fillId="0" borderId="0"/>
    <xf numFmtId="179" fontId="25" fillId="0" borderId="0" applyFont="0" applyFill="0" applyBorder="0" applyAlignment="0" applyProtection="0"/>
    <xf numFmtId="9" fontId="25" fillId="0" borderId="0" applyFont="0" applyFill="0" applyBorder="0" applyAlignment="0" applyProtection="0"/>
    <xf numFmtId="0" fontId="48" fillId="0" borderId="0" applyNumberFormat="0" applyBorder="0" applyProtection="0"/>
    <xf numFmtId="0" fontId="42" fillId="40" borderId="0" applyNumberFormat="0" applyBorder="0" applyProtection="0"/>
    <xf numFmtId="0" fontId="42" fillId="41" borderId="0" applyNumberFormat="0" applyBorder="0" applyProtection="0"/>
    <xf numFmtId="0" fontId="42" fillId="42" borderId="0" applyNumberFormat="0" applyBorder="0" applyProtection="0"/>
    <xf numFmtId="0" fontId="42" fillId="43" borderId="0" applyNumberFormat="0" applyBorder="0" applyProtection="0"/>
    <xf numFmtId="0" fontId="42" fillId="44" borderId="0" applyNumberFormat="0" applyBorder="0" applyProtection="0"/>
    <xf numFmtId="0" fontId="42" fillId="45" borderId="0" applyNumberFormat="0" applyBorder="0" applyProtection="0"/>
    <xf numFmtId="0" fontId="49" fillId="46" borderId="0" applyNumberFormat="0" applyBorder="0" applyProtection="0"/>
    <xf numFmtId="0" fontId="49" fillId="47" borderId="0" applyNumberFormat="0" applyBorder="0" applyProtection="0"/>
    <xf numFmtId="0" fontId="49" fillId="48" borderId="0" applyNumberFormat="0" applyBorder="0" applyProtection="0"/>
    <xf numFmtId="0" fontId="49" fillId="49" borderId="0" applyNumberFormat="0" applyBorder="0" applyProtection="0"/>
    <xf numFmtId="0" fontId="49" fillId="50" borderId="0" applyNumberFormat="0" applyBorder="0" applyProtection="0"/>
    <xf numFmtId="0" fontId="49" fillId="51" borderId="0" applyNumberFormat="0" applyBorder="0" applyProtection="0"/>
    <xf numFmtId="0" fontId="50" fillId="38" borderId="0" applyNumberFormat="0" applyBorder="0" applyProtection="0"/>
    <xf numFmtId="0" fontId="50" fillId="52" borderId="0" applyNumberFormat="0" applyBorder="0" applyProtection="0"/>
    <xf numFmtId="0" fontId="50" fillId="39" borderId="0" applyNumberFormat="0" applyBorder="0" applyProtection="0"/>
    <xf numFmtId="0" fontId="50" fillId="38" borderId="0" applyNumberFormat="0" applyBorder="0" applyProtection="0"/>
    <xf numFmtId="0" fontId="50" fillId="53" borderId="0" applyNumberFormat="0" applyBorder="0" applyProtection="0"/>
    <xf numFmtId="0" fontId="50" fillId="52" borderId="0" applyNumberFormat="0" applyBorder="0" applyProtection="0"/>
    <xf numFmtId="0" fontId="25" fillId="46" borderId="0" applyNumberFormat="0" applyFont="0" applyBorder="0" applyProtection="0"/>
    <xf numFmtId="0" fontId="25" fillId="54" borderId="0" applyNumberFormat="0" applyFont="0" applyBorder="0" applyProtection="0"/>
    <xf numFmtId="0" fontId="25" fillId="48" borderId="0" applyNumberFormat="0" applyFont="0" applyBorder="0" applyProtection="0"/>
    <xf numFmtId="0" fontId="25" fillId="49" borderId="0" applyNumberFormat="0" applyFont="0" applyBorder="0" applyProtection="0"/>
    <xf numFmtId="0" fontId="25" fillId="53" borderId="0" applyNumberFormat="0" applyFont="0" applyBorder="0" applyProtection="0"/>
    <xf numFmtId="0" fontId="25" fillId="52" borderId="0" applyNumberFormat="0" applyFont="0" applyBorder="0" applyProtection="0"/>
    <xf numFmtId="0" fontId="25" fillId="46" borderId="0" applyNumberFormat="0" applyFont="0" applyBorder="0" applyProtection="0"/>
    <xf numFmtId="0" fontId="25" fillId="54" borderId="0" applyNumberFormat="0" applyFont="0" applyBorder="0" applyProtection="0"/>
    <xf numFmtId="0" fontId="25" fillId="48" borderId="0" applyNumberFormat="0" applyFont="0" applyBorder="0" applyProtection="0"/>
    <xf numFmtId="0" fontId="25" fillId="49" borderId="0" applyNumberFormat="0" applyFont="0" applyBorder="0" applyProtection="0"/>
    <xf numFmtId="0" fontId="25" fillId="53" borderId="0" applyNumberFormat="0" applyFont="0" applyBorder="0" applyProtection="0"/>
    <xf numFmtId="0" fontId="25" fillId="52" borderId="0" applyNumberFormat="0" applyFont="0" applyBorder="0" applyProtection="0"/>
    <xf numFmtId="0" fontId="25" fillId="46" borderId="0" applyNumberFormat="0" applyFont="0" applyBorder="0" applyProtection="0"/>
    <xf numFmtId="0" fontId="25" fillId="54" borderId="0" applyNumberFormat="0" applyFont="0" applyBorder="0" applyProtection="0"/>
    <xf numFmtId="0" fontId="25" fillId="48" borderId="0" applyNumberFormat="0" applyFont="0" applyBorder="0" applyProtection="0"/>
    <xf numFmtId="0" fontId="25" fillId="49" borderId="0" applyNumberFormat="0" applyFont="0" applyBorder="0" applyProtection="0"/>
    <xf numFmtId="0" fontId="25" fillId="53" borderId="0" applyNumberFormat="0" applyFont="0" applyBorder="0" applyProtection="0"/>
    <xf numFmtId="0" fontId="25" fillId="52" borderId="0" applyNumberFormat="0" applyFont="0" applyBorder="0" applyProtection="0"/>
    <xf numFmtId="0" fontId="49" fillId="55" borderId="0" applyNumberFormat="0" applyBorder="0" applyProtection="0"/>
    <xf numFmtId="0" fontId="49" fillId="56" borderId="0" applyNumberFormat="0" applyBorder="0" applyProtection="0"/>
    <xf numFmtId="0" fontId="49" fillId="57" borderId="0" applyNumberFormat="0" applyBorder="0" applyProtection="0"/>
    <xf numFmtId="0" fontId="49" fillId="49" borderId="0" applyNumberFormat="0" applyBorder="0" applyProtection="0"/>
    <xf numFmtId="0" fontId="49" fillId="55" borderId="0" applyNumberFormat="0" applyBorder="0" applyProtection="0"/>
    <xf numFmtId="0" fontId="49" fillId="58" borderId="0" applyNumberFormat="0" applyBorder="0" applyProtection="0"/>
    <xf numFmtId="0" fontId="50" fillId="59" borderId="0" applyNumberFormat="0" applyBorder="0" applyProtection="0"/>
    <xf numFmtId="0" fontId="50" fillId="56" borderId="0" applyNumberFormat="0" applyBorder="0" applyProtection="0"/>
    <xf numFmtId="0" fontId="50" fillId="60" borderId="0" applyNumberFormat="0" applyBorder="0" applyProtection="0"/>
    <xf numFmtId="0" fontId="50" fillId="59" borderId="0" applyNumberFormat="0" applyBorder="0" applyProtection="0"/>
    <xf numFmtId="0" fontId="50" fillId="55" borderId="0" applyNumberFormat="0" applyBorder="0" applyProtection="0"/>
    <xf numFmtId="0" fontId="50" fillId="52" borderId="0" applyNumberFormat="0" applyBorder="0" applyProtection="0"/>
    <xf numFmtId="0" fontId="25" fillId="55" borderId="0" applyNumberFormat="0" applyFont="0" applyBorder="0" applyProtection="0"/>
    <xf numFmtId="0" fontId="25" fillId="56" borderId="0" applyNumberFormat="0" applyFont="0" applyBorder="0" applyProtection="0"/>
    <xf numFmtId="0" fontId="25" fillId="57" borderId="0" applyNumberFormat="0" applyFont="0" applyBorder="0" applyProtection="0"/>
    <xf numFmtId="0" fontId="25" fillId="49" borderId="0" applyNumberFormat="0" applyFont="0" applyBorder="0" applyProtection="0"/>
    <xf numFmtId="0" fontId="25" fillId="55" borderId="0" applyNumberFormat="0" applyFont="0" applyBorder="0" applyProtection="0"/>
    <xf numFmtId="0" fontId="25" fillId="61" borderId="0" applyNumberFormat="0" applyFont="0" applyBorder="0" applyProtection="0"/>
    <xf numFmtId="0" fontId="25" fillId="55" borderId="0" applyNumberFormat="0" applyFont="0" applyBorder="0" applyProtection="0"/>
    <xf numFmtId="0" fontId="25" fillId="56" borderId="0" applyNumberFormat="0" applyFont="0" applyBorder="0" applyProtection="0"/>
    <xf numFmtId="0" fontId="25" fillId="62" borderId="0" applyNumberFormat="0" applyFont="0" applyBorder="0" applyProtection="0"/>
    <xf numFmtId="0" fontId="25" fillId="49" borderId="0" applyNumberFormat="0" applyFont="0" applyBorder="0" applyProtection="0"/>
    <xf numFmtId="0" fontId="25" fillId="55" borderId="0" applyNumberFormat="0" applyFont="0" applyBorder="0" applyProtection="0"/>
    <xf numFmtId="0" fontId="25" fillId="61" borderId="0" applyNumberFormat="0" applyFont="0" applyBorder="0" applyProtection="0"/>
    <xf numFmtId="0" fontId="25" fillId="55" borderId="0" applyNumberFormat="0" applyFont="0" applyBorder="0" applyProtection="0"/>
    <xf numFmtId="0" fontId="25" fillId="56" borderId="0" applyNumberFormat="0" applyFont="0" applyBorder="0" applyProtection="0"/>
    <xf numFmtId="0" fontId="25" fillId="62" borderId="0" applyNumberFormat="0" applyFont="0" applyBorder="0" applyProtection="0"/>
    <xf numFmtId="0" fontId="25" fillId="49" borderId="0" applyNumberFormat="0" applyFont="0" applyBorder="0" applyProtection="0"/>
    <xf numFmtId="0" fontId="25" fillId="55" borderId="0" applyNumberFormat="0" applyFont="0" applyBorder="0" applyProtection="0"/>
    <xf numFmtId="0" fontId="25" fillId="61" borderId="0" applyNumberFormat="0" applyFont="0" applyBorder="0" applyProtection="0"/>
    <xf numFmtId="0" fontId="25" fillId="0" borderId="0" applyNumberFormat="0" applyFont="0" applyBorder="0" applyProtection="0">
      <alignment horizontal="left" vertical="center" indent="7"/>
    </xf>
    <xf numFmtId="0" fontId="51" fillId="62" borderId="0" applyNumberFormat="0" applyBorder="0" applyProtection="0"/>
    <xf numFmtId="0" fontId="51" fillId="56" borderId="0" applyNumberFormat="0" applyBorder="0" applyProtection="0"/>
    <xf numFmtId="0" fontId="51" fillId="57" borderId="0" applyNumberFormat="0" applyBorder="0" applyProtection="0"/>
    <xf numFmtId="0" fontId="51" fillId="43" borderId="0" applyNumberFormat="0" applyBorder="0" applyProtection="0"/>
    <xf numFmtId="0" fontId="51" fillId="44" borderId="0" applyNumberFormat="0" applyBorder="0" applyProtection="0"/>
    <xf numFmtId="0" fontId="51" fillId="63" borderId="0" applyNumberFormat="0" applyBorder="0" applyProtection="0"/>
    <xf numFmtId="0" fontId="52" fillId="44" borderId="0" applyNumberFormat="0" applyBorder="0" applyProtection="0"/>
    <xf numFmtId="0" fontId="52" fillId="56" borderId="0" applyNumberFormat="0" applyBorder="0" applyProtection="0"/>
    <xf numFmtId="0" fontId="52" fillId="60" borderId="0" applyNumberFormat="0" applyBorder="0" applyProtection="0"/>
    <xf numFmtId="0" fontId="52" fillId="59" borderId="0" applyNumberFormat="0" applyBorder="0" applyProtection="0"/>
    <xf numFmtId="0" fontId="52" fillId="44" borderId="0" applyNumberFormat="0" applyBorder="0" applyProtection="0"/>
    <xf numFmtId="0" fontId="52" fillId="52" borderId="0" applyNumberFormat="0" applyBorder="0" applyProtection="0"/>
    <xf numFmtId="0" fontId="42" fillId="64" borderId="0" applyNumberFormat="0" applyBorder="0" applyProtection="0"/>
    <xf numFmtId="0" fontId="42" fillId="56" borderId="0" applyNumberFormat="0" applyBorder="0" applyProtection="0"/>
    <xf numFmtId="0" fontId="42" fillId="57" borderId="0" applyNumberFormat="0" applyBorder="0" applyProtection="0"/>
    <xf numFmtId="0" fontId="42" fillId="43" borderId="0" applyNumberFormat="0" applyBorder="0" applyProtection="0"/>
    <xf numFmtId="0" fontId="42" fillId="44" borderId="0" applyNumberFormat="0" applyBorder="0" applyProtection="0"/>
    <xf numFmtId="0" fontId="42" fillId="65" borderId="0" applyNumberFormat="0" applyBorder="0" applyProtection="0"/>
    <xf numFmtId="0" fontId="42" fillId="64" borderId="0" applyNumberFormat="0" applyBorder="0" applyProtection="0"/>
    <xf numFmtId="0" fontId="42" fillId="56" borderId="0" applyNumberFormat="0" applyBorder="0" applyProtection="0"/>
    <xf numFmtId="0" fontId="42" fillId="62" borderId="0" applyNumberFormat="0" applyBorder="0" applyProtection="0"/>
    <xf numFmtId="0" fontId="42" fillId="43" borderId="0" applyNumberFormat="0" applyBorder="0" applyProtection="0"/>
    <xf numFmtId="0" fontId="42" fillId="44" borderId="0" applyNumberFormat="0" applyBorder="0" applyProtection="0"/>
    <xf numFmtId="0" fontId="42" fillId="65" borderId="0" applyNumberFormat="0" applyBorder="0" applyProtection="0"/>
    <xf numFmtId="0" fontId="42" fillId="64" borderId="0" applyNumberFormat="0" applyBorder="0" applyProtection="0"/>
    <xf numFmtId="0" fontId="42" fillId="56" borderId="0" applyNumberFormat="0" applyBorder="0" applyProtection="0"/>
    <xf numFmtId="0" fontId="42" fillId="62" borderId="0" applyNumberFormat="0" applyBorder="0" applyProtection="0"/>
    <xf numFmtId="0" fontId="42" fillId="43" borderId="0" applyNumberFormat="0" applyBorder="0" applyProtection="0"/>
    <xf numFmtId="0" fontId="42" fillId="44" borderId="0" applyNumberFormat="0" applyBorder="0" applyProtection="0"/>
    <xf numFmtId="0" fontId="42" fillId="65" borderId="0" applyNumberFormat="0" applyBorder="0" applyProtection="0"/>
    <xf numFmtId="0" fontId="53" fillId="48" borderId="0" applyNumberFormat="0" applyBorder="0" applyProtection="0"/>
    <xf numFmtId="0" fontId="53" fillId="48" borderId="0" applyNumberFormat="0" applyBorder="0" applyProtection="0"/>
    <xf numFmtId="0" fontId="53" fillId="48" borderId="0" applyNumberFormat="0" applyBorder="0" applyProtection="0"/>
    <xf numFmtId="0" fontId="53" fillId="48" borderId="0" applyNumberFormat="0" applyBorder="0" applyProtection="0"/>
    <xf numFmtId="0" fontId="53" fillId="57" borderId="0" applyNumberFormat="0" applyBorder="0" applyProtection="0"/>
    <xf numFmtId="0" fontId="53" fillId="57" borderId="0" applyNumberFormat="0" applyBorder="0" applyProtection="0"/>
    <xf numFmtId="0" fontId="53" fillId="41" borderId="0" applyNumberFormat="0" applyBorder="0" applyProtection="0"/>
    <xf numFmtId="0" fontId="53" fillId="41" borderId="0" applyNumberFormat="0" applyBorder="0" applyProtection="0"/>
    <xf numFmtId="0" fontId="53" fillId="41" borderId="0" applyNumberFormat="0" applyBorder="0" applyProtection="0"/>
    <xf numFmtId="0" fontId="53" fillId="41" borderId="0" applyNumberFormat="0" applyBorder="0" applyProtection="0"/>
    <xf numFmtId="0" fontId="53" fillId="59" borderId="0" applyNumberFormat="0" applyBorder="0" applyProtection="0"/>
    <xf numFmtId="0" fontId="53" fillId="51" borderId="0" applyNumberFormat="0" applyBorder="0" applyProtection="0"/>
    <xf numFmtId="0" fontId="53" fillId="52" borderId="0" applyNumberFormat="0" applyBorder="0" applyProtection="0"/>
    <xf numFmtId="0" fontId="54" fillId="46" borderId="0" applyNumberFormat="0" applyBorder="0" applyProtection="0"/>
    <xf numFmtId="0" fontId="51" fillId="40" borderId="0" applyNumberFormat="0" applyBorder="0" applyProtection="0"/>
    <xf numFmtId="0" fontId="51" fillId="41" borderId="0" applyNumberFormat="0" applyBorder="0" applyProtection="0"/>
    <xf numFmtId="0" fontId="51" fillId="66" borderId="0" applyNumberFormat="0" applyBorder="0" applyProtection="0"/>
    <xf numFmtId="0" fontId="51" fillId="43" borderId="0" applyNumberFormat="0" applyBorder="0" applyProtection="0"/>
    <xf numFmtId="0" fontId="51" fillId="44" borderId="0" applyNumberFormat="0" applyBorder="0" applyProtection="0"/>
    <xf numFmtId="0" fontId="51" fillId="67" borderId="0" applyNumberFormat="0" applyBorder="0" applyProtection="0"/>
    <xf numFmtId="0" fontId="55" fillId="0" borderId="0" applyNumberFormat="0" applyBorder="0" applyProtection="0"/>
    <xf numFmtId="0" fontId="56" fillId="54" borderId="0" applyNumberFormat="0" applyBorder="0" applyProtection="0"/>
    <xf numFmtId="4" fontId="57" fillId="0" borderId="0" applyBorder="0" applyProtection="0">
      <alignment horizontal="right" vertical="center"/>
    </xf>
    <xf numFmtId="0" fontId="58" fillId="48" borderId="0" applyNumberFormat="0" applyBorder="0" applyProtection="0"/>
    <xf numFmtId="0" fontId="59" fillId="48" borderId="0" applyNumberFormat="0" applyBorder="0" applyProtection="0"/>
    <xf numFmtId="0" fontId="60" fillId="59" borderId="20" applyNumberFormat="0" applyProtection="0"/>
    <xf numFmtId="0" fontId="60" fillId="59" borderId="20" applyNumberFormat="0" applyProtection="0"/>
    <xf numFmtId="0" fontId="61" fillId="59" borderId="20" applyNumberFormat="0" applyProtection="0"/>
    <xf numFmtId="0" fontId="60" fillId="59" borderId="20" applyNumberFormat="0" applyProtection="0"/>
    <xf numFmtId="0" fontId="23" fillId="68" borderId="22" applyNumberFormat="0" applyProtection="0"/>
    <xf numFmtId="0" fontId="62" fillId="0" borderId="23" applyNumberFormat="0" applyProtection="0"/>
    <xf numFmtId="0" fontId="62" fillId="0" borderId="23" applyNumberFormat="0" applyProtection="0"/>
    <xf numFmtId="0" fontId="23" fillId="68" borderId="22" applyNumberFormat="0" applyProtection="0"/>
    <xf numFmtId="0" fontId="63" fillId="0" borderId="23" applyNumberFormat="0" applyProtection="0"/>
    <xf numFmtId="0" fontId="23" fillId="68" borderId="22" applyNumberFormat="0" applyProtection="0"/>
    <xf numFmtId="0" fontId="64" fillId="59" borderId="20" applyNumberFormat="0" applyProtection="0">
      <alignment horizontal="center" vertical="center"/>
    </xf>
    <xf numFmtId="0" fontId="64" fillId="59" borderId="20" applyNumberFormat="0" applyProtection="0">
      <alignment horizontal="center" vertical="center"/>
    </xf>
    <xf numFmtId="0" fontId="64" fillId="59" borderId="20" applyNumberFormat="0" applyProtection="0">
      <alignment horizontal="center" vertical="center"/>
    </xf>
    <xf numFmtId="0" fontId="64" fillId="59" borderId="20" applyNumberFormat="0" applyProtection="0">
      <alignment horizontal="center" vertical="center"/>
    </xf>
    <xf numFmtId="0" fontId="64" fillId="59" borderId="20" applyNumberFormat="0" applyProtection="0">
      <alignment horizontal="center" vertical="center"/>
    </xf>
    <xf numFmtId="49" fontId="65" fillId="45" borderId="0" applyBorder="0" applyProtection="0">
      <alignment horizontal="center" vertical="center" wrapText="1"/>
    </xf>
    <xf numFmtId="49" fontId="65" fillId="69" borderId="24" applyProtection="0">
      <alignment horizontal="center" vertical="center" wrapText="1"/>
    </xf>
    <xf numFmtId="49" fontId="65" fillId="45" borderId="24" applyProtection="0">
      <alignment horizontal="center" vertical="center" wrapText="1"/>
    </xf>
    <xf numFmtId="49" fontId="65" fillId="49" borderId="24" applyProtection="0">
      <alignment horizontal="center" vertical="center" wrapText="1"/>
    </xf>
    <xf numFmtId="49" fontId="65" fillId="45" borderId="24" applyProtection="0">
      <alignment horizontal="center" vertical="center" wrapText="1"/>
    </xf>
    <xf numFmtId="49" fontId="65" fillId="66" borderId="0" applyBorder="0" applyProtection="0">
      <alignment horizontal="center" vertical="center" wrapText="1"/>
    </xf>
    <xf numFmtId="49" fontId="65" fillId="70" borderId="25" applyProtection="0">
      <alignment horizontal="center" vertical="center" wrapText="1"/>
    </xf>
    <xf numFmtId="49" fontId="65" fillId="54" borderId="25" applyProtection="0">
      <alignment horizontal="center" vertical="center" wrapText="1"/>
    </xf>
    <xf numFmtId="49" fontId="65" fillId="67" borderId="25" applyProtection="0">
      <alignment horizontal="center" vertical="center" wrapText="1"/>
    </xf>
    <xf numFmtId="49" fontId="65" fillId="49" borderId="25" applyProtection="0">
      <alignment horizontal="center" vertical="center" wrapText="1"/>
    </xf>
    <xf numFmtId="49" fontId="65" fillId="71" borderId="0" applyBorder="0" applyProtection="0">
      <alignment horizontal="center" vertical="center" wrapText="1"/>
    </xf>
    <xf numFmtId="49" fontId="65" fillId="65" borderId="25" applyProtection="0">
      <alignment horizontal="center" vertical="center" wrapText="1"/>
    </xf>
    <xf numFmtId="49" fontId="65" fillId="69" borderId="25" applyProtection="0">
      <alignment horizontal="center" vertical="center" wrapText="1"/>
    </xf>
    <xf numFmtId="49" fontId="65" fillId="69" borderId="25" applyProtection="0">
      <alignment horizontal="center" vertical="center" wrapText="1"/>
    </xf>
    <xf numFmtId="49" fontId="65" fillId="45" borderId="25" applyProtection="0">
      <alignment horizontal="center" vertical="center" wrapText="1"/>
    </xf>
    <xf numFmtId="49" fontId="65" fillId="69" borderId="25" applyProtection="0">
      <alignment horizontal="center" vertical="center" wrapText="1"/>
    </xf>
    <xf numFmtId="49" fontId="65" fillId="71" borderId="0" applyBorder="0" applyProtection="0">
      <alignment horizontal="center" vertical="center" wrapText="1"/>
    </xf>
    <xf numFmtId="49" fontId="65" fillId="65" borderId="26" applyProtection="0">
      <alignment horizontal="center" vertical="center" wrapText="1"/>
    </xf>
    <xf numFmtId="49" fontId="65" fillId="69" borderId="26" applyProtection="0">
      <alignment horizontal="center" vertical="center" wrapText="1"/>
    </xf>
    <xf numFmtId="49" fontId="65" fillId="69" borderId="27" applyProtection="0">
      <alignment horizontal="center" vertical="center" wrapText="1"/>
    </xf>
    <xf numFmtId="49" fontId="65" fillId="45" borderId="28" applyProtection="0">
      <alignment horizontal="center" vertical="center" wrapText="1"/>
    </xf>
    <xf numFmtId="49" fontId="65" fillId="69" borderId="26" applyProtection="0">
      <alignment horizontal="center" vertical="center" wrapText="1"/>
    </xf>
    <xf numFmtId="49" fontId="65" fillId="66" borderId="0" applyBorder="0" applyProtection="0">
      <alignment horizontal="center" vertical="center" wrapText="1"/>
    </xf>
    <xf numFmtId="49" fontId="65" fillId="70" borderId="26" applyProtection="0">
      <alignment horizontal="center" vertical="center" wrapText="1"/>
    </xf>
    <xf numFmtId="49" fontId="65" fillId="54" borderId="27" applyProtection="0">
      <alignment horizontal="center" vertical="center" wrapText="1"/>
    </xf>
    <xf numFmtId="49" fontId="65" fillId="67" borderId="28" applyProtection="0">
      <alignment horizontal="center" vertical="center" wrapText="1"/>
    </xf>
    <xf numFmtId="49" fontId="65" fillId="49" borderId="26" applyProtection="0">
      <alignment horizontal="center" vertical="center" wrapText="1"/>
    </xf>
    <xf numFmtId="49" fontId="65" fillId="45" borderId="0" applyBorder="0" applyProtection="0">
      <alignment horizontal="center" vertical="center" wrapText="1"/>
    </xf>
    <xf numFmtId="49" fontId="65" fillId="69" borderId="29" applyProtection="0">
      <alignment horizontal="center" vertical="center" wrapText="1"/>
    </xf>
    <xf numFmtId="49" fontId="65" fillId="45" borderId="29" applyProtection="0">
      <alignment horizontal="center" vertical="center" wrapText="1"/>
    </xf>
    <xf numFmtId="49" fontId="65" fillId="49" borderId="30" applyProtection="0">
      <alignment horizontal="center" vertical="center" wrapText="1"/>
    </xf>
    <xf numFmtId="49" fontId="65" fillId="49" borderId="31" applyProtection="0">
      <alignment horizontal="center" vertical="center" wrapText="1"/>
    </xf>
    <xf numFmtId="49" fontId="65" fillId="45" borderId="29" applyProtection="0">
      <alignment horizontal="center" vertical="center" wrapText="1"/>
    </xf>
    <xf numFmtId="0" fontId="66" fillId="40" borderId="22" applyNumberFormat="0" applyProtection="0">
      <alignment horizontal="left" vertical="center"/>
    </xf>
    <xf numFmtId="0" fontId="66" fillId="40" borderId="22" applyNumberFormat="0" applyProtection="0">
      <alignment horizontal="left" vertical="center"/>
    </xf>
    <xf numFmtId="0" fontId="66" fillId="40" borderId="22" applyNumberFormat="0" applyProtection="0">
      <alignment horizontal="left" vertical="center"/>
    </xf>
    <xf numFmtId="0" fontId="66" fillId="40" borderId="22" applyNumberFormat="0" applyProtection="0">
      <alignment horizontal="left" vertical="center"/>
    </xf>
    <xf numFmtId="0" fontId="66" fillId="40" borderId="22" applyNumberFormat="0" applyProtection="0">
      <alignment horizontal="left" vertical="center"/>
    </xf>
    <xf numFmtId="0" fontId="67" fillId="72" borderId="32" applyNumberFormat="0" applyProtection="0">
      <alignment horizontal="center" vertical="center"/>
    </xf>
    <xf numFmtId="0" fontId="67" fillId="72" borderId="32" applyNumberFormat="0" applyProtection="0">
      <alignment horizontal="center" vertical="center"/>
    </xf>
    <xf numFmtId="0" fontId="67" fillId="72" borderId="32" applyNumberFormat="0" applyProtection="0">
      <alignment horizontal="center" vertical="center"/>
    </xf>
    <xf numFmtId="0" fontId="67" fillId="72" borderId="32" applyNumberFormat="0" applyProtection="0">
      <alignment horizontal="center" vertical="center"/>
    </xf>
    <xf numFmtId="0" fontId="67" fillId="72" borderId="32" applyNumberFormat="0" applyProtection="0">
      <alignment horizontal="center" vertical="center"/>
    </xf>
    <xf numFmtId="0" fontId="68" fillId="60" borderId="33" applyNumberFormat="0" applyProtection="0">
      <alignment horizontal="left" vertical="top" wrapText="1"/>
    </xf>
    <xf numFmtId="0" fontId="68" fillId="60" borderId="33" applyNumberFormat="0" applyProtection="0">
      <alignment horizontal="left" vertical="top" wrapText="1"/>
    </xf>
    <xf numFmtId="0" fontId="68" fillId="60" borderId="33" applyNumberFormat="0" applyProtection="0">
      <alignment horizontal="left" vertical="top" wrapText="1"/>
    </xf>
    <xf numFmtId="49" fontId="65" fillId="73" borderId="22" applyProtection="0">
      <alignment vertical="center" wrapText="1"/>
    </xf>
    <xf numFmtId="49" fontId="65" fillId="73" borderId="34" applyProtection="0">
      <alignment vertical="center" wrapText="1"/>
    </xf>
    <xf numFmtId="49" fontId="65" fillId="73" borderId="34" applyProtection="0">
      <alignment vertical="center" wrapText="1"/>
    </xf>
    <xf numFmtId="49" fontId="65" fillId="73" borderId="34" applyProtection="0">
      <alignment vertical="center" wrapText="1"/>
    </xf>
    <xf numFmtId="49" fontId="65" fillId="68" borderId="34" applyProtection="0">
      <alignment vertical="center" wrapText="1"/>
    </xf>
    <xf numFmtId="49" fontId="65" fillId="74" borderId="22" applyProtection="0">
      <alignment wrapText="1"/>
    </xf>
    <xf numFmtId="49" fontId="65" fillId="74" borderId="34" applyProtection="0">
      <alignment wrapText="1"/>
    </xf>
    <xf numFmtId="49" fontId="65" fillId="74" borderId="34" applyProtection="0">
      <alignment wrapText="1"/>
    </xf>
    <xf numFmtId="49" fontId="65" fillId="75" borderId="22" applyProtection="0">
      <alignment wrapText="1"/>
    </xf>
    <xf numFmtId="49" fontId="65" fillId="75" borderId="22" applyProtection="0">
      <alignment wrapText="1"/>
    </xf>
    <xf numFmtId="49" fontId="65" fillId="76" borderId="22" applyProtection="0">
      <alignment wrapText="1"/>
    </xf>
    <xf numFmtId="49" fontId="65" fillId="71" borderId="22" applyProtection="0">
      <alignment wrapText="1"/>
    </xf>
    <xf numFmtId="49" fontId="65" fillId="76" borderId="22" applyProtection="0">
      <alignment vertical="center" wrapText="1"/>
    </xf>
    <xf numFmtId="49" fontId="65" fillId="77" borderId="34" applyProtection="0">
      <alignment vertical="center" wrapText="1"/>
    </xf>
    <xf numFmtId="49" fontId="65" fillId="71" borderId="34" applyProtection="0">
      <alignment vertical="center" wrapText="1"/>
    </xf>
    <xf numFmtId="49" fontId="65" fillId="71" borderId="34" applyProtection="0">
      <alignment vertical="center" wrapText="1"/>
    </xf>
    <xf numFmtId="49" fontId="65" fillId="78" borderId="34" applyProtection="0">
      <alignment vertical="center" wrapText="1"/>
    </xf>
    <xf numFmtId="49" fontId="65" fillId="43" borderId="34" applyProtection="0">
      <alignment vertical="center" wrapText="1"/>
    </xf>
    <xf numFmtId="49" fontId="65" fillId="75" borderId="22" applyProtection="0">
      <alignment wrapText="1"/>
    </xf>
    <xf numFmtId="49" fontId="65" fillId="52" borderId="34" applyProtection="0">
      <alignment wrapText="1"/>
    </xf>
    <xf numFmtId="49" fontId="65" fillId="77" borderId="34" applyProtection="0">
      <alignment wrapText="1"/>
    </xf>
    <xf numFmtId="49" fontId="65" fillId="52" borderId="34" applyProtection="0">
      <alignment wrapText="1"/>
    </xf>
    <xf numFmtId="49" fontId="65" fillId="53" borderId="34" applyProtection="0">
      <alignment wrapText="1"/>
    </xf>
    <xf numFmtId="49" fontId="65" fillId="79" borderId="22" applyProtection="0">
      <alignment vertical="center" wrapText="1"/>
    </xf>
    <xf numFmtId="49" fontId="65" fillId="80" borderId="34" applyProtection="0">
      <alignment vertical="center" wrapText="1"/>
    </xf>
    <xf numFmtId="49" fontId="65" fillId="66" borderId="34" applyProtection="0">
      <alignment vertical="center" wrapText="1"/>
    </xf>
    <xf numFmtId="49" fontId="65" fillId="73" borderId="34" applyProtection="0">
      <alignment vertical="center" wrapText="1"/>
    </xf>
    <xf numFmtId="49" fontId="65" fillId="73" borderId="22" applyProtection="0">
      <alignment vertical="center" wrapText="1"/>
    </xf>
    <xf numFmtId="49" fontId="65" fillId="78" borderId="34" applyProtection="0">
      <alignment vertical="center" wrapText="1"/>
    </xf>
    <xf numFmtId="49" fontId="65" fillId="62" borderId="34" applyProtection="0">
      <alignment vertical="center" wrapText="1"/>
    </xf>
    <xf numFmtId="49" fontId="65" fillId="58" borderId="34" applyProtection="0">
      <alignment vertical="center" wrapText="1"/>
    </xf>
    <xf numFmtId="49" fontId="65" fillId="81" borderId="34" applyProtection="0">
      <alignment vertical="center" wrapText="1"/>
    </xf>
    <xf numFmtId="49" fontId="65" fillId="62" borderId="34" applyProtection="0">
      <alignment vertical="center" wrapText="1"/>
    </xf>
    <xf numFmtId="49" fontId="65" fillId="50" borderId="0" applyBorder="0" applyProtection="0">
      <alignment vertical="center" wrapText="1"/>
    </xf>
    <xf numFmtId="49" fontId="65" fillId="77" borderId="35" applyProtection="0">
      <alignment vertical="center" wrapText="1"/>
    </xf>
    <xf numFmtId="49" fontId="65" fillId="50" borderId="35" applyProtection="0">
      <alignment vertical="center" wrapText="1"/>
    </xf>
    <xf numFmtId="49" fontId="65" fillId="50" borderId="35" applyProtection="0">
      <alignment vertical="center" wrapText="1"/>
    </xf>
    <xf numFmtId="49" fontId="65" fillId="50" borderId="35" applyProtection="0">
      <alignment vertical="center" wrapText="1"/>
    </xf>
    <xf numFmtId="49" fontId="65" fillId="50" borderId="35" applyProtection="0">
      <alignment vertical="center" wrapText="1"/>
    </xf>
    <xf numFmtId="49" fontId="69" fillId="47" borderId="0" applyBorder="0" applyProtection="0">
      <alignment vertical="center" wrapText="1"/>
    </xf>
    <xf numFmtId="49" fontId="70" fillId="47" borderId="0" applyBorder="0" applyProtection="0">
      <alignment vertical="center" wrapText="1" shrinkToFit="1"/>
    </xf>
    <xf numFmtId="49" fontId="71" fillId="47" borderId="0" applyBorder="0" applyProtection="0">
      <alignment vertical="center" wrapText="1" shrinkToFit="1"/>
    </xf>
    <xf numFmtId="49" fontId="69" fillId="47" borderId="0" applyBorder="0" applyProtection="0">
      <alignment vertical="center" wrapText="1" shrinkToFit="1"/>
    </xf>
    <xf numFmtId="49" fontId="72" fillId="47" borderId="0" applyBorder="0" applyProtection="0">
      <alignment vertical="center" wrapText="1" shrinkToFit="1"/>
    </xf>
    <xf numFmtId="49" fontId="71" fillId="47" borderId="0" applyBorder="0" applyProtection="0">
      <alignment vertical="center" wrapText="1" shrinkToFit="1"/>
    </xf>
    <xf numFmtId="49" fontId="73" fillId="47" borderId="0" applyBorder="0" applyProtection="0">
      <alignment vertical="center" wrapText="1"/>
    </xf>
    <xf numFmtId="49" fontId="73" fillId="47" borderId="0" applyBorder="0" applyProtection="0">
      <alignment vertical="center" wrapText="1"/>
    </xf>
    <xf numFmtId="49" fontId="73" fillId="47" borderId="0" applyBorder="0" applyProtection="0">
      <alignment vertical="center" wrapText="1"/>
    </xf>
    <xf numFmtId="49" fontId="73" fillId="47" borderId="0" applyBorder="0" applyProtection="0">
      <alignment vertical="center" wrapText="1"/>
    </xf>
    <xf numFmtId="49" fontId="65" fillId="51" borderId="0" applyBorder="0" applyProtection="0">
      <alignment vertical="center" wrapText="1"/>
    </xf>
    <xf numFmtId="49" fontId="65" fillId="51" borderId="0" applyBorder="0" applyProtection="0">
      <alignment vertical="center" wrapText="1"/>
    </xf>
    <xf numFmtId="49" fontId="65" fillId="69" borderId="0" applyBorder="0" applyProtection="0">
      <alignment vertical="center" wrapText="1"/>
    </xf>
    <xf numFmtId="49" fontId="65" fillId="51" borderId="0" applyBorder="0" applyProtection="0">
      <alignment vertical="center" wrapText="1"/>
    </xf>
    <xf numFmtId="49" fontId="65" fillId="51" borderId="0" applyBorder="0" applyProtection="0">
      <alignment vertical="center" wrapText="1"/>
    </xf>
    <xf numFmtId="49" fontId="65" fillId="45" borderId="0" applyBorder="0" applyProtection="0">
      <alignment vertical="center" wrapText="1"/>
    </xf>
    <xf numFmtId="49" fontId="73" fillId="82" borderId="0" applyBorder="0" applyProtection="0">
      <alignment vertical="center" wrapText="1"/>
    </xf>
    <xf numFmtId="49" fontId="73" fillId="82" borderId="0" applyBorder="0" applyProtection="0">
      <alignment vertical="center" wrapText="1" shrinkToFit="1"/>
    </xf>
    <xf numFmtId="49" fontId="73" fillId="83" borderId="0" applyBorder="0" applyProtection="0">
      <alignment vertical="center" wrapText="1" shrinkToFit="1"/>
    </xf>
    <xf numFmtId="49" fontId="73" fillId="82" borderId="0" applyBorder="0" applyProtection="0">
      <alignment vertical="center" wrapText="1" shrinkToFit="1"/>
    </xf>
    <xf numFmtId="49" fontId="65" fillId="83" borderId="0" applyBorder="0" applyProtection="0">
      <alignment vertical="center" wrapText="1"/>
    </xf>
    <xf numFmtId="49" fontId="65" fillId="64" borderId="0" applyBorder="0" applyProtection="0">
      <alignment vertical="center" wrapText="1"/>
    </xf>
    <xf numFmtId="49" fontId="65" fillId="43" borderId="0" applyBorder="0" applyProtection="0">
      <alignment vertical="center" wrapText="1"/>
    </xf>
    <xf numFmtId="49" fontId="65" fillId="64" borderId="0" applyBorder="0" applyProtection="0">
      <alignment vertical="center" wrapText="1"/>
    </xf>
    <xf numFmtId="49" fontId="65" fillId="57" borderId="0" applyBorder="0" applyProtection="0">
      <alignment vertical="center" wrapText="1"/>
    </xf>
    <xf numFmtId="49" fontId="74" fillId="43" borderId="36" applyProtection="0">
      <alignment vertical="center" wrapText="1"/>
    </xf>
    <xf numFmtId="49" fontId="74" fillId="78" borderId="36" applyProtection="0">
      <alignment vertical="center" wrapText="1"/>
    </xf>
    <xf numFmtId="49" fontId="74" fillId="78" borderId="36" applyProtection="0">
      <alignment vertical="center" wrapText="1"/>
    </xf>
    <xf numFmtId="49" fontId="74" fillId="54" borderId="36" applyProtection="0">
      <alignment vertical="center" wrapText="1"/>
    </xf>
    <xf numFmtId="49" fontId="74" fillId="61" borderId="36" applyProtection="0">
      <alignment vertical="center" wrapText="1"/>
    </xf>
    <xf numFmtId="0" fontId="75" fillId="52" borderId="37" applyNumberFormat="0" applyProtection="0">
      <alignment horizontal="left" vertical="center" wrapText="1"/>
    </xf>
    <xf numFmtId="0" fontId="75" fillId="43" borderId="37" applyNumberFormat="0" applyProtection="0">
      <alignment horizontal="left" vertical="center" wrapText="1"/>
    </xf>
    <xf numFmtId="0" fontId="75" fillId="84" borderId="37" applyNumberFormat="0" applyProtection="0">
      <alignment horizontal="left" vertical="center" wrapText="1"/>
    </xf>
    <xf numFmtId="0" fontId="75" fillId="43" borderId="37" applyNumberFormat="0" applyProtection="0">
      <alignment horizontal="left" vertical="center" wrapText="1"/>
    </xf>
    <xf numFmtId="0" fontId="75" fillId="84" borderId="37" applyNumberFormat="0" applyProtection="0">
      <alignment horizontal="left" vertical="center" wrapText="1"/>
    </xf>
    <xf numFmtId="49" fontId="65" fillId="65" borderId="19" applyProtection="0">
      <alignment vertical="center" wrapText="1"/>
    </xf>
    <xf numFmtId="49" fontId="65" fillId="63" borderId="19" applyProtection="0">
      <alignment vertical="center" wrapText="1"/>
    </xf>
    <xf numFmtId="49" fontId="65" fillId="45" borderId="19" applyProtection="0">
      <alignment vertical="center" wrapText="1"/>
    </xf>
    <xf numFmtId="49" fontId="65" fillId="85" borderId="19" applyProtection="0">
      <alignment vertical="center" wrapText="1"/>
    </xf>
    <xf numFmtId="49" fontId="65" fillId="63" borderId="19" applyProtection="0">
      <alignment vertical="center" wrapText="1"/>
    </xf>
    <xf numFmtId="49" fontId="65" fillId="63" borderId="19" applyProtection="0">
      <alignment vertical="center" wrapText="1"/>
    </xf>
    <xf numFmtId="49" fontId="65" fillId="43" borderId="19" applyProtection="0">
      <alignment vertical="center" wrapText="1"/>
    </xf>
    <xf numFmtId="49" fontId="65" fillId="65" borderId="19" applyProtection="0">
      <alignment vertical="center" wrapText="1"/>
    </xf>
    <xf numFmtId="49" fontId="65" fillId="51" borderId="19" applyProtection="0">
      <alignment vertical="center" wrapText="1"/>
    </xf>
    <xf numFmtId="49" fontId="65" fillId="61" borderId="19" applyProtection="0">
      <alignment vertical="center" wrapText="1"/>
    </xf>
    <xf numFmtId="49" fontId="65" fillId="58" borderId="19" applyProtection="0">
      <alignment vertical="center" wrapText="1"/>
    </xf>
    <xf numFmtId="49" fontId="65" fillId="68" borderId="19" applyProtection="0">
      <alignment vertical="center" wrapText="1"/>
    </xf>
    <xf numFmtId="49" fontId="65" fillId="58" borderId="19" applyProtection="0">
      <alignment vertical="center" wrapText="1"/>
    </xf>
    <xf numFmtId="49" fontId="65" fillId="39" borderId="19" applyProtection="0">
      <alignment vertical="center" wrapText="1"/>
    </xf>
    <xf numFmtId="49" fontId="65" fillId="63" borderId="19" applyProtection="0">
      <alignment vertical="center" wrapText="1"/>
    </xf>
    <xf numFmtId="49" fontId="65" fillId="58" borderId="19" applyProtection="0">
      <alignment vertical="center" wrapText="1"/>
    </xf>
    <xf numFmtId="49" fontId="65" fillId="39" borderId="19" applyProtection="0">
      <alignment vertical="center" wrapText="1"/>
    </xf>
    <xf numFmtId="49" fontId="65" fillId="39" borderId="19" applyProtection="0">
      <alignment vertical="center" wrapText="1"/>
    </xf>
    <xf numFmtId="49" fontId="65" fillId="39" borderId="19" applyProtection="0">
      <alignment vertical="center" wrapText="1"/>
    </xf>
    <xf numFmtId="49" fontId="65" fillId="39" borderId="19" applyProtection="0">
      <alignment vertical="center" wrapText="1"/>
    </xf>
    <xf numFmtId="49" fontId="53" fillId="53" borderId="38" applyProtection="0">
      <alignment vertical="top" wrapText="1"/>
    </xf>
    <xf numFmtId="49" fontId="53" fillId="55" borderId="38" applyProtection="0">
      <alignment vertical="top" wrapText="1"/>
    </xf>
    <xf numFmtId="49" fontId="53" fillId="55" borderId="39" applyProtection="0">
      <alignment vertical="top" wrapText="1"/>
    </xf>
    <xf numFmtId="0" fontId="42" fillId="40" borderId="0" applyNumberFormat="0" applyBorder="0" applyProtection="0"/>
    <xf numFmtId="0" fontId="42" fillId="41" borderId="0" applyNumberFormat="0" applyBorder="0" applyProtection="0"/>
    <xf numFmtId="0" fontId="42" fillId="42" borderId="0" applyNumberFormat="0" applyBorder="0" applyProtection="0"/>
    <xf numFmtId="0" fontId="42" fillId="43" borderId="0" applyNumberFormat="0" applyBorder="0" applyProtection="0"/>
    <xf numFmtId="0" fontId="42" fillId="44" borderId="0" applyNumberFormat="0" applyBorder="0" applyProtection="0"/>
    <xf numFmtId="0" fontId="42" fillId="45" borderId="0" applyNumberFormat="0" applyBorder="0" applyProtection="0"/>
    <xf numFmtId="172" fontId="53" fillId="0" borderId="0" applyBorder="0" applyProtection="0"/>
    <xf numFmtId="0" fontId="53" fillId="72" borderId="40" applyNumberFormat="0" applyProtection="0"/>
    <xf numFmtId="173" fontId="53" fillId="0" borderId="0" applyBorder="0" applyProtection="0"/>
    <xf numFmtId="173" fontId="53" fillId="0" borderId="0" applyBorder="0" applyProtection="0"/>
    <xf numFmtId="0" fontId="76" fillId="39" borderId="0" applyNumberFormat="0" applyBorder="0" applyProtection="0">
      <alignment wrapText="1"/>
    </xf>
    <xf numFmtId="0" fontId="76" fillId="54" borderId="0" applyNumberFormat="0" applyBorder="0" applyProtection="0"/>
    <xf numFmtId="3" fontId="77" fillId="0" borderId="38" applyProtection="0">
      <alignment horizontal="right" vertical="top"/>
    </xf>
    <xf numFmtId="164" fontId="78" fillId="0" borderId="41" applyProtection="0"/>
    <xf numFmtId="164" fontId="77" fillId="0" borderId="42" applyProtection="0"/>
    <xf numFmtId="164" fontId="79" fillId="0" borderId="41" applyProtection="0"/>
    <xf numFmtId="164" fontId="80" fillId="0" borderId="42" applyProtection="0"/>
    <xf numFmtId="0" fontId="81" fillId="0" borderId="0" applyNumberFormat="0" applyBorder="0" applyProtection="0"/>
    <xf numFmtId="0" fontId="82" fillId="0" borderId="0" applyNumberFormat="0" applyBorder="0" applyProtection="0"/>
    <xf numFmtId="0" fontId="82" fillId="0" borderId="0" applyNumberFormat="0" applyBorder="0" applyProtection="0"/>
    <xf numFmtId="0" fontId="83" fillId="0" borderId="0" applyNumberFormat="0" applyBorder="0" applyProtection="0"/>
    <xf numFmtId="0" fontId="83" fillId="0" borderId="0" applyNumberFormat="0" applyBorder="0" applyProtection="0"/>
    <xf numFmtId="0" fontId="84" fillId="44" borderId="19" applyNumberFormat="0" applyProtection="0">
      <alignment horizontal="center" vertical="top" wrapText="1"/>
    </xf>
    <xf numFmtId="0" fontId="85" fillId="0" borderId="0" applyNumberFormat="0" applyBorder="0" applyProtection="0">
      <alignment horizontal="left" vertical="top"/>
    </xf>
    <xf numFmtId="0" fontId="86" fillId="51" borderId="20" applyNumberFormat="0" applyProtection="0"/>
    <xf numFmtId="0" fontId="87" fillId="52" borderId="20" applyNumberFormat="0" applyProtection="0"/>
    <xf numFmtId="174" fontId="53" fillId="0" borderId="0" applyBorder="0" applyProtection="0"/>
    <xf numFmtId="175" fontId="25" fillId="0" borderId="0" applyFont="0" applyBorder="0" applyProtection="0"/>
    <xf numFmtId="174" fontId="53" fillId="0" borderId="0" applyBorder="0" applyProtection="0"/>
    <xf numFmtId="174" fontId="53" fillId="0" borderId="0" applyBorder="0" applyProtection="0"/>
    <xf numFmtId="176" fontId="53" fillId="0" borderId="0" applyBorder="0" applyProtection="0"/>
    <xf numFmtId="177" fontId="53" fillId="0" borderId="0" applyBorder="0" applyProtection="0"/>
    <xf numFmtId="174" fontId="53" fillId="0" borderId="0" applyBorder="0" applyProtection="0"/>
    <xf numFmtId="174" fontId="53" fillId="0" borderId="0" applyBorder="0" applyProtection="0"/>
    <xf numFmtId="177" fontId="53" fillId="0" borderId="0" applyBorder="0" applyProtection="0"/>
    <xf numFmtId="174" fontId="53" fillId="0" borderId="0" applyBorder="0" applyProtection="0"/>
    <xf numFmtId="174" fontId="53" fillId="0" borderId="0" applyBorder="0" applyProtection="0"/>
    <xf numFmtId="176" fontId="53" fillId="0" borderId="0" applyBorder="0" applyProtection="0"/>
    <xf numFmtId="174" fontId="53" fillId="0" borderId="0" applyBorder="0" applyProtection="0"/>
    <xf numFmtId="174" fontId="53" fillId="0" borderId="0" applyBorder="0" applyProtection="0"/>
    <xf numFmtId="178" fontId="53" fillId="0" borderId="0" applyBorder="0" applyProtection="0"/>
    <xf numFmtId="175" fontId="54" fillId="0" borderId="0" applyBorder="0" applyProtection="0"/>
    <xf numFmtId="175" fontId="25" fillId="0" borderId="0" applyFont="0" applyBorder="0" applyProtection="0"/>
    <xf numFmtId="175" fontId="25" fillId="0" borderId="0" applyFont="0" applyBorder="0" applyProtection="0"/>
    <xf numFmtId="178" fontId="53" fillId="0" borderId="0" applyBorder="0" applyProtection="0"/>
    <xf numFmtId="0" fontId="53" fillId="0" borderId="0" applyNumberFormat="0" applyBorder="0" applyProtection="0"/>
    <xf numFmtId="0" fontId="88" fillId="0" borderId="0" applyNumberFormat="0" applyBorder="0" applyProtection="0"/>
    <xf numFmtId="0" fontId="89" fillId="0" borderId="0" applyNumberFormat="0" applyBorder="0" applyProtection="0"/>
    <xf numFmtId="2" fontId="54" fillId="0" borderId="0" applyBorder="0" applyProtection="0"/>
    <xf numFmtId="164" fontId="53" fillId="0" borderId="0" applyBorder="0" applyProtection="0"/>
    <xf numFmtId="164" fontId="53" fillId="0" borderId="0" applyBorder="0" applyProtection="0"/>
    <xf numFmtId="3" fontId="53" fillId="0" borderId="0" applyBorder="0" applyProtection="0"/>
    <xf numFmtId="3" fontId="53" fillId="0" borderId="0" applyBorder="0" applyProtection="0"/>
    <xf numFmtId="0" fontId="59" fillId="48" borderId="0" applyNumberFormat="0" applyBorder="0" applyProtection="0"/>
    <xf numFmtId="0" fontId="90" fillId="0" borderId="0" applyNumberFormat="0" applyBorder="0" applyProtection="0">
      <alignment horizontal="center"/>
    </xf>
    <xf numFmtId="0" fontId="91" fillId="0" borderId="0" applyNumberFormat="0" applyBorder="0" applyProtection="0">
      <alignment horizontal="center"/>
    </xf>
    <xf numFmtId="0" fontId="92" fillId="0" borderId="43" applyNumberFormat="0" applyProtection="0"/>
    <xf numFmtId="0" fontId="93" fillId="0" borderId="44" applyNumberFormat="0" applyProtection="0"/>
    <xf numFmtId="0" fontId="81" fillId="0" borderId="45" applyNumberFormat="0" applyProtection="0"/>
    <xf numFmtId="0" fontId="81" fillId="0" borderId="0" applyNumberFormat="0" applyBorder="0" applyProtection="0"/>
    <xf numFmtId="0" fontId="90" fillId="0" borderId="0" applyNumberFormat="0" applyBorder="0" applyProtection="0">
      <alignment horizontal="center" textRotation="90"/>
    </xf>
    <xf numFmtId="0" fontId="91" fillId="0" borderId="0" applyNumberFormat="0" applyBorder="0" applyProtection="0">
      <alignment horizontal="center" textRotation="90"/>
    </xf>
    <xf numFmtId="0" fontId="56" fillId="54" borderId="0" applyNumberFormat="0" applyBorder="0" applyProtection="0"/>
    <xf numFmtId="0" fontId="87" fillId="52" borderId="20" applyNumberFormat="0" applyProtection="0"/>
    <xf numFmtId="0" fontId="94" fillId="47" borderId="0" applyNumberFormat="0" applyBorder="0" applyProtection="0"/>
    <xf numFmtId="0" fontId="95" fillId="0" borderId="0" applyNumberFormat="0" applyBorder="0" applyProtection="0"/>
    <xf numFmtId="0" fontId="96" fillId="0" borderId="0" applyNumberFormat="0" applyBorder="0" applyProtection="0"/>
    <xf numFmtId="0" fontId="95" fillId="0" borderId="0" applyNumberFormat="0" applyBorder="0" applyProtection="0"/>
    <xf numFmtId="0" fontId="97" fillId="0" borderId="0" applyNumberFormat="0" applyBorder="0" applyProtection="0"/>
    <xf numFmtId="0" fontId="54" fillId="38" borderId="0" applyNumberFormat="0" applyBorder="0">
      <alignment horizontal="right"/>
      <protection locked="0"/>
    </xf>
    <xf numFmtId="0" fontId="53" fillId="38" borderId="0" applyNumberFormat="0" applyBorder="0">
      <alignment horizontal="right"/>
      <protection locked="0"/>
    </xf>
    <xf numFmtId="0" fontId="53" fillId="38" borderId="0" applyNumberFormat="0" applyBorder="0">
      <alignment horizontal="right"/>
      <protection locked="0"/>
    </xf>
    <xf numFmtId="0" fontId="53" fillId="38" borderId="0" applyNumberFormat="0" applyBorder="0">
      <alignment horizontal="right"/>
      <protection locked="0"/>
    </xf>
    <xf numFmtId="0" fontId="98" fillId="0" borderId="0" applyNumberFormat="0" applyBorder="0" applyProtection="0"/>
    <xf numFmtId="0" fontId="62" fillId="0" borderId="23" applyNumberFormat="0" applyProtection="0"/>
    <xf numFmtId="0" fontId="99" fillId="38" borderId="0" applyNumberFormat="0" applyBorder="0">
      <alignment horizontal="right"/>
      <protection locked="0"/>
    </xf>
    <xf numFmtId="0" fontId="99" fillId="38" borderId="0" applyNumberFormat="0" applyBorder="0">
      <alignment horizontal="right"/>
      <protection locked="0"/>
    </xf>
    <xf numFmtId="0" fontId="99" fillId="38" borderId="0" applyNumberFormat="0" applyBorder="0">
      <alignment horizontal="right"/>
      <protection locked="0"/>
    </xf>
    <xf numFmtId="0" fontId="100" fillId="38" borderId="0" applyNumberFormat="0" applyBorder="0">
      <alignment horizontal="right"/>
      <protection locked="0"/>
    </xf>
    <xf numFmtId="0" fontId="100" fillId="38" borderId="0" applyNumberFormat="0" applyBorder="0">
      <alignment horizontal="right"/>
      <protection locked="0"/>
    </xf>
    <xf numFmtId="0" fontId="100" fillId="38" borderId="0" applyNumberFormat="0" applyBorder="0">
      <alignment horizontal="right"/>
      <protection locked="0"/>
    </xf>
    <xf numFmtId="0" fontId="101" fillId="38" borderId="0" applyNumberFormat="0" applyBorder="0">
      <alignment horizontal="right"/>
      <protection locked="0"/>
    </xf>
    <xf numFmtId="0" fontId="101" fillId="38" borderId="0" applyNumberFormat="0" applyBorder="0">
      <alignment horizontal="right"/>
      <protection locked="0"/>
    </xf>
    <xf numFmtId="0" fontId="101" fillId="38" borderId="0" applyNumberFormat="0" applyBorder="0">
      <alignment horizontal="right"/>
      <protection locked="0"/>
    </xf>
    <xf numFmtId="0" fontId="102" fillId="60" borderId="0" applyNumberFormat="0" applyBorder="0">
      <alignment horizontal="right" vertical="center"/>
      <protection locked="0"/>
    </xf>
    <xf numFmtId="0" fontId="102" fillId="38" borderId="0" applyNumberFormat="0" applyBorder="0">
      <alignment horizontal="right" vertical="center"/>
      <protection locked="0"/>
    </xf>
    <xf numFmtId="180" fontId="103" fillId="0" borderId="0" applyBorder="0" applyProtection="0"/>
    <xf numFmtId="181" fontId="53" fillId="0" borderId="0" applyBorder="0" applyProtection="0"/>
    <xf numFmtId="181" fontId="53" fillId="0" borderId="0" applyBorder="0" applyProtection="0"/>
    <xf numFmtId="181" fontId="53" fillId="0" borderId="0" applyBorder="0" applyProtection="0"/>
    <xf numFmtId="181" fontId="53" fillId="0" borderId="0" applyBorder="0" applyProtection="0"/>
    <xf numFmtId="181" fontId="53" fillId="0" borderId="0" applyBorder="0" applyProtection="0"/>
    <xf numFmtId="181" fontId="53" fillId="0" borderId="0" applyBorder="0" applyProtection="0"/>
    <xf numFmtId="181" fontId="53" fillId="0" borderId="0" applyBorder="0" applyProtection="0"/>
    <xf numFmtId="181" fontId="53" fillId="0" borderId="0" applyBorder="0" applyProtection="0"/>
    <xf numFmtId="180" fontId="103" fillId="0" borderId="0" applyBorder="0" applyProtection="0"/>
    <xf numFmtId="180" fontId="103" fillId="0" borderId="0" applyBorder="0" applyProtection="0"/>
    <xf numFmtId="180" fontId="103" fillId="0" borderId="0" applyBorder="0" applyProtection="0"/>
    <xf numFmtId="174" fontId="53" fillId="0" borderId="0" applyBorder="0" applyProtection="0"/>
    <xf numFmtId="174" fontId="53" fillId="0" borderId="0" applyBorder="0" applyProtection="0"/>
    <xf numFmtId="182" fontId="53" fillId="0" borderId="0" applyBorder="0" applyProtection="0"/>
    <xf numFmtId="182" fontId="53" fillId="0" borderId="0" applyBorder="0" applyProtection="0"/>
    <xf numFmtId="0" fontId="104" fillId="38" borderId="0" applyNumberFormat="0" applyBorder="0" applyProtection="0"/>
    <xf numFmtId="0" fontId="104" fillId="38" borderId="0" applyNumberFormat="0" applyBorder="0" applyProtection="0"/>
    <xf numFmtId="0" fontId="105" fillId="60" borderId="0" applyNumberFormat="0" applyBorder="0" applyProtection="0"/>
    <xf numFmtId="0" fontId="105" fillId="60" borderId="0" applyNumberFormat="0" applyBorder="0" applyProtection="0"/>
    <xf numFmtId="0" fontId="106" fillId="60" borderId="0" applyNumberFormat="0" applyBorder="0" applyProtection="0"/>
    <xf numFmtId="0" fontId="104" fillId="38" borderId="0" applyNumberFormat="0" applyBorder="0" applyProtection="0"/>
    <xf numFmtId="0" fontId="104" fillId="38" borderId="0" applyNumberFormat="0" applyBorder="0" applyProtection="0"/>
    <xf numFmtId="183" fontId="107" fillId="0" borderId="0" applyBorder="0" applyProtection="0"/>
    <xf numFmtId="0" fontId="53" fillId="0" borderId="0" applyNumberFormat="0" applyBorder="0" applyProtection="0"/>
    <xf numFmtId="0" fontId="53" fillId="0" borderId="0" applyNumberFormat="0" applyBorder="0" applyProtection="0"/>
    <xf numFmtId="0" fontId="103" fillId="0" borderId="0" applyNumberFormat="0" applyBorder="0" applyProtection="0"/>
    <xf numFmtId="0" fontId="53" fillId="0" borderId="0" applyNumberFormat="0" applyBorder="0" applyProtection="0"/>
    <xf numFmtId="0" fontId="53" fillId="0" borderId="0" applyNumberFormat="0" applyBorder="0" applyProtection="0"/>
    <xf numFmtId="0" fontId="25" fillId="0" borderId="0" applyNumberFormat="0" applyFont="0" applyBorder="0" applyProtection="0"/>
    <xf numFmtId="0" fontId="25" fillId="0" borderId="0" applyNumberFormat="0" applyFont="0" applyBorder="0" applyProtection="0"/>
    <xf numFmtId="0" fontId="25" fillId="0" borderId="0" applyNumberFormat="0" applyFont="0" applyBorder="0" applyProtection="0"/>
    <xf numFmtId="0" fontId="25" fillId="0" borderId="0" applyNumberFormat="0" applyFont="0" applyBorder="0" applyProtection="0"/>
    <xf numFmtId="0" fontId="25" fillId="0" borderId="0" applyNumberFormat="0" applyFont="0" applyBorder="0" applyProtection="0"/>
    <xf numFmtId="0" fontId="25" fillId="0" borderId="0" applyNumberFormat="0" applyFont="0" applyBorder="0" applyProtection="0"/>
    <xf numFmtId="0" fontId="53" fillId="0" borderId="0" applyNumberFormat="0" applyBorder="0" applyProtection="0"/>
    <xf numFmtId="0" fontId="103" fillId="0" borderId="0" applyNumberFormat="0" applyBorder="0" applyProtection="0"/>
    <xf numFmtId="0" fontId="53" fillId="0" borderId="0" applyNumberFormat="0" applyBorder="0" applyProtection="0"/>
    <xf numFmtId="0" fontId="49" fillId="0" borderId="0" applyNumberFormat="0" applyBorder="0" applyProtection="0"/>
    <xf numFmtId="0" fontId="53" fillId="0" borderId="0" applyNumberFormat="0" applyBorder="0" applyProtection="0"/>
    <xf numFmtId="0" fontId="53" fillId="0" borderId="0" applyNumberFormat="0" applyBorder="0" applyProtection="0"/>
    <xf numFmtId="0" fontId="25" fillId="0" borderId="0" applyNumberFormat="0" applyFont="0" applyBorder="0" applyProtection="0"/>
    <xf numFmtId="0" fontId="53" fillId="0" borderId="0" applyNumberFormat="0" applyBorder="0" applyProtection="0"/>
    <xf numFmtId="0" fontId="53" fillId="0" borderId="0" applyNumberFormat="0" applyBorder="0" applyProtection="0"/>
    <xf numFmtId="0" fontId="108" fillId="0" borderId="0" applyNumberFormat="0" applyBorder="0" applyProtection="0"/>
    <xf numFmtId="0" fontId="108" fillId="0" borderId="0" applyNumberFormat="0" applyBorder="0" applyProtection="0"/>
    <xf numFmtId="0" fontId="54" fillId="0" borderId="0" applyNumberFormat="0" applyBorder="0" applyProtection="0"/>
    <xf numFmtId="0" fontId="53" fillId="0" borderId="0" applyNumberFormat="0" applyBorder="0" applyProtection="0"/>
    <xf numFmtId="0" fontId="53" fillId="0" borderId="0" applyNumberFormat="0" applyBorder="0" applyProtection="0"/>
    <xf numFmtId="0" fontId="53" fillId="0" borderId="0" applyNumberFormat="0" applyBorder="0" applyProtection="0"/>
    <xf numFmtId="0" fontId="53" fillId="0" borderId="0" applyNumberFormat="0" applyBorder="0" applyProtection="0"/>
    <xf numFmtId="0" fontId="53" fillId="0" borderId="0" applyNumberFormat="0" applyBorder="0" applyProtection="0"/>
    <xf numFmtId="0" fontId="25" fillId="0" borderId="0" applyNumberFormat="0" applyFont="0" applyBorder="0" applyProtection="0"/>
    <xf numFmtId="0" fontId="53" fillId="0" borderId="0" applyNumberFormat="0" applyBorder="0" applyProtection="0">
      <alignment wrapText="1"/>
    </xf>
    <xf numFmtId="0" fontId="53" fillId="0" borderId="0" applyNumberFormat="0" applyBorder="0" applyProtection="0">
      <alignment wrapText="1"/>
    </xf>
    <xf numFmtId="0" fontId="109" fillId="0" borderId="0" applyNumberFormat="0" applyBorder="0" applyProtection="0"/>
    <xf numFmtId="0" fontId="53" fillId="0" borderId="0" applyNumberFormat="0" applyBorder="0" applyProtection="0"/>
    <xf numFmtId="0" fontId="54" fillId="0" borderId="0" applyNumberFormat="0" applyBorder="0" applyProtection="0"/>
    <xf numFmtId="0" fontId="53" fillId="0" borderId="0" applyNumberFormat="0" applyBorder="0" applyProtection="0">
      <alignment wrapText="1"/>
    </xf>
    <xf numFmtId="0" fontId="53" fillId="0" borderId="0" applyNumberFormat="0" applyBorder="0" applyProtection="0">
      <alignment wrapText="1"/>
    </xf>
    <xf numFmtId="0" fontId="53" fillId="0" borderId="0" applyNumberFormat="0" applyBorder="0" applyProtection="0"/>
    <xf numFmtId="0" fontId="53" fillId="0" borderId="0" applyNumberFormat="0" applyBorder="0" applyProtection="0">
      <alignment wrapText="1"/>
    </xf>
    <xf numFmtId="0" fontId="53" fillId="0" borderId="0" applyNumberFormat="0" applyBorder="0" applyProtection="0"/>
    <xf numFmtId="0" fontId="25" fillId="0" borderId="0" applyNumberFormat="0" applyFont="0" applyBorder="0" applyProtection="0"/>
    <xf numFmtId="0" fontId="53" fillId="0" borderId="0" applyNumberFormat="0" applyBorder="0" applyProtection="0">
      <alignment wrapText="1"/>
    </xf>
    <xf numFmtId="0" fontId="53" fillId="0" borderId="0" applyNumberFormat="0" applyBorder="0" applyProtection="0">
      <alignment wrapText="1"/>
    </xf>
    <xf numFmtId="0" fontId="53" fillId="0" borderId="0" applyNumberFormat="0" applyBorder="0" applyProtection="0">
      <alignment wrapText="1"/>
    </xf>
    <xf numFmtId="0" fontId="25" fillId="0" borderId="0" applyNumberFormat="0" applyFont="0" applyBorder="0" applyProtection="0"/>
    <xf numFmtId="0" fontId="53" fillId="0" borderId="0" applyNumberFormat="0" applyBorder="0" applyProtection="0"/>
    <xf numFmtId="0" fontId="53" fillId="0" borderId="0" applyNumberFormat="0" applyBorder="0" applyProtection="0">
      <alignment wrapText="1"/>
    </xf>
    <xf numFmtId="0" fontId="25" fillId="0" borderId="0" applyNumberFormat="0" applyFont="0" applyBorder="0" applyProtection="0"/>
    <xf numFmtId="0" fontId="110" fillId="0" borderId="0" applyNumberFormat="0" applyBorder="0" applyProtection="0"/>
    <xf numFmtId="0" fontId="25" fillId="0" borderId="0" applyNumberFormat="0" applyFont="0" applyBorder="0" applyProtection="0"/>
    <xf numFmtId="0" fontId="25" fillId="0" borderId="0" applyNumberFormat="0" applyFont="0" applyBorder="0" applyProtection="0"/>
    <xf numFmtId="0" fontId="25" fillId="0" borderId="0" applyNumberFormat="0" applyFont="0" applyBorder="0" applyProtection="0"/>
    <xf numFmtId="0" fontId="53" fillId="0" borderId="0" applyNumberFormat="0" applyBorder="0" applyProtection="0"/>
    <xf numFmtId="0" fontId="53" fillId="0" borderId="0" applyNumberFormat="0" applyBorder="0" applyProtection="0"/>
    <xf numFmtId="0" fontId="25" fillId="0" borderId="0" applyNumberFormat="0" applyFont="0" applyBorder="0" applyProtection="0"/>
    <xf numFmtId="4" fontId="111" fillId="0" borderId="0" applyBorder="0" applyProtection="0">
      <alignment horizontal="right" vertical="center"/>
    </xf>
    <xf numFmtId="2" fontId="54" fillId="0" borderId="0" applyBorder="0" applyProtection="0"/>
    <xf numFmtId="0" fontId="53" fillId="39" borderId="40" applyNumberFormat="0" applyProtection="0"/>
    <xf numFmtId="0" fontId="53" fillId="39" borderId="40" applyNumberFormat="0" applyProtection="0"/>
    <xf numFmtId="0" fontId="112" fillId="0" borderId="0" applyNumberFormat="0" applyBorder="0" applyProtection="0">
      <alignment vertical="top"/>
    </xf>
    <xf numFmtId="0" fontId="53" fillId="39" borderId="40" applyNumberFormat="0" applyProtection="0"/>
    <xf numFmtId="0" fontId="112" fillId="0" borderId="0" applyNumberFormat="0" applyBorder="0" applyProtection="0">
      <alignment vertical="top"/>
    </xf>
    <xf numFmtId="184" fontId="113" fillId="0" borderId="0" applyBorder="0" applyProtection="0">
      <alignment horizontal="right"/>
    </xf>
    <xf numFmtId="0" fontId="114" fillId="59" borderId="46" applyNumberFormat="0" applyProtection="0"/>
    <xf numFmtId="171" fontId="54" fillId="0" borderId="0" applyBorder="0" applyProtection="0"/>
    <xf numFmtId="171" fontId="53" fillId="0" borderId="0" applyBorder="0" applyProtection="0"/>
    <xf numFmtId="171" fontId="25" fillId="0" borderId="0" applyFont="0" applyBorder="0" applyProtection="0"/>
    <xf numFmtId="171" fontId="53" fillId="0" borderId="0" applyBorder="0" applyProtection="0"/>
    <xf numFmtId="171" fontId="25" fillId="0" borderId="0" applyFont="0" applyBorder="0" applyProtection="0"/>
    <xf numFmtId="171" fontId="53" fillId="0" borderId="0" applyBorder="0" applyProtection="0"/>
    <xf numFmtId="171" fontId="53" fillId="0" borderId="0" applyBorder="0" applyProtection="0"/>
    <xf numFmtId="171" fontId="53" fillId="0" borderId="0" applyBorder="0" applyProtection="0"/>
    <xf numFmtId="171" fontId="53" fillId="0" borderId="0" applyBorder="0" applyProtection="0"/>
    <xf numFmtId="171" fontId="53" fillId="0" borderId="0" applyBorder="0" applyProtection="0"/>
    <xf numFmtId="171" fontId="53" fillId="0" borderId="0" applyBorder="0" applyProtection="0"/>
    <xf numFmtId="0" fontId="53" fillId="39" borderId="40" applyNumberFormat="0" applyProtection="0"/>
    <xf numFmtId="0" fontId="54" fillId="72" borderId="40" applyNumberFormat="0" applyProtection="0"/>
    <xf numFmtId="0" fontId="115" fillId="0" borderId="0" applyNumberFormat="0" applyBorder="0" applyProtection="0"/>
    <xf numFmtId="0" fontId="116" fillId="0" borderId="0" applyNumberFormat="0" applyBorder="0" applyProtection="0"/>
    <xf numFmtId="185" fontId="115" fillId="0" borderId="0" applyBorder="0" applyProtection="0"/>
    <xf numFmtId="185" fontId="116" fillId="0" borderId="0" applyBorder="0" applyProtection="0"/>
    <xf numFmtId="0" fontId="114" fillId="59" borderId="46" applyNumberFormat="0" applyProtection="0"/>
    <xf numFmtId="0" fontId="117" fillId="48" borderId="0" applyNumberFormat="0" applyBorder="0" applyProtection="0"/>
    <xf numFmtId="0" fontId="118" fillId="59" borderId="47" applyNumberFormat="0" applyProtection="0"/>
    <xf numFmtId="0" fontId="119" fillId="0" borderId="0" applyNumberFormat="0" applyBorder="0" applyProtection="0">
      <alignment vertical="top" wrapText="1"/>
    </xf>
    <xf numFmtId="0" fontId="120" fillId="0" borderId="0" applyNumberFormat="0" applyBorder="0" applyProtection="0"/>
    <xf numFmtId="0" fontId="92" fillId="0" borderId="43" applyNumberFormat="0" applyProtection="0"/>
    <xf numFmtId="0" fontId="93" fillId="0" borderId="44" applyNumberFormat="0" applyProtection="0"/>
    <xf numFmtId="0" fontId="81" fillId="0" borderId="45" applyNumberFormat="0" applyProtection="0"/>
    <xf numFmtId="0" fontId="53" fillId="0" borderId="0" applyNumberFormat="0" applyBorder="0" applyProtection="0">
      <alignment horizontal="left"/>
    </xf>
    <xf numFmtId="0" fontId="53" fillId="0" borderId="0" applyNumberFormat="0" applyBorder="0" applyProtection="0"/>
    <xf numFmtId="0" fontId="53" fillId="0" borderId="0" applyNumberFormat="0" applyBorder="0" applyProtection="0"/>
    <xf numFmtId="0" fontId="84" fillId="0" borderId="0" applyNumberFormat="0" applyBorder="0" applyProtection="0"/>
    <xf numFmtId="0" fontId="84" fillId="0" borderId="0" applyNumberFormat="0" applyBorder="0" applyProtection="0">
      <alignment horizontal="left"/>
    </xf>
    <xf numFmtId="0" fontId="53" fillId="0" borderId="0" applyNumberFormat="0" applyBorder="0" applyProtection="0"/>
    <xf numFmtId="164" fontId="121" fillId="69" borderId="48" applyProtection="0">
      <alignment vertical="center"/>
    </xf>
    <xf numFmtId="164" fontId="121" fillId="45" borderId="48" applyProtection="0">
      <alignment vertical="center"/>
    </xf>
    <xf numFmtId="164" fontId="121" fillId="43" borderId="48" applyProtection="0">
      <alignment vertical="center"/>
    </xf>
    <xf numFmtId="164" fontId="121" fillId="69" borderId="48" applyProtection="0">
      <alignment vertical="center"/>
    </xf>
    <xf numFmtId="164" fontId="121" fillId="69" borderId="48" applyProtection="0">
      <alignment vertical="center"/>
    </xf>
    <xf numFmtId="164" fontId="121" fillId="69" borderId="48" applyProtection="0">
      <alignment vertical="center"/>
    </xf>
    <xf numFmtId="4" fontId="121" fillId="69" borderId="48" applyProtection="0">
      <alignment vertical="center"/>
    </xf>
    <xf numFmtId="4" fontId="121" fillId="45" borderId="48" applyProtection="0">
      <alignment vertical="center"/>
    </xf>
    <xf numFmtId="4" fontId="121" fillId="43" borderId="48" applyProtection="0">
      <alignment vertical="center"/>
    </xf>
    <xf numFmtId="4" fontId="121" fillId="69" borderId="48" applyProtection="0">
      <alignment vertical="center"/>
    </xf>
    <xf numFmtId="4" fontId="121" fillId="69" borderId="48" applyProtection="0">
      <alignment vertical="center"/>
    </xf>
    <xf numFmtId="4" fontId="121" fillId="69" borderId="48" applyProtection="0">
      <alignment vertical="center"/>
    </xf>
    <xf numFmtId="167" fontId="121" fillId="69" borderId="48" applyProtection="0">
      <alignment vertical="center"/>
    </xf>
    <xf numFmtId="167" fontId="121" fillId="45" borderId="48" applyProtection="0">
      <alignment vertical="center"/>
    </xf>
    <xf numFmtId="167" fontId="121" fillId="43" borderId="48" applyProtection="0">
      <alignment vertical="center"/>
    </xf>
    <xf numFmtId="167" fontId="121" fillId="69" borderId="48" applyProtection="0">
      <alignment vertical="center"/>
    </xf>
    <xf numFmtId="167" fontId="121" fillId="69" borderId="48" applyProtection="0">
      <alignment vertical="center"/>
    </xf>
    <xf numFmtId="167" fontId="121" fillId="69" borderId="48" applyProtection="0">
      <alignment vertical="center"/>
    </xf>
    <xf numFmtId="186" fontId="121" fillId="69" borderId="48" applyProtection="0">
      <alignment vertical="center"/>
    </xf>
    <xf numFmtId="186" fontId="121" fillId="45" borderId="48" applyProtection="0">
      <alignment vertical="center"/>
    </xf>
    <xf numFmtId="186" fontId="121" fillId="43" borderId="48" applyProtection="0">
      <alignment vertical="center"/>
    </xf>
    <xf numFmtId="186" fontId="121" fillId="69" borderId="48" applyProtection="0">
      <alignment vertical="center"/>
    </xf>
    <xf numFmtId="186" fontId="121" fillId="69" borderId="48" applyProtection="0">
      <alignment vertical="center"/>
    </xf>
    <xf numFmtId="186" fontId="121" fillId="69" borderId="48" applyProtection="0">
      <alignment vertical="center"/>
    </xf>
    <xf numFmtId="3" fontId="121" fillId="69" borderId="48" applyProtection="0">
      <alignment vertical="center"/>
    </xf>
    <xf numFmtId="3" fontId="121" fillId="45" borderId="48" applyProtection="0">
      <alignment vertical="center"/>
    </xf>
    <xf numFmtId="3" fontId="121" fillId="43" borderId="48" applyProtection="0">
      <alignment vertical="center"/>
    </xf>
    <xf numFmtId="3" fontId="121" fillId="69" borderId="48" applyProtection="0">
      <alignment vertical="center"/>
    </xf>
    <xf numFmtId="3" fontId="121" fillId="69" borderId="48" applyProtection="0">
      <alignment vertical="center"/>
    </xf>
    <xf numFmtId="3" fontId="121" fillId="69" borderId="48" applyProtection="0">
      <alignment vertical="center"/>
    </xf>
    <xf numFmtId="0" fontId="122" fillId="69" borderId="48" applyNumberFormat="0" applyProtection="0">
      <alignment vertical="center"/>
    </xf>
    <xf numFmtId="187" fontId="122" fillId="45" borderId="48" applyProtection="0">
      <alignment vertical="center"/>
    </xf>
    <xf numFmtId="187" fontId="123" fillId="43" borderId="48" applyProtection="0">
      <alignment vertical="center"/>
    </xf>
    <xf numFmtId="187" fontId="122" fillId="69" borderId="48" applyProtection="0">
      <alignment vertical="center"/>
    </xf>
    <xf numFmtId="187" fontId="122" fillId="69" borderId="48" applyProtection="0">
      <alignment vertical="center"/>
    </xf>
    <xf numFmtId="187" fontId="123" fillId="69" borderId="48" applyProtection="0">
      <alignment vertical="center"/>
    </xf>
    <xf numFmtId="0" fontId="122" fillId="69" borderId="48" applyNumberFormat="0" applyProtection="0">
      <alignment vertical="center"/>
    </xf>
    <xf numFmtId="188" fontId="122" fillId="45" borderId="48" applyProtection="0">
      <alignment vertical="center"/>
    </xf>
    <xf numFmtId="188" fontId="123" fillId="43" borderId="48" applyProtection="0">
      <alignment vertical="center"/>
    </xf>
    <xf numFmtId="188" fontId="122" fillId="69" borderId="48" applyProtection="0">
      <alignment vertical="center"/>
    </xf>
    <xf numFmtId="188" fontId="122" fillId="69" borderId="48" applyProtection="0">
      <alignment vertical="center"/>
    </xf>
    <xf numFmtId="188" fontId="123" fillId="69" borderId="48" applyProtection="0">
      <alignment vertical="center"/>
    </xf>
    <xf numFmtId="0" fontId="122" fillId="69" borderId="48" applyNumberFormat="0" applyProtection="0">
      <alignment vertical="center"/>
    </xf>
    <xf numFmtId="189" fontId="122" fillId="45" borderId="48" applyProtection="0">
      <alignment vertical="center"/>
    </xf>
    <xf numFmtId="189" fontId="123" fillId="43" borderId="48" applyProtection="0">
      <alignment vertical="center"/>
    </xf>
    <xf numFmtId="189" fontId="122" fillId="69" borderId="48" applyProtection="0">
      <alignment vertical="center"/>
    </xf>
    <xf numFmtId="189" fontId="122" fillId="69" borderId="48" applyProtection="0">
      <alignment vertical="center"/>
    </xf>
    <xf numFmtId="189" fontId="123" fillId="69" borderId="48" applyProtection="0">
      <alignment vertical="center"/>
    </xf>
    <xf numFmtId="190" fontId="124" fillId="69" borderId="48" applyProtection="0">
      <alignment vertical="center"/>
    </xf>
    <xf numFmtId="190" fontId="124" fillId="45" borderId="48" applyProtection="0">
      <alignment vertical="center"/>
    </xf>
    <xf numFmtId="190" fontId="124" fillId="43" borderId="48" applyProtection="0">
      <alignment vertical="center"/>
    </xf>
    <xf numFmtId="190" fontId="124" fillId="69" borderId="48" applyProtection="0">
      <alignment vertical="center"/>
    </xf>
    <xf numFmtId="190" fontId="124" fillId="69" borderId="48" applyProtection="0">
      <alignment vertical="center"/>
    </xf>
    <xf numFmtId="190" fontId="124" fillId="69" borderId="48" applyProtection="0">
      <alignment vertical="center"/>
    </xf>
    <xf numFmtId="191" fontId="124" fillId="69" borderId="48" applyProtection="0">
      <alignment vertical="center"/>
    </xf>
    <xf numFmtId="191" fontId="124" fillId="45" borderId="48" applyProtection="0">
      <alignment vertical="center"/>
    </xf>
    <xf numFmtId="191" fontId="124" fillId="43" borderId="48" applyProtection="0">
      <alignment vertical="center"/>
    </xf>
    <xf numFmtId="191" fontId="124" fillId="69" borderId="48" applyProtection="0">
      <alignment vertical="center"/>
    </xf>
    <xf numFmtId="191" fontId="124" fillId="69" borderId="48" applyProtection="0">
      <alignment vertical="center"/>
    </xf>
    <xf numFmtId="191" fontId="124" fillId="69" borderId="48" applyProtection="0">
      <alignment vertical="center"/>
    </xf>
    <xf numFmtId="192" fontId="124" fillId="69" borderId="48" applyProtection="0">
      <alignment vertical="center"/>
    </xf>
    <xf numFmtId="192" fontId="124" fillId="45" borderId="48" applyProtection="0">
      <alignment vertical="center"/>
    </xf>
    <xf numFmtId="192" fontId="124" fillId="43" borderId="48" applyProtection="0">
      <alignment vertical="center"/>
    </xf>
    <xf numFmtId="192" fontId="124" fillId="69" borderId="48" applyProtection="0">
      <alignment vertical="center"/>
    </xf>
    <xf numFmtId="192" fontId="124" fillId="69" borderId="48" applyProtection="0">
      <alignment vertical="center"/>
    </xf>
    <xf numFmtId="192" fontId="124" fillId="69" borderId="48" applyProtection="0">
      <alignment vertical="center"/>
    </xf>
    <xf numFmtId="166" fontId="125" fillId="69" borderId="48" applyProtection="0">
      <alignment vertical="center"/>
    </xf>
    <xf numFmtId="166" fontId="126" fillId="45" borderId="48" applyProtection="0">
      <alignment vertical="center"/>
    </xf>
    <xf numFmtId="166" fontId="127" fillId="43" borderId="48" applyProtection="0">
      <alignment vertical="center"/>
    </xf>
    <xf numFmtId="166" fontId="125" fillId="69" borderId="48" applyProtection="0">
      <alignment vertical="center"/>
    </xf>
    <xf numFmtId="166" fontId="128" fillId="69" borderId="48" applyProtection="0">
      <alignment vertical="center"/>
    </xf>
    <xf numFmtId="166" fontId="127" fillId="69" borderId="48" applyProtection="0">
      <alignment vertical="center"/>
    </xf>
    <xf numFmtId="193" fontId="125" fillId="69" borderId="48" applyProtection="0">
      <alignment vertical="center"/>
    </xf>
    <xf numFmtId="193" fontId="126" fillId="45" borderId="48" applyProtection="0">
      <alignment vertical="center"/>
    </xf>
    <xf numFmtId="193" fontId="127" fillId="43" borderId="48" applyProtection="0">
      <alignment vertical="center"/>
    </xf>
    <xf numFmtId="193" fontId="125" fillId="69" borderId="48" applyProtection="0">
      <alignment vertical="center"/>
    </xf>
    <xf numFmtId="193" fontId="128" fillId="69" borderId="48" applyProtection="0">
      <alignment vertical="center"/>
    </xf>
    <xf numFmtId="193" fontId="127" fillId="69" borderId="48" applyProtection="0">
      <alignment vertical="center"/>
    </xf>
    <xf numFmtId="171" fontId="125" fillId="69" borderId="48" applyProtection="0">
      <alignment vertical="center"/>
    </xf>
    <xf numFmtId="171" fontId="126" fillId="45" borderId="48" applyProtection="0">
      <alignment vertical="center"/>
    </xf>
    <xf numFmtId="171" fontId="127" fillId="43" borderId="48" applyProtection="0">
      <alignment vertical="center"/>
    </xf>
    <xf numFmtId="171" fontId="125" fillId="69" borderId="48" applyProtection="0">
      <alignment vertical="center"/>
    </xf>
    <xf numFmtId="171" fontId="128" fillId="69" borderId="48" applyProtection="0">
      <alignment vertical="center"/>
    </xf>
    <xf numFmtId="171" fontId="127" fillId="69" borderId="48" applyProtection="0">
      <alignment vertical="center"/>
    </xf>
    <xf numFmtId="0" fontId="129" fillId="69" borderId="48" applyNumberFormat="0" applyProtection="0">
      <alignment vertical="center"/>
    </xf>
    <xf numFmtId="0" fontId="130" fillId="45" borderId="48" applyNumberFormat="0" applyProtection="0">
      <alignment vertical="center"/>
    </xf>
    <xf numFmtId="0" fontId="130" fillId="43" borderId="48" applyNumberFormat="0" applyProtection="0">
      <alignment vertical="center"/>
    </xf>
    <xf numFmtId="0" fontId="130" fillId="69" borderId="48" applyNumberFormat="0" applyProtection="0">
      <alignment vertical="center"/>
    </xf>
    <xf numFmtId="0" fontId="130" fillId="69" borderId="48" applyNumberFormat="0" applyProtection="0">
      <alignment vertical="center"/>
    </xf>
    <xf numFmtId="0" fontId="130" fillId="69" borderId="48" applyNumberFormat="0" applyProtection="0">
      <alignment vertical="center"/>
    </xf>
    <xf numFmtId="0" fontId="129" fillId="69" borderId="48" applyNumberFormat="0" applyProtection="0">
      <alignment horizontal="left" vertical="center"/>
    </xf>
    <xf numFmtId="0" fontId="129" fillId="45" borderId="48" applyNumberFormat="0" applyProtection="0">
      <alignment horizontal="left" vertical="center"/>
    </xf>
    <xf numFmtId="0" fontId="129" fillId="43" borderId="48" applyNumberFormat="0" applyProtection="0">
      <alignment horizontal="left" vertical="center"/>
    </xf>
    <xf numFmtId="0" fontId="129" fillId="69" borderId="48" applyNumberFormat="0" applyProtection="0">
      <alignment horizontal="left" vertical="center"/>
    </xf>
    <xf numFmtId="0" fontId="129" fillId="69" borderId="48" applyNumberFormat="0" applyProtection="0">
      <alignment horizontal="left" vertical="center"/>
    </xf>
    <xf numFmtId="0" fontId="129" fillId="69" borderId="48" applyNumberFormat="0" applyProtection="0">
      <alignment horizontal="left" vertical="center"/>
    </xf>
    <xf numFmtId="164" fontId="131" fillId="82" borderId="48" applyProtection="0">
      <alignment vertical="center"/>
    </xf>
    <xf numFmtId="164" fontId="131" fillId="53" borderId="48" applyProtection="0">
      <alignment vertical="center"/>
    </xf>
    <xf numFmtId="164" fontId="131" fillId="76" borderId="48" applyProtection="0">
      <alignment vertical="center"/>
    </xf>
    <xf numFmtId="164" fontId="131" fillId="83" borderId="48" applyProtection="0">
      <alignment vertical="center"/>
    </xf>
    <xf numFmtId="164" fontId="131" fillId="82" borderId="48" applyProtection="0">
      <alignment vertical="center"/>
    </xf>
    <xf numFmtId="4" fontId="131" fillId="82" borderId="48" applyProtection="0">
      <alignment vertical="center"/>
    </xf>
    <xf numFmtId="4" fontId="131" fillId="53" borderId="48" applyProtection="0">
      <alignment vertical="center"/>
    </xf>
    <xf numFmtId="4" fontId="131" fillId="76" borderId="48" applyProtection="0">
      <alignment vertical="center"/>
    </xf>
    <xf numFmtId="4" fontId="131" fillId="83" borderId="48" applyProtection="0">
      <alignment vertical="center"/>
    </xf>
    <xf numFmtId="4" fontId="131" fillId="82" borderId="48" applyProtection="0">
      <alignment vertical="center"/>
    </xf>
    <xf numFmtId="167" fontId="131" fillId="82" borderId="48" applyProtection="0">
      <alignment vertical="center"/>
    </xf>
    <xf numFmtId="167" fontId="131" fillId="53" borderId="48" applyProtection="0">
      <alignment vertical="center"/>
    </xf>
    <xf numFmtId="167" fontId="131" fillId="76" borderId="48" applyProtection="0">
      <alignment vertical="center"/>
    </xf>
    <xf numFmtId="167" fontId="131" fillId="83" borderId="48" applyProtection="0">
      <alignment vertical="center"/>
    </xf>
    <xf numFmtId="167" fontId="131" fillId="82" borderId="48" applyProtection="0">
      <alignment vertical="center"/>
    </xf>
    <xf numFmtId="186" fontId="131" fillId="82" borderId="48" applyProtection="0">
      <alignment vertical="center"/>
    </xf>
    <xf numFmtId="186" fontId="131" fillId="53" borderId="48" applyProtection="0">
      <alignment vertical="center"/>
    </xf>
    <xf numFmtId="186" fontId="131" fillId="76" borderId="48" applyProtection="0">
      <alignment vertical="center"/>
    </xf>
    <xf numFmtId="186" fontId="131" fillId="83" borderId="48" applyProtection="0">
      <alignment vertical="center"/>
    </xf>
    <xf numFmtId="186" fontId="131" fillId="82" borderId="48" applyProtection="0">
      <alignment vertical="center"/>
    </xf>
    <xf numFmtId="3" fontId="131" fillId="82" borderId="48" applyProtection="0">
      <alignment vertical="center"/>
    </xf>
    <xf numFmtId="3" fontId="131" fillId="53" borderId="48" applyProtection="0">
      <alignment vertical="center"/>
    </xf>
    <xf numFmtId="3" fontId="131" fillId="76" borderId="48" applyProtection="0">
      <alignment vertical="center"/>
    </xf>
    <xf numFmtId="3" fontId="131" fillId="83" borderId="48" applyProtection="0">
      <alignment vertical="center"/>
    </xf>
    <xf numFmtId="3" fontId="131" fillId="82" borderId="48" applyProtection="0">
      <alignment vertical="center"/>
    </xf>
    <xf numFmtId="0" fontId="132" fillId="82" borderId="48" applyNumberFormat="0" applyProtection="0">
      <alignment vertical="center"/>
    </xf>
    <xf numFmtId="187" fontId="132" fillId="53" borderId="48" applyProtection="0">
      <alignment vertical="center"/>
    </xf>
    <xf numFmtId="187" fontId="132" fillId="76" borderId="48" applyProtection="0">
      <alignment vertical="center"/>
    </xf>
    <xf numFmtId="187" fontId="132" fillId="83" borderId="48" applyProtection="0">
      <alignment vertical="center"/>
    </xf>
    <xf numFmtId="187" fontId="133" fillId="82" borderId="48" applyProtection="0">
      <alignment vertical="center"/>
    </xf>
    <xf numFmtId="0" fontId="132" fillId="82" borderId="48" applyNumberFormat="0" applyProtection="0">
      <alignment vertical="center"/>
    </xf>
    <xf numFmtId="188" fontId="132" fillId="53" borderId="48" applyProtection="0">
      <alignment vertical="center"/>
    </xf>
    <xf numFmtId="188" fontId="132" fillId="76" borderId="48" applyProtection="0">
      <alignment vertical="center"/>
    </xf>
    <xf numFmtId="188" fontId="132" fillId="83" borderId="48" applyProtection="0">
      <alignment vertical="center"/>
    </xf>
    <xf numFmtId="188" fontId="133" fillId="82" borderId="48" applyProtection="0">
      <alignment vertical="center"/>
    </xf>
    <xf numFmtId="0" fontId="132" fillId="82" borderId="48" applyNumberFormat="0" applyProtection="0">
      <alignment vertical="center"/>
    </xf>
    <xf numFmtId="189" fontId="132" fillId="53" borderId="48" applyProtection="0">
      <alignment vertical="center"/>
    </xf>
    <xf numFmtId="189" fontId="132" fillId="76" borderId="48" applyProtection="0">
      <alignment vertical="center"/>
    </xf>
    <xf numFmtId="189" fontId="132" fillId="83" borderId="48" applyProtection="0">
      <alignment vertical="center"/>
    </xf>
    <xf numFmtId="189" fontId="133" fillId="82" borderId="48" applyProtection="0">
      <alignment vertical="center"/>
    </xf>
    <xf numFmtId="190" fontId="134" fillId="82" borderId="48" applyProtection="0">
      <alignment vertical="center"/>
    </xf>
    <xf numFmtId="190" fontId="134" fillId="53" borderId="48" applyProtection="0">
      <alignment vertical="center"/>
    </xf>
    <xf numFmtId="190" fontId="134" fillId="76" borderId="48" applyProtection="0">
      <alignment vertical="center"/>
    </xf>
    <xf numFmtId="190" fontId="134" fillId="83" borderId="48" applyProtection="0">
      <alignment vertical="center"/>
    </xf>
    <xf numFmtId="190" fontId="134" fillId="82" borderId="48" applyProtection="0">
      <alignment vertical="center"/>
    </xf>
    <xf numFmtId="191" fontId="134" fillId="82" borderId="48" applyProtection="0">
      <alignment vertical="center"/>
    </xf>
    <xf numFmtId="191" fontId="134" fillId="53" borderId="48" applyProtection="0">
      <alignment vertical="center"/>
    </xf>
    <xf numFmtId="191" fontId="134" fillId="76" borderId="48" applyProtection="0">
      <alignment vertical="center"/>
    </xf>
    <xf numFmtId="191" fontId="134" fillId="83" borderId="48" applyProtection="0">
      <alignment vertical="center"/>
    </xf>
    <xf numFmtId="191" fontId="134" fillId="82" borderId="48" applyProtection="0">
      <alignment vertical="center"/>
    </xf>
    <xf numFmtId="192" fontId="134" fillId="82" borderId="48" applyProtection="0">
      <alignment vertical="center"/>
    </xf>
    <xf numFmtId="192" fontId="134" fillId="53" borderId="48" applyProtection="0">
      <alignment vertical="center"/>
    </xf>
    <xf numFmtId="192" fontId="134" fillId="76" borderId="48" applyProtection="0">
      <alignment vertical="center"/>
    </xf>
    <xf numFmtId="192" fontId="134" fillId="83" borderId="48" applyProtection="0">
      <alignment vertical="center"/>
    </xf>
    <xf numFmtId="192" fontId="134" fillId="82" borderId="48" applyProtection="0">
      <alignment vertical="center"/>
    </xf>
    <xf numFmtId="166" fontId="135" fillId="82" borderId="48" applyProtection="0">
      <alignment vertical="center"/>
    </xf>
    <xf numFmtId="166" fontId="136" fillId="53" borderId="48" applyProtection="0">
      <alignment vertical="center"/>
    </xf>
    <xf numFmtId="166" fontId="135" fillId="76" borderId="48" applyProtection="0">
      <alignment vertical="center"/>
    </xf>
    <xf numFmtId="166" fontId="137" fillId="83" borderId="48" applyProtection="0">
      <alignment vertical="center"/>
    </xf>
    <xf numFmtId="166" fontId="138" fillId="82" borderId="48" applyProtection="0">
      <alignment vertical="center"/>
    </xf>
    <xf numFmtId="193" fontId="135" fillId="82" borderId="48" applyProtection="0">
      <alignment vertical="center"/>
    </xf>
    <xf numFmtId="193" fontId="136" fillId="53" borderId="48" applyProtection="0">
      <alignment vertical="center"/>
    </xf>
    <xf numFmtId="193" fontId="135" fillId="76" borderId="48" applyProtection="0">
      <alignment vertical="center"/>
    </xf>
    <xf numFmtId="193" fontId="137" fillId="83" borderId="48" applyProtection="0">
      <alignment vertical="center"/>
    </xf>
    <xf numFmtId="193" fontId="138" fillId="82" borderId="48" applyProtection="0">
      <alignment vertical="center"/>
    </xf>
    <xf numFmtId="171" fontId="135" fillId="82" borderId="48" applyProtection="0">
      <alignment vertical="center"/>
    </xf>
    <xf numFmtId="171" fontId="136" fillId="53" borderId="48" applyProtection="0">
      <alignment vertical="center"/>
    </xf>
    <xf numFmtId="171" fontId="135" fillId="76" borderId="48" applyProtection="0">
      <alignment vertical="center"/>
    </xf>
    <xf numFmtId="171" fontId="137" fillId="83" borderId="48" applyProtection="0">
      <alignment vertical="center"/>
    </xf>
    <xf numFmtId="171" fontId="138" fillId="82" borderId="48" applyProtection="0">
      <alignment vertical="center"/>
    </xf>
    <xf numFmtId="0" fontId="139" fillId="82" borderId="48" applyNumberFormat="0" applyProtection="0">
      <alignment vertical="center"/>
    </xf>
    <xf numFmtId="0" fontId="140" fillId="53" borderId="48" applyNumberFormat="0" applyProtection="0">
      <alignment vertical="center"/>
    </xf>
    <xf numFmtId="0" fontId="140" fillId="76" borderId="48" applyNumberFormat="0" applyProtection="0">
      <alignment vertical="center"/>
    </xf>
    <xf numFmtId="0" fontId="140" fillId="83" borderId="48" applyNumberFormat="0" applyProtection="0">
      <alignment vertical="center"/>
    </xf>
    <xf numFmtId="0" fontId="140" fillId="82" borderId="48" applyNumberFormat="0" applyProtection="0">
      <alignment vertical="center"/>
    </xf>
    <xf numFmtId="0" fontId="139" fillId="82" borderId="48" applyNumberFormat="0" applyProtection="0">
      <alignment horizontal="left" vertical="center"/>
    </xf>
    <xf numFmtId="0" fontId="139" fillId="53" borderId="48" applyNumberFormat="0" applyProtection="0">
      <alignment horizontal="left" vertical="center"/>
    </xf>
    <xf numFmtId="0" fontId="139" fillId="76" borderId="48" applyNumberFormat="0" applyProtection="0">
      <alignment horizontal="left" vertical="center"/>
    </xf>
    <xf numFmtId="0" fontId="139" fillId="83" borderId="48" applyNumberFormat="0" applyProtection="0">
      <alignment horizontal="left" vertical="center"/>
    </xf>
    <xf numFmtId="0" fontId="139" fillId="82" borderId="48" applyNumberFormat="0" applyProtection="0">
      <alignment horizontal="left" vertical="center"/>
    </xf>
    <xf numFmtId="164" fontId="121" fillId="86" borderId="49" applyProtection="0">
      <alignment vertical="center"/>
    </xf>
    <xf numFmtId="164" fontId="121" fillId="77" borderId="49" applyProtection="0">
      <alignment vertical="center"/>
    </xf>
    <xf numFmtId="164" fontId="121" fillId="71" borderId="49" applyProtection="0">
      <alignment vertical="center"/>
    </xf>
    <xf numFmtId="164" fontId="121" fillId="43" borderId="49" applyProtection="0">
      <alignment vertical="center"/>
    </xf>
    <xf numFmtId="164" fontId="121" fillId="52" borderId="49" applyProtection="0">
      <alignment vertical="center"/>
    </xf>
    <xf numFmtId="164" fontId="121" fillId="86" borderId="49" applyProtection="0">
      <alignment vertical="center"/>
    </xf>
    <xf numFmtId="164" fontId="121" fillId="71" borderId="49" applyProtection="0">
      <alignment vertical="center"/>
    </xf>
    <xf numFmtId="164" fontId="121" fillId="43" borderId="49" applyProtection="0">
      <alignment vertical="center"/>
    </xf>
    <xf numFmtId="4" fontId="121" fillId="77" borderId="49" applyProtection="0">
      <alignment vertical="center"/>
    </xf>
    <xf numFmtId="4" fontId="121" fillId="71" borderId="49" applyProtection="0">
      <alignment vertical="center"/>
    </xf>
    <xf numFmtId="4" fontId="121" fillId="43" borderId="49" applyProtection="0">
      <alignment vertical="center"/>
    </xf>
    <xf numFmtId="4" fontId="121" fillId="52" borderId="49" applyProtection="0">
      <alignment vertical="center"/>
    </xf>
    <xf numFmtId="4" fontId="121" fillId="71" borderId="49" applyProtection="0">
      <alignment vertical="center"/>
    </xf>
    <xf numFmtId="4" fontId="121" fillId="43" borderId="49" applyProtection="0">
      <alignment vertical="center"/>
    </xf>
    <xf numFmtId="167" fontId="121" fillId="77" borderId="49" applyProtection="0">
      <alignment vertical="center"/>
    </xf>
    <xf numFmtId="167" fontId="121" fillId="71" borderId="49" applyProtection="0">
      <alignment vertical="center"/>
    </xf>
    <xf numFmtId="167" fontId="121" fillId="43" borderId="49" applyProtection="0">
      <alignment vertical="center"/>
    </xf>
    <xf numFmtId="167" fontId="121" fillId="52" borderId="49" applyProtection="0">
      <alignment vertical="center"/>
    </xf>
    <xf numFmtId="167" fontId="121" fillId="71" borderId="49" applyProtection="0">
      <alignment vertical="center"/>
    </xf>
    <xf numFmtId="167" fontId="121" fillId="43" borderId="49" applyProtection="0">
      <alignment vertical="center"/>
    </xf>
    <xf numFmtId="186" fontId="121" fillId="77" borderId="49" applyProtection="0">
      <alignment vertical="center"/>
    </xf>
    <xf numFmtId="186" fontId="121" fillId="71" borderId="49" applyProtection="0">
      <alignment vertical="center"/>
    </xf>
    <xf numFmtId="186" fontId="121" fillId="43" borderId="49" applyProtection="0">
      <alignment vertical="center"/>
    </xf>
    <xf numFmtId="186" fontId="121" fillId="52" borderId="49" applyProtection="0">
      <alignment vertical="center"/>
    </xf>
    <xf numFmtId="186" fontId="121" fillId="71" borderId="49" applyProtection="0">
      <alignment vertical="center"/>
    </xf>
    <xf numFmtId="186" fontId="121" fillId="43" borderId="49" applyProtection="0">
      <alignment vertical="center"/>
    </xf>
    <xf numFmtId="3" fontId="121" fillId="77" borderId="49" applyProtection="0">
      <alignment vertical="center"/>
    </xf>
    <xf numFmtId="3" fontId="121" fillId="71" borderId="49" applyProtection="0">
      <alignment vertical="center"/>
    </xf>
    <xf numFmtId="3" fontId="121" fillId="43" borderId="49" applyProtection="0">
      <alignment vertical="center"/>
    </xf>
    <xf numFmtId="3" fontId="121" fillId="52" borderId="49" applyProtection="0">
      <alignment vertical="center"/>
    </xf>
    <xf numFmtId="3" fontId="121" fillId="71" borderId="49" applyProtection="0">
      <alignment vertical="center"/>
    </xf>
    <xf numFmtId="3" fontId="121" fillId="43" borderId="49" applyProtection="0">
      <alignment vertical="center"/>
    </xf>
    <xf numFmtId="0" fontId="122" fillId="77" borderId="49" applyNumberFormat="0" applyProtection="0">
      <alignment vertical="center"/>
    </xf>
    <xf numFmtId="187" fontId="122" fillId="71" borderId="49" applyProtection="0">
      <alignment vertical="center"/>
    </xf>
    <xf numFmtId="187" fontId="123" fillId="43" borderId="49" applyProtection="0">
      <alignment vertical="center"/>
    </xf>
    <xf numFmtId="187" fontId="122" fillId="52" borderId="49" applyProtection="0">
      <alignment vertical="center"/>
    </xf>
    <xf numFmtId="187" fontId="122" fillId="71" borderId="49" applyProtection="0">
      <alignment vertical="center"/>
    </xf>
    <xf numFmtId="187" fontId="123" fillId="43" borderId="49" applyProtection="0">
      <alignment vertical="center"/>
    </xf>
    <xf numFmtId="0" fontId="122" fillId="77" borderId="49" applyNumberFormat="0" applyProtection="0">
      <alignment vertical="center"/>
    </xf>
    <xf numFmtId="188" fontId="122" fillId="71" borderId="49" applyProtection="0">
      <alignment vertical="center"/>
    </xf>
    <xf numFmtId="188" fontId="123" fillId="43" borderId="49" applyProtection="0">
      <alignment vertical="center"/>
    </xf>
    <xf numFmtId="188" fontId="122" fillId="52" borderId="49" applyProtection="0">
      <alignment vertical="center"/>
    </xf>
    <xf numFmtId="188" fontId="122" fillId="71" borderId="49" applyProtection="0">
      <alignment vertical="center"/>
    </xf>
    <xf numFmtId="188" fontId="123" fillId="43" borderId="49" applyProtection="0">
      <alignment vertical="center"/>
    </xf>
    <xf numFmtId="0" fontId="122" fillId="77" borderId="49" applyNumberFormat="0" applyProtection="0">
      <alignment vertical="center"/>
    </xf>
    <xf numFmtId="189" fontId="122" fillId="71" borderId="49" applyProtection="0">
      <alignment vertical="center"/>
    </xf>
    <xf numFmtId="189" fontId="123" fillId="43" borderId="49" applyProtection="0">
      <alignment vertical="center"/>
    </xf>
    <xf numFmtId="189" fontId="122" fillId="52" borderId="49" applyProtection="0">
      <alignment vertical="center"/>
    </xf>
    <xf numFmtId="189" fontId="122" fillId="71" borderId="49" applyProtection="0">
      <alignment vertical="center"/>
    </xf>
    <xf numFmtId="189" fontId="123" fillId="43" borderId="49" applyProtection="0">
      <alignment vertical="center"/>
    </xf>
    <xf numFmtId="190" fontId="124" fillId="77" borderId="49" applyProtection="0">
      <alignment vertical="center"/>
    </xf>
    <xf numFmtId="190" fontId="124" fillId="71" borderId="49" applyProtection="0">
      <alignment vertical="center"/>
    </xf>
    <xf numFmtId="190" fontId="124" fillId="43" borderId="49" applyProtection="0">
      <alignment vertical="center"/>
    </xf>
    <xf numFmtId="190" fontId="124" fillId="52" borderId="49" applyProtection="0">
      <alignment vertical="center"/>
    </xf>
    <xf numFmtId="190" fontId="124" fillId="71" borderId="49" applyProtection="0">
      <alignment vertical="center"/>
    </xf>
    <xf numFmtId="190" fontId="124" fillId="43" borderId="49" applyProtection="0">
      <alignment vertical="center"/>
    </xf>
    <xf numFmtId="191" fontId="124" fillId="77" borderId="49" applyProtection="0">
      <alignment vertical="center"/>
    </xf>
    <xf numFmtId="191" fontId="124" fillId="71" borderId="49" applyProtection="0">
      <alignment vertical="center"/>
    </xf>
    <xf numFmtId="191" fontId="124" fillId="43" borderId="49" applyProtection="0">
      <alignment vertical="center"/>
    </xf>
    <xf numFmtId="191" fontId="124" fillId="52" borderId="49" applyProtection="0">
      <alignment vertical="center"/>
    </xf>
    <xf numFmtId="191" fontId="124" fillId="71" borderId="49" applyProtection="0">
      <alignment vertical="center"/>
    </xf>
    <xf numFmtId="191" fontId="124" fillId="43" borderId="49" applyProtection="0">
      <alignment vertical="center"/>
    </xf>
    <xf numFmtId="192" fontId="124" fillId="77" borderId="49" applyProtection="0">
      <alignment vertical="center"/>
    </xf>
    <xf numFmtId="192" fontId="124" fillId="71" borderId="49" applyProtection="0">
      <alignment vertical="center"/>
    </xf>
    <xf numFmtId="192" fontId="124" fillId="43" borderId="49" applyProtection="0">
      <alignment vertical="center"/>
    </xf>
    <xf numFmtId="192" fontId="124" fillId="52" borderId="49" applyProtection="0">
      <alignment vertical="center"/>
    </xf>
    <xf numFmtId="192" fontId="124" fillId="71" borderId="49" applyProtection="0">
      <alignment vertical="center"/>
    </xf>
    <xf numFmtId="192" fontId="124" fillId="43" borderId="49" applyProtection="0">
      <alignment vertical="center"/>
    </xf>
    <xf numFmtId="166" fontId="125" fillId="77" borderId="49" applyProtection="0">
      <alignment vertical="center"/>
    </xf>
    <xf numFmtId="166" fontId="126" fillId="71" borderId="49" applyProtection="0">
      <alignment vertical="center"/>
    </xf>
    <xf numFmtId="166" fontId="127" fillId="43" borderId="49" applyProtection="0">
      <alignment vertical="center"/>
    </xf>
    <xf numFmtId="166" fontId="125" fillId="52" borderId="49" applyProtection="0">
      <alignment vertical="center"/>
    </xf>
    <xf numFmtId="166" fontId="128" fillId="71" borderId="49" applyProtection="0">
      <alignment vertical="center"/>
    </xf>
    <xf numFmtId="166" fontId="127" fillId="43" borderId="49" applyProtection="0">
      <alignment vertical="center"/>
    </xf>
    <xf numFmtId="193" fontId="125" fillId="77" borderId="49" applyProtection="0">
      <alignment vertical="center"/>
    </xf>
    <xf numFmtId="193" fontId="126" fillId="71" borderId="49" applyProtection="0">
      <alignment vertical="center"/>
    </xf>
    <xf numFmtId="193" fontId="127" fillId="43" borderId="49" applyProtection="0">
      <alignment vertical="center"/>
    </xf>
    <xf numFmtId="193" fontId="125" fillId="52" borderId="49" applyProtection="0">
      <alignment vertical="center"/>
    </xf>
    <xf numFmtId="193" fontId="128" fillId="71" borderId="49" applyProtection="0">
      <alignment vertical="center"/>
    </xf>
    <xf numFmtId="193" fontId="127" fillId="43" borderId="49" applyProtection="0">
      <alignment vertical="center"/>
    </xf>
    <xf numFmtId="171" fontId="125" fillId="77" borderId="49" applyProtection="0">
      <alignment vertical="center"/>
    </xf>
    <xf numFmtId="171" fontId="126" fillId="71" borderId="49" applyProtection="0">
      <alignment vertical="center"/>
    </xf>
    <xf numFmtId="171" fontId="127" fillId="43" borderId="49" applyProtection="0">
      <alignment vertical="center"/>
    </xf>
    <xf numFmtId="171" fontId="125" fillId="52" borderId="49" applyProtection="0">
      <alignment vertical="center"/>
    </xf>
    <xf numFmtId="171" fontId="128" fillId="71" borderId="49" applyProtection="0">
      <alignment vertical="center"/>
    </xf>
    <xf numFmtId="171" fontId="127" fillId="43" borderId="49" applyProtection="0">
      <alignment vertical="center"/>
    </xf>
    <xf numFmtId="0" fontId="129" fillId="77" borderId="49" applyNumberFormat="0" applyProtection="0">
      <alignment vertical="center"/>
    </xf>
    <xf numFmtId="0" fontId="130" fillId="71" borderId="49" applyNumberFormat="0" applyProtection="0">
      <alignment vertical="center"/>
    </xf>
    <xf numFmtId="0" fontId="130" fillId="43" borderId="49" applyNumberFormat="0" applyProtection="0">
      <alignment vertical="center"/>
    </xf>
    <xf numFmtId="0" fontId="130" fillId="52" borderId="49" applyNumberFormat="0" applyProtection="0">
      <alignment vertical="center"/>
    </xf>
    <xf numFmtId="0" fontId="130" fillId="71" borderId="49" applyNumberFormat="0" applyProtection="0">
      <alignment vertical="center"/>
    </xf>
    <xf numFmtId="0" fontId="130" fillId="43" borderId="49" applyNumberFormat="0" applyProtection="0">
      <alignment vertical="center"/>
    </xf>
    <xf numFmtId="0" fontId="129" fillId="77" borderId="49" applyNumberFormat="0" applyProtection="0">
      <alignment horizontal="left" vertical="center"/>
    </xf>
    <xf numFmtId="0" fontId="129" fillId="71" borderId="49" applyNumberFormat="0" applyProtection="0">
      <alignment horizontal="left" vertical="center"/>
    </xf>
    <xf numFmtId="0" fontId="129" fillId="43" borderId="49" applyNumberFormat="0" applyProtection="0">
      <alignment horizontal="left" vertical="center"/>
    </xf>
    <xf numFmtId="0" fontId="129" fillId="52" borderId="49" applyNumberFormat="0" applyProtection="0">
      <alignment horizontal="left" vertical="center"/>
    </xf>
    <xf numFmtId="0" fontId="129" fillId="71" borderId="49" applyNumberFormat="0" applyProtection="0">
      <alignment horizontal="left" vertical="center"/>
    </xf>
    <xf numFmtId="0" fontId="129" fillId="43" borderId="49" applyNumberFormat="0" applyProtection="0">
      <alignment horizontal="left" vertical="center"/>
    </xf>
    <xf numFmtId="164" fontId="131" fillId="87" borderId="49" applyProtection="0">
      <alignment vertical="center"/>
    </xf>
    <xf numFmtId="164" fontId="131" fillId="50" borderId="49" applyProtection="0">
      <alignment vertical="center"/>
    </xf>
    <xf numFmtId="164" fontId="131" fillId="50" borderId="49" applyProtection="0">
      <alignment vertical="center"/>
    </xf>
    <xf numFmtId="164" fontId="131" fillId="62" borderId="49" applyProtection="0">
      <alignment vertical="center"/>
    </xf>
    <xf numFmtId="164" fontId="131" fillId="50" borderId="49" applyProtection="0">
      <alignment vertical="center"/>
    </xf>
    <xf numFmtId="164" fontId="131" fillId="87" borderId="49" applyProtection="0">
      <alignment vertical="center"/>
    </xf>
    <xf numFmtId="164" fontId="131" fillId="76" borderId="49" applyProtection="0">
      <alignment vertical="center"/>
    </xf>
    <xf numFmtId="164" fontId="131" fillId="62" borderId="49" applyProtection="0">
      <alignment vertical="center"/>
    </xf>
    <xf numFmtId="4" fontId="131" fillId="50" borderId="49" applyProtection="0">
      <alignment vertical="center"/>
    </xf>
    <xf numFmtId="4" fontId="131" fillId="50" borderId="49" applyProtection="0">
      <alignment vertical="center"/>
    </xf>
    <xf numFmtId="4" fontId="131" fillId="62" borderId="49" applyProtection="0">
      <alignment vertical="center"/>
    </xf>
    <xf numFmtId="4" fontId="131" fillId="50" borderId="49" applyProtection="0">
      <alignment vertical="center"/>
    </xf>
    <xf numFmtId="4" fontId="131" fillId="76" borderId="49" applyProtection="0">
      <alignment vertical="center"/>
    </xf>
    <xf numFmtId="4" fontId="131" fillId="62" borderId="49" applyProtection="0">
      <alignment vertical="center"/>
    </xf>
    <xf numFmtId="167" fontId="131" fillId="50" borderId="49" applyProtection="0">
      <alignment vertical="center"/>
    </xf>
    <xf numFmtId="167" fontId="131" fillId="50" borderId="49" applyProtection="0">
      <alignment vertical="center"/>
    </xf>
    <xf numFmtId="167" fontId="131" fillId="62" borderId="49" applyProtection="0">
      <alignment vertical="center"/>
    </xf>
    <xf numFmtId="167" fontId="131" fillId="50" borderId="49" applyProtection="0">
      <alignment vertical="center"/>
    </xf>
    <xf numFmtId="167" fontId="131" fillId="76" borderId="49" applyProtection="0">
      <alignment vertical="center"/>
    </xf>
    <xf numFmtId="167" fontId="131" fillId="62" borderId="49" applyProtection="0">
      <alignment vertical="center"/>
    </xf>
    <xf numFmtId="186" fontId="131" fillId="50" borderId="49" applyProtection="0">
      <alignment vertical="center"/>
    </xf>
    <xf numFmtId="186" fontId="131" fillId="50" borderId="49" applyProtection="0">
      <alignment vertical="center"/>
    </xf>
    <xf numFmtId="186" fontId="131" fillId="62" borderId="49" applyProtection="0">
      <alignment vertical="center"/>
    </xf>
    <xf numFmtId="186" fontId="131" fillId="50" borderId="49" applyProtection="0">
      <alignment vertical="center"/>
    </xf>
    <xf numFmtId="186" fontId="131" fillId="76" borderId="49" applyProtection="0">
      <alignment vertical="center"/>
    </xf>
    <xf numFmtId="186" fontId="131" fillId="62" borderId="49" applyProtection="0">
      <alignment vertical="center"/>
    </xf>
    <xf numFmtId="3" fontId="131" fillId="50" borderId="49" applyProtection="0">
      <alignment vertical="center"/>
    </xf>
    <xf numFmtId="3" fontId="131" fillId="50" borderId="49" applyProtection="0">
      <alignment vertical="center"/>
    </xf>
    <xf numFmtId="3" fontId="131" fillId="62" borderId="49" applyProtection="0">
      <alignment vertical="center"/>
    </xf>
    <xf numFmtId="3" fontId="131" fillId="50" borderId="49" applyProtection="0">
      <alignment vertical="center"/>
    </xf>
    <xf numFmtId="3" fontId="131" fillId="76" borderId="49" applyProtection="0">
      <alignment vertical="center"/>
    </xf>
    <xf numFmtId="3" fontId="131" fillId="62" borderId="49" applyProtection="0">
      <alignment vertical="center"/>
    </xf>
    <xf numFmtId="0" fontId="132" fillId="50" borderId="49" applyNumberFormat="0" applyProtection="0">
      <alignment vertical="center"/>
    </xf>
    <xf numFmtId="187" fontId="132" fillId="50" borderId="49" applyProtection="0">
      <alignment vertical="center"/>
    </xf>
    <xf numFmtId="187" fontId="133" fillId="62" borderId="49" applyProtection="0">
      <alignment vertical="center"/>
    </xf>
    <xf numFmtId="187" fontId="132" fillId="50" borderId="49" applyProtection="0">
      <alignment vertical="center"/>
    </xf>
    <xf numFmtId="187" fontId="132" fillId="76" borderId="49" applyProtection="0">
      <alignment vertical="center"/>
    </xf>
    <xf numFmtId="187" fontId="133" fillId="62" borderId="49" applyProtection="0">
      <alignment vertical="center"/>
    </xf>
    <xf numFmtId="0" fontId="132" fillId="50" borderId="49" applyNumberFormat="0" applyProtection="0">
      <alignment vertical="center"/>
    </xf>
    <xf numFmtId="188" fontId="132" fillId="50" borderId="49" applyProtection="0">
      <alignment vertical="center"/>
    </xf>
    <xf numFmtId="188" fontId="133" fillId="62" borderId="49" applyProtection="0">
      <alignment vertical="center"/>
    </xf>
    <xf numFmtId="188" fontId="132" fillId="50" borderId="49" applyProtection="0">
      <alignment vertical="center"/>
    </xf>
    <xf numFmtId="188" fontId="132" fillId="76" borderId="49" applyProtection="0">
      <alignment vertical="center"/>
    </xf>
    <xf numFmtId="188" fontId="133" fillId="62" borderId="49" applyProtection="0">
      <alignment vertical="center"/>
    </xf>
    <xf numFmtId="0" fontId="132" fillId="50" borderId="49" applyNumberFormat="0" applyProtection="0">
      <alignment vertical="center"/>
    </xf>
    <xf numFmtId="189" fontId="132" fillId="50" borderId="49" applyProtection="0">
      <alignment vertical="center"/>
    </xf>
    <xf numFmtId="189" fontId="133" fillId="62" borderId="49" applyProtection="0">
      <alignment vertical="center"/>
    </xf>
    <xf numFmtId="189" fontId="132" fillId="50" borderId="49" applyProtection="0">
      <alignment vertical="center"/>
    </xf>
    <xf numFmtId="189" fontId="132" fillId="76" borderId="49" applyProtection="0">
      <alignment vertical="center"/>
    </xf>
    <xf numFmtId="189" fontId="133" fillId="62" borderId="49" applyProtection="0">
      <alignment vertical="center"/>
    </xf>
    <xf numFmtId="190" fontId="134" fillId="50" borderId="49" applyProtection="0">
      <alignment vertical="center"/>
    </xf>
    <xf numFmtId="190" fontId="134" fillId="50" borderId="49" applyProtection="0">
      <alignment vertical="center"/>
    </xf>
    <xf numFmtId="190" fontId="134" fillId="62" borderId="49" applyProtection="0">
      <alignment vertical="center"/>
    </xf>
    <xf numFmtId="190" fontId="134" fillId="50" borderId="49" applyProtection="0">
      <alignment vertical="center"/>
    </xf>
    <xf numFmtId="190" fontId="134" fillId="76" borderId="49" applyProtection="0">
      <alignment vertical="center"/>
    </xf>
    <xf numFmtId="190" fontId="134" fillId="62" borderId="49" applyProtection="0">
      <alignment vertical="center"/>
    </xf>
    <xf numFmtId="191" fontId="134" fillId="50" borderId="49" applyProtection="0">
      <alignment vertical="center"/>
    </xf>
    <xf numFmtId="191" fontId="134" fillId="50" borderId="49" applyProtection="0">
      <alignment vertical="center"/>
    </xf>
    <xf numFmtId="191" fontId="134" fillId="62" borderId="49" applyProtection="0">
      <alignment vertical="center"/>
    </xf>
    <xf numFmtId="191" fontId="134" fillId="50" borderId="49" applyProtection="0">
      <alignment vertical="center"/>
    </xf>
    <xf numFmtId="191" fontId="134" fillId="76" borderId="49" applyProtection="0">
      <alignment vertical="center"/>
    </xf>
    <xf numFmtId="191" fontId="134" fillId="62" borderId="49" applyProtection="0">
      <alignment vertical="center"/>
    </xf>
    <xf numFmtId="192" fontId="134" fillId="50" borderId="49" applyProtection="0">
      <alignment vertical="center"/>
    </xf>
    <xf numFmtId="192" fontId="134" fillId="50" borderId="49" applyProtection="0">
      <alignment vertical="center"/>
    </xf>
    <xf numFmtId="192" fontId="134" fillId="62" borderId="49" applyProtection="0">
      <alignment vertical="center"/>
    </xf>
    <xf numFmtId="192" fontId="134" fillId="50" borderId="49" applyProtection="0">
      <alignment vertical="center"/>
    </xf>
    <xf numFmtId="192" fontId="134" fillId="76" borderId="49" applyProtection="0">
      <alignment vertical="center"/>
    </xf>
    <xf numFmtId="192" fontId="134" fillId="62" borderId="49" applyProtection="0">
      <alignment vertical="center"/>
    </xf>
    <xf numFmtId="166" fontId="135" fillId="50" borderId="49" applyProtection="0">
      <alignment vertical="center"/>
    </xf>
    <xf numFmtId="166" fontId="136" fillId="50" borderId="49" applyProtection="0">
      <alignment vertical="center"/>
    </xf>
    <xf numFmtId="166" fontId="138" fillId="62" borderId="49" applyProtection="0">
      <alignment vertical="center"/>
    </xf>
    <xf numFmtId="166" fontId="135" fillId="50" borderId="49" applyProtection="0">
      <alignment vertical="center"/>
    </xf>
    <xf numFmtId="166" fontId="137" fillId="76" borderId="49" applyProtection="0">
      <alignment vertical="center"/>
    </xf>
    <xf numFmtId="166" fontId="138" fillId="62" borderId="49" applyProtection="0">
      <alignment vertical="center"/>
    </xf>
    <xf numFmtId="193" fontId="135" fillId="50" borderId="49" applyProtection="0">
      <alignment vertical="center"/>
    </xf>
    <xf numFmtId="193" fontId="136" fillId="50" borderId="49" applyProtection="0">
      <alignment vertical="center"/>
    </xf>
    <xf numFmtId="193" fontId="138" fillId="62" borderId="49" applyProtection="0">
      <alignment vertical="center"/>
    </xf>
    <xf numFmtId="193" fontId="135" fillId="50" borderId="49" applyProtection="0">
      <alignment vertical="center"/>
    </xf>
    <xf numFmtId="193" fontId="137" fillId="76" borderId="49" applyProtection="0">
      <alignment vertical="center"/>
    </xf>
    <xf numFmtId="193" fontId="138" fillId="62" borderId="49" applyProtection="0">
      <alignment vertical="center"/>
    </xf>
    <xf numFmtId="171" fontId="135" fillId="50" borderId="49" applyProtection="0">
      <alignment vertical="center"/>
    </xf>
    <xf numFmtId="171" fontId="136" fillId="50" borderId="49" applyProtection="0">
      <alignment vertical="center"/>
    </xf>
    <xf numFmtId="171" fontId="138" fillId="62" borderId="49" applyProtection="0">
      <alignment vertical="center"/>
    </xf>
    <xf numFmtId="171" fontId="135" fillId="50" borderId="49" applyProtection="0">
      <alignment vertical="center"/>
    </xf>
    <xf numFmtId="171" fontId="137" fillId="76" borderId="49" applyProtection="0">
      <alignment vertical="center"/>
    </xf>
    <xf numFmtId="171" fontId="138" fillId="62" borderId="49" applyProtection="0">
      <alignment vertical="center"/>
    </xf>
    <xf numFmtId="0" fontId="139" fillId="50" borderId="49" applyNumberFormat="0" applyProtection="0">
      <alignment vertical="center"/>
    </xf>
    <xf numFmtId="0" fontId="140" fillId="50" borderId="49" applyNumberFormat="0" applyProtection="0">
      <alignment vertical="center"/>
    </xf>
    <xf numFmtId="0" fontId="140" fillId="62" borderId="49" applyNumberFormat="0" applyProtection="0">
      <alignment vertical="center"/>
    </xf>
    <xf numFmtId="0" fontId="140" fillId="50" borderId="49" applyNumberFormat="0" applyProtection="0">
      <alignment vertical="center"/>
    </xf>
    <xf numFmtId="0" fontId="140" fillId="76" borderId="49" applyNumberFormat="0" applyProtection="0">
      <alignment vertical="center"/>
    </xf>
    <xf numFmtId="0" fontId="140" fillId="62" borderId="49" applyNumberFormat="0" applyProtection="0">
      <alignment vertical="center"/>
    </xf>
    <xf numFmtId="0" fontId="139" fillId="50" borderId="49" applyNumberFormat="0" applyProtection="0">
      <alignment horizontal="left" vertical="center"/>
    </xf>
    <xf numFmtId="0" fontId="139" fillId="50" borderId="49" applyNumberFormat="0" applyProtection="0">
      <alignment horizontal="left" vertical="center"/>
    </xf>
    <xf numFmtId="0" fontId="139" fillId="62" borderId="49" applyNumberFormat="0" applyProtection="0">
      <alignment horizontal="left" vertical="center"/>
    </xf>
    <xf numFmtId="0" fontId="139" fillId="50" borderId="49" applyNumberFormat="0" applyProtection="0">
      <alignment horizontal="left" vertical="center"/>
    </xf>
    <xf numFmtId="0" fontId="139" fillId="76" borderId="49" applyNumberFormat="0" applyProtection="0">
      <alignment horizontal="left" vertical="center"/>
    </xf>
    <xf numFmtId="0" fontId="139" fillId="62" borderId="49" applyNumberFormat="0" applyProtection="0">
      <alignment horizontal="left" vertical="center"/>
    </xf>
    <xf numFmtId="0" fontId="53" fillId="42" borderId="0" applyNumberFormat="0" applyBorder="0" applyProtection="0">
      <alignment horizontal="left" vertical="center"/>
    </xf>
    <xf numFmtId="0" fontId="53" fillId="66" borderId="0" applyNumberFormat="0" applyBorder="0" applyProtection="0">
      <alignment horizontal="left" vertical="center"/>
    </xf>
    <xf numFmtId="0" fontId="53" fillId="62" borderId="0" applyNumberFormat="0" applyBorder="0" applyProtection="0">
      <alignment horizontal="left" vertical="center"/>
    </xf>
    <xf numFmtId="0" fontId="53" fillId="42" borderId="0" applyNumberFormat="0" applyBorder="0" applyProtection="0">
      <alignment horizontal="left" vertical="center"/>
    </xf>
    <xf numFmtId="0" fontId="53" fillId="66" borderId="0" applyNumberFormat="0" applyBorder="0" applyProtection="0">
      <alignment horizontal="left" vertical="center"/>
    </xf>
    <xf numFmtId="49" fontId="53" fillId="88" borderId="19" applyProtection="0">
      <alignment vertical="center" wrapText="1"/>
    </xf>
    <xf numFmtId="49" fontId="53" fillId="51" borderId="19" applyProtection="0">
      <alignment vertical="center" wrapText="1"/>
    </xf>
    <xf numFmtId="49" fontId="53" fillId="51" borderId="19" applyProtection="0">
      <alignment vertical="center" wrapText="1"/>
    </xf>
    <xf numFmtId="49" fontId="53" fillId="69" borderId="19" applyProtection="0">
      <alignment vertical="center" wrapText="1"/>
    </xf>
    <xf numFmtId="49" fontId="53" fillId="51" borderId="19" applyProtection="0">
      <alignment vertical="center" wrapText="1"/>
    </xf>
    <xf numFmtId="49" fontId="53" fillId="88" borderId="19" applyProtection="0">
      <alignment vertical="center" wrapText="1"/>
    </xf>
    <xf numFmtId="49" fontId="53" fillId="51" borderId="19" applyProtection="0">
      <alignment vertical="center" wrapText="1"/>
    </xf>
    <xf numFmtId="49" fontId="53" fillId="45" borderId="19" applyProtection="0">
      <alignment vertical="center" wrapText="1"/>
    </xf>
    <xf numFmtId="0" fontId="53" fillId="44" borderId="19" applyNumberFormat="0" applyProtection="0">
      <alignment horizontal="left" vertical="center" wrapText="1"/>
    </xf>
    <xf numFmtId="0" fontId="53" fillId="44" borderId="19" applyNumberFormat="0" applyProtection="0">
      <alignment horizontal="left" vertical="center" wrapText="1"/>
    </xf>
    <xf numFmtId="0" fontId="53" fillId="44" borderId="19" applyNumberFormat="0" applyProtection="0">
      <alignment horizontal="left" vertical="center" wrapText="1"/>
    </xf>
    <xf numFmtId="0" fontId="53" fillId="44" borderId="19" applyNumberFormat="0" applyProtection="0">
      <alignment horizontal="left" vertical="center" wrapText="1"/>
    </xf>
    <xf numFmtId="0" fontId="84" fillId="44" borderId="19" applyNumberFormat="0" applyProtection="0">
      <alignment horizontal="left" vertical="center" wrapText="1"/>
    </xf>
    <xf numFmtId="0" fontId="84" fillId="44" borderId="19" applyNumberFormat="0" applyProtection="0">
      <alignment horizontal="left" vertical="center" wrapText="1"/>
    </xf>
    <xf numFmtId="0" fontId="84" fillId="44" borderId="19" applyNumberFormat="0" applyProtection="0">
      <alignment horizontal="left" vertical="center" wrapText="1"/>
    </xf>
    <xf numFmtId="0" fontId="84" fillId="44" borderId="19" applyNumberFormat="0" applyProtection="0">
      <alignment horizontal="left" vertical="center" wrapText="1"/>
    </xf>
    <xf numFmtId="0" fontId="53" fillId="69" borderId="50" applyNumberFormat="0" applyProtection="0">
      <alignment horizontal="left" vertical="center" wrapText="1"/>
    </xf>
    <xf numFmtId="0" fontId="53" fillId="89" borderId="19" applyNumberFormat="0" applyProtection="0">
      <alignment horizontal="left" vertical="center" wrapText="1"/>
    </xf>
    <xf numFmtId="0" fontId="53" fillId="45" borderId="19" applyNumberFormat="0" applyProtection="0">
      <alignment horizontal="left" vertical="center" wrapText="1"/>
    </xf>
    <xf numFmtId="0" fontId="53" fillId="89" borderId="19" applyNumberFormat="0" applyProtection="0">
      <alignment horizontal="left" vertical="center" wrapText="1"/>
    </xf>
    <xf numFmtId="0" fontId="53" fillId="67" borderId="19" applyNumberFormat="0" applyProtection="0">
      <alignment horizontal="left" vertical="center" wrapText="1"/>
    </xf>
    <xf numFmtId="0" fontId="141" fillId="62" borderId="19" applyNumberFormat="0" applyProtection="0">
      <alignment horizontal="left" vertical="center" wrapText="1"/>
    </xf>
    <xf numFmtId="0" fontId="141" fillId="62" borderId="19" applyNumberFormat="0" applyProtection="0">
      <alignment horizontal="left" vertical="center" wrapText="1"/>
    </xf>
    <xf numFmtId="0" fontId="141" fillId="61" borderId="19" applyNumberFormat="0" applyProtection="0">
      <alignment horizontal="left" vertical="center" wrapText="1"/>
    </xf>
    <xf numFmtId="0" fontId="141" fillId="90" borderId="19" applyNumberFormat="0" applyProtection="0">
      <alignment horizontal="left" vertical="center" wrapText="1"/>
    </xf>
    <xf numFmtId="0" fontId="141" fillId="55" borderId="19" applyNumberFormat="0" applyProtection="0">
      <alignment horizontal="left" vertical="center" wrapText="1"/>
    </xf>
    <xf numFmtId="49" fontId="142" fillId="82" borderId="51" applyProtection="0">
      <alignment vertical="center"/>
    </xf>
    <xf numFmtId="49" fontId="143" fillId="82" borderId="35" applyProtection="0">
      <alignment vertical="center"/>
    </xf>
    <xf numFmtId="49" fontId="144" fillId="82" borderId="35" applyProtection="0">
      <alignment vertical="center"/>
    </xf>
    <xf numFmtId="49" fontId="144" fillId="82" borderId="35" applyProtection="0">
      <alignment vertical="center"/>
    </xf>
    <xf numFmtId="49" fontId="143" fillId="82" borderId="35" applyProtection="0">
      <alignment vertical="center"/>
    </xf>
    <xf numFmtId="0" fontId="145" fillId="82" borderId="52" applyNumberFormat="0" applyProtection="0">
      <alignment horizontal="left" vertical="center" wrapText="1"/>
    </xf>
    <xf numFmtId="0" fontId="145" fillId="82" borderId="0" applyNumberFormat="0" applyBorder="0" applyProtection="0">
      <alignment horizontal="left" vertical="center" wrapText="1"/>
    </xf>
    <xf numFmtId="0" fontId="145" fillId="82" borderId="0" applyNumberFormat="0" applyBorder="0" applyProtection="0">
      <alignment horizontal="left" vertical="center" wrapText="1"/>
    </xf>
    <xf numFmtId="0" fontId="145" fillId="82" borderId="0" applyNumberFormat="0" applyBorder="0" applyProtection="0">
      <alignment horizontal="left" vertical="center" wrapText="1"/>
    </xf>
    <xf numFmtId="0" fontId="145" fillId="82" borderId="0" applyNumberFormat="0" applyBorder="0" applyProtection="0">
      <alignment horizontal="left" vertical="center" wrapText="1"/>
    </xf>
    <xf numFmtId="49" fontId="53" fillId="52" borderId="0" applyBorder="0" applyProtection="0">
      <alignment vertical="center" wrapText="1"/>
    </xf>
    <xf numFmtId="49" fontId="53" fillId="43" borderId="35" applyProtection="0">
      <alignment vertical="center" wrapText="1"/>
    </xf>
    <xf numFmtId="49" fontId="53" fillId="84" borderId="35" applyProtection="0">
      <alignment vertical="center" wrapText="1"/>
    </xf>
    <xf numFmtId="49" fontId="53" fillId="43" borderId="35" applyProtection="0">
      <alignment vertical="center" wrapText="1"/>
    </xf>
    <xf numFmtId="49" fontId="53" fillId="84" borderId="35" applyProtection="0">
      <alignment vertical="center" wrapText="1"/>
    </xf>
    <xf numFmtId="0" fontId="53" fillId="65" borderId="19" applyNumberFormat="0" applyProtection="0">
      <alignment horizontal="left" vertical="center" wrapText="1"/>
    </xf>
    <xf numFmtId="0" fontId="53" fillId="63" borderId="19" applyNumberFormat="0" applyProtection="0">
      <alignment horizontal="left" vertical="center" wrapText="1"/>
    </xf>
    <xf numFmtId="0" fontId="53" fillId="45" borderId="19" applyNumberFormat="0" applyProtection="0">
      <alignment horizontal="left" vertical="center" wrapText="1"/>
    </xf>
    <xf numFmtId="0" fontId="53" fillId="85" borderId="19" applyNumberFormat="0" applyProtection="0">
      <alignment horizontal="left" vertical="center" wrapText="1"/>
    </xf>
    <xf numFmtId="0" fontId="53" fillId="63" borderId="19" applyNumberFormat="0" applyProtection="0">
      <alignment horizontal="left" vertical="center" wrapText="1"/>
    </xf>
    <xf numFmtId="0" fontId="53" fillId="63" borderId="19" applyNumberFormat="0" applyProtection="0">
      <alignment horizontal="left" vertical="center" wrapText="1"/>
    </xf>
    <xf numFmtId="0" fontId="53" fillId="43" borderId="19" applyNumberFormat="0" applyProtection="0">
      <alignment horizontal="left" vertical="center" wrapText="1"/>
    </xf>
    <xf numFmtId="0" fontId="53" fillId="65" borderId="19" applyNumberFormat="0" applyProtection="0">
      <alignment horizontal="left" vertical="center" wrapText="1"/>
    </xf>
    <xf numFmtId="0" fontId="53" fillId="51" borderId="19" applyNumberFormat="0" applyProtection="0">
      <alignment horizontal="left" vertical="center" wrapText="1"/>
    </xf>
    <xf numFmtId="0" fontId="53" fillId="61" borderId="19" applyNumberFormat="0" applyProtection="0">
      <alignment horizontal="left" vertical="center" wrapText="1"/>
    </xf>
    <xf numFmtId="0" fontId="53" fillId="58" borderId="19" applyNumberFormat="0" applyProtection="0">
      <alignment horizontal="left" vertical="center" wrapText="1"/>
    </xf>
    <xf numFmtId="0" fontId="53" fillId="68" borderId="19" applyNumberFormat="0" applyProtection="0">
      <alignment horizontal="left" vertical="center" wrapText="1"/>
    </xf>
    <xf numFmtId="0" fontId="53" fillId="58" borderId="19" applyNumberFormat="0" applyProtection="0">
      <alignment horizontal="left" vertical="center" wrapText="1"/>
    </xf>
    <xf numFmtId="0" fontId="53" fillId="39" borderId="19" applyNumberFormat="0" applyProtection="0">
      <alignment horizontal="left" vertical="center" wrapText="1"/>
    </xf>
    <xf numFmtId="0" fontId="53" fillId="63" borderId="19" applyNumberFormat="0" applyProtection="0">
      <alignment horizontal="left" vertical="center" wrapText="1"/>
    </xf>
    <xf numFmtId="0" fontId="53" fillId="58" borderId="19" applyNumberFormat="0" applyProtection="0">
      <alignment horizontal="left" vertical="center" wrapText="1"/>
    </xf>
    <xf numFmtId="0" fontId="53" fillId="39" borderId="19" applyNumberFormat="0" applyProtection="0">
      <alignment horizontal="left" vertical="center" wrapText="1"/>
    </xf>
    <xf numFmtId="0" fontId="53" fillId="39" borderId="19" applyNumberFormat="0" applyProtection="0">
      <alignment horizontal="left" vertical="center" wrapText="1"/>
    </xf>
    <xf numFmtId="0" fontId="53" fillId="39" borderId="19" applyNumberFormat="0" applyProtection="0">
      <alignment horizontal="left" vertical="center" wrapText="1"/>
    </xf>
    <xf numFmtId="0" fontId="53" fillId="39" borderId="19" applyNumberFormat="0" applyProtection="0">
      <alignment horizontal="left" vertical="center" wrapText="1"/>
    </xf>
    <xf numFmtId="49" fontId="143" fillId="48" borderId="51" applyProtection="0">
      <alignment vertical="center"/>
    </xf>
    <xf numFmtId="49" fontId="146" fillId="48" borderId="35" applyProtection="0">
      <alignment vertical="center"/>
    </xf>
    <xf numFmtId="49" fontId="146" fillId="48" borderId="35" applyProtection="0">
      <alignment vertical="center"/>
    </xf>
    <xf numFmtId="49" fontId="146" fillId="48" borderId="35" applyProtection="0">
      <alignment vertical="center"/>
    </xf>
    <xf numFmtId="49" fontId="146" fillId="48" borderId="35" applyProtection="0">
      <alignment vertical="center"/>
    </xf>
    <xf numFmtId="0" fontId="145" fillId="48" borderId="52" applyNumberFormat="0" applyProtection="0">
      <alignment horizontal="left" vertical="center" wrapText="1"/>
    </xf>
    <xf numFmtId="0" fontId="145" fillId="48" borderId="0" applyNumberFormat="0" applyBorder="0" applyProtection="0">
      <alignment horizontal="left" vertical="center" wrapText="1"/>
    </xf>
    <xf numFmtId="0" fontId="145" fillId="48" borderId="0" applyNumberFormat="0" applyBorder="0" applyProtection="0">
      <alignment horizontal="left" vertical="center" wrapText="1"/>
    </xf>
    <xf numFmtId="0" fontId="145" fillId="48" borderId="0" applyNumberFormat="0" applyBorder="0" applyProtection="0">
      <alignment horizontal="left" vertical="center" wrapText="1"/>
    </xf>
    <xf numFmtId="0" fontId="145" fillId="48" borderId="0" applyNumberFormat="0" applyBorder="0" applyProtection="0">
      <alignment horizontal="left" vertical="center" wrapText="1"/>
    </xf>
    <xf numFmtId="49" fontId="142" fillId="53" borderId="51" applyProtection="0">
      <alignment vertical="center"/>
    </xf>
    <xf numFmtId="49" fontId="143" fillId="50" borderId="35" applyProtection="0">
      <alignment vertical="center"/>
    </xf>
    <xf numFmtId="49" fontId="144" fillId="55" borderId="35" applyProtection="0">
      <alignment vertical="center"/>
    </xf>
    <xf numFmtId="49" fontId="144" fillId="55" borderId="35" applyProtection="0">
      <alignment vertical="center"/>
    </xf>
    <xf numFmtId="49" fontId="143" fillId="50" borderId="35" applyProtection="0">
      <alignment vertical="center"/>
    </xf>
    <xf numFmtId="0" fontId="145" fillId="53" borderId="52" applyNumberFormat="0" applyProtection="0">
      <alignment horizontal="left" vertical="center" wrapText="1"/>
    </xf>
    <xf numFmtId="0" fontId="145" fillId="50" borderId="0" applyNumberFormat="0" applyBorder="0" applyProtection="0">
      <alignment horizontal="left" vertical="center" wrapText="1"/>
    </xf>
    <xf numFmtId="0" fontId="145" fillId="55" borderId="0" applyNumberFormat="0" applyBorder="0" applyProtection="0">
      <alignment horizontal="left" vertical="center" wrapText="1"/>
    </xf>
    <xf numFmtId="0" fontId="145" fillId="55" borderId="0" applyNumberFormat="0" applyBorder="0" applyProtection="0">
      <alignment horizontal="left" vertical="center" wrapText="1"/>
    </xf>
    <xf numFmtId="0" fontId="145" fillId="50" borderId="0" applyNumberFormat="0" applyBorder="0" applyProtection="0">
      <alignment horizontal="left" vertical="center" wrapText="1"/>
    </xf>
    <xf numFmtId="0" fontId="53" fillId="60" borderId="0" applyNumberFormat="0" applyBorder="0" applyProtection="0"/>
    <xf numFmtId="0" fontId="147" fillId="0" borderId="0" applyNumberFormat="0" applyBorder="0" applyProtection="0"/>
    <xf numFmtId="0" fontId="89" fillId="0" borderId="0" applyNumberFormat="0" applyBorder="0" applyProtection="0"/>
    <xf numFmtId="0" fontId="148" fillId="0" borderId="0" applyNumberFormat="0" applyBorder="0" applyProtection="0"/>
    <xf numFmtId="0" fontId="147" fillId="0" borderId="0" applyNumberFormat="0" applyBorder="0" applyProtection="0"/>
    <xf numFmtId="0" fontId="89" fillId="0" borderId="0" applyNumberFormat="0" applyBorder="0" applyProtection="0"/>
    <xf numFmtId="0" fontId="120" fillId="0" borderId="0" applyNumberFormat="0" applyBorder="0" applyProtection="0"/>
    <xf numFmtId="0" fontId="120" fillId="0" borderId="0" applyNumberFormat="0" applyBorder="0" applyProtection="0"/>
    <xf numFmtId="0" fontId="92" fillId="0" borderId="43" applyNumberFormat="0" applyProtection="0"/>
    <xf numFmtId="0" fontId="93" fillId="0" borderId="44" applyNumberFormat="0" applyProtection="0"/>
    <xf numFmtId="0" fontId="81" fillId="0" borderId="45" applyNumberFormat="0" applyProtection="0"/>
    <xf numFmtId="0" fontId="81" fillId="0" borderId="0" applyNumberFormat="0" applyBorder="0" applyProtection="0"/>
    <xf numFmtId="0" fontId="120" fillId="0" borderId="0" applyNumberFormat="0" applyBorder="0" applyProtection="0"/>
    <xf numFmtId="0" fontId="149" fillId="0" borderId="0" applyNumberFormat="0" applyBorder="0" applyProtection="0"/>
    <xf numFmtId="0" fontId="150" fillId="0" borderId="0" applyNumberFormat="0" applyBorder="0" applyProtection="0"/>
    <xf numFmtId="0" fontId="151" fillId="0" borderId="43" applyNumberFormat="0" applyProtection="0"/>
    <xf numFmtId="0" fontId="152" fillId="0" borderId="44" applyNumberFormat="0" applyProtection="0"/>
    <xf numFmtId="0" fontId="153" fillId="0" borderId="53" applyNumberFormat="0" applyProtection="0"/>
    <xf numFmtId="0" fontId="153" fillId="0" borderId="0" applyNumberFormat="0" applyBorder="0" applyProtection="0"/>
    <xf numFmtId="0" fontId="154" fillId="0" borderId="54" applyNumberFormat="0" applyProtection="0"/>
    <xf numFmtId="0" fontId="149" fillId="0" borderId="0" applyNumberFormat="0" applyBorder="0" applyProtection="0"/>
    <xf numFmtId="0" fontId="155" fillId="0" borderId="0" applyNumberFormat="0" applyBorder="0" applyProtection="0"/>
    <xf numFmtId="0" fontId="156" fillId="0" borderId="44" applyNumberFormat="0" applyProtection="0"/>
    <xf numFmtId="0" fontId="157" fillId="0" borderId="0" applyNumberFormat="0" applyBorder="0" applyProtection="0"/>
    <xf numFmtId="0" fontId="158" fillId="0" borderId="44" applyNumberFormat="0" applyProtection="0"/>
    <xf numFmtId="0" fontId="159" fillId="0" borderId="55" applyNumberFormat="0" applyProtection="0"/>
    <xf numFmtId="0" fontId="160" fillId="0" borderId="55" applyNumberFormat="0" applyProtection="0"/>
    <xf numFmtId="0" fontId="159" fillId="0" borderId="0" applyNumberFormat="0" applyBorder="0" applyProtection="0"/>
    <xf numFmtId="0" fontId="160" fillId="0" borderId="0" applyNumberFormat="0" applyBorder="0" applyProtection="0"/>
    <xf numFmtId="0" fontId="120" fillId="0" borderId="0" applyNumberFormat="0" applyBorder="0" applyProtection="0"/>
    <xf numFmtId="0" fontId="149" fillId="0" borderId="0" applyNumberFormat="0" applyBorder="0" applyProtection="0"/>
    <xf numFmtId="0" fontId="161" fillId="53" borderId="0" applyNumberFormat="0" applyBorder="0">
      <alignment horizontal="left" vertical="center"/>
      <protection locked="0"/>
    </xf>
    <xf numFmtId="0" fontId="53" fillId="38" borderId="0" applyNumberFormat="0" applyBorder="0">
      <alignment horizontal="center"/>
      <protection locked="0"/>
    </xf>
    <xf numFmtId="0" fontId="53" fillId="38" borderId="0" applyNumberFormat="0" applyBorder="0">
      <alignment horizontal="center"/>
      <protection locked="0"/>
    </xf>
    <xf numFmtId="0" fontId="53" fillId="38" borderId="0" applyNumberFormat="0" applyBorder="0">
      <alignment horizontal="center"/>
      <protection locked="0"/>
    </xf>
    <xf numFmtId="0" fontId="83" fillId="38" borderId="0" applyNumberFormat="0" applyBorder="0">
      <alignment horizontal="center"/>
      <protection locked="0"/>
    </xf>
    <xf numFmtId="0" fontId="83" fillId="38" borderId="0" applyNumberFormat="0" applyBorder="0">
      <alignment horizontal="center"/>
      <protection locked="0"/>
    </xf>
    <xf numFmtId="0" fontId="83" fillId="38" borderId="0" applyNumberFormat="0" applyBorder="0">
      <alignment horizontal="center"/>
      <protection locked="0"/>
    </xf>
    <xf numFmtId="0" fontId="162" fillId="38" borderId="0" applyNumberFormat="0" applyBorder="0">
      <alignment horizontal="left"/>
      <protection locked="0"/>
    </xf>
    <xf numFmtId="0" fontId="53" fillId="38" borderId="0" applyNumberFormat="0" applyBorder="0">
      <alignment horizontal="left"/>
      <protection locked="0"/>
    </xf>
    <xf numFmtId="0" fontId="53" fillId="38" borderId="0" applyNumberFormat="0" applyBorder="0">
      <alignment horizontal="left"/>
      <protection locked="0"/>
    </xf>
    <xf numFmtId="0" fontId="53" fillId="38" borderId="0" applyNumberFormat="0" applyBorder="0">
      <alignment horizontal="left"/>
      <protection locked="0"/>
    </xf>
    <xf numFmtId="0" fontId="53" fillId="38" borderId="0" applyNumberFormat="0" applyBorder="0">
      <alignment horizontal="left"/>
      <protection locked="0"/>
    </xf>
    <xf numFmtId="0" fontId="53" fillId="38" borderId="0" applyNumberFormat="0" applyBorder="0">
      <alignment horizontal="left"/>
      <protection locked="0"/>
    </xf>
    <xf numFmtId="0" fontId="163" fillId="38" borderId="0" applyNumberFormat="0" applyBorder="0">
      <alignment horizontal="left"/>
      <protection locked="0"/>
    </xf>
    <xf numFmtId="0" fontId="163" fillId="38" borderId="0" applyNumberFormat="0" applyBorder="0">
      <alignment horizontal="left"/>
      <protection locked="0"/>
    </xf>
    <xf numFmtId="0" fontId="163" fillId="38" borderId="0" applyNumberFormat="0" applyBorder="0">
      <alignment horizontal="left"/>
      <protection locked="0"/>
    </xf>
    <xf numFmtId="0" fontId="84" fillId="38" borderId="0" applyNumberFormat="0" applyBorder="0">
      <protection locked="0"/>
    </xf>
    <xf numFmtId="0" fontId="53" fillId="0" borderId="56" applyNumberFormat="0" applyProtection="0"/>
    <xf numFmtId="0" fontId="24" fillId="0" borderId="57" applyNumberFormat="0" applyProtection="0"/>
    <xf numFmtId="0" fontId="164" fillId="73" borderId="22" applyNumberFormat="0" applyProtection="0"/>
    <xf numFmtId="0" fontId="165" fillId="68" borderId="22" applyNumberFormat="0" applyProtection="0"/>
    <xf numFmtId="0" fontId="165" fillId="68" borderId="22" applyNumberFormat="0" applyProtection="0"/>
    <xf numFmtId="0" fontId="56" fillId="54" borderId="0" applyNumberFormat="0" applyBorder="0" applyProtection="0"/>
    <xf numFmtId="0" fontId="59" fillId="48" borderId="0" applyNumberFormat="0" applyBorder="0" applyProtection="0"/>
    <xf numFmtId="2" fontId="53" fillId="0" borderId="0" applyBorder="0" applyProtection="0"/>
    <xf numFmtId="2" fontId="53" fillId="0" borderId="0" applyBorder="0" applyProtection="0"/>
    <xf numFmtId="194" fontId="53" fillId="0" borderId="0" applyBorder="0" applyProtection="0"/>
    <xf numFmtId="195" fontId="53" fillId="0" borderId="0" applyBorder="0" applyProtection="0"/>
    <xf numFmtId="0" fontId="147" fillId="0" borderId="0" applyNumberFormat="0" applyBorder="0" applyProtection="0"/>
    <xf numFmtId="0" fontId="166" fillId="48" borderId="0"/>
    <xf numFmtId="0" fontId="166" fillId="48" borderId="0"/>
    <xf numFmtId="0" fontId="166" fillId="48" borderId="0"/>
    <xf numFmtId="0" fontId="166" fillId="48" borderId="0"/>
    <xf numFmtId="0" fontId="166" fillId="57" borderId="0"/>
    <xf numFmtId="0" fontId="166" fillId="57" borderId="0"/>
    <xf numFmtId="0" fontId="166" fillId="41" borderId="0"/>
    <xf numFmtId="0" fontId="166" fillId="41" borderId="0"/>
    <xf numFmtId="0" fontId="166" fillId="41" borderId="0"/>
    <xf numFmtId="0" fontId="166" fillId="41" borderId="0"/>
    <xf numFmtId="0" fontId="166" fillId="59" borderId="0"/>
    <xf numFmtId="0" fontId="166" fillId="51" borderId="0"/>
    <xf numFmtId="0" fontId="166" fillId="52" borderId="0"/>
    <xf numFmtId="0" fontId="54" fillId="46" borderId="0"/>
    <xf numFmtId="0" fontId="50" fillId="38" borderId="0"/>
    <xf numFmtId="0" fontId="50" fillId="52" borderId="0"/>
    <xf numFmtId="0" fontId="50" fillId="39" borderId="0"/>
    <xf numFmtId="0" fontId="50" fillId="38" borderId="0"/>
    <xf numFmtId="0" fontId="50" fillId="53" borderId="0"/>
    <xf numFmtId="0" fontId="50" fillId="52" borderId="0"/>
    <xf numFmtId="0" fontId="25" fillId="46" borderId="0"/>
    <xf numFmtId="0" fontId="25" fillId="54" borderId="0"/>
    <xf numFmtId="0" fontId="25" fillId="48" borderId="0"/>
    <xf numFmtId="0" fontId="25" fillId="49" borderId="0"/>
    <xf numFmtId="0" fontId="25" fillId="53" borderId="0"/>
    <xf numFmtId="0" fontId="25" fillId="52" borderId="0"/>
    <xf numFmtId="0" fontId="25" fillId="46" borderId="0"/>
    <xf numFmtId="0" fontId="25" fillId="54" borderId="0"/>
    <xf numFmtId="0" fontId="25" fillId="48" borderId="0"/>
    <xf numFmtId="0" fontId="25" fillId="49" borderId="0"/>
    <xf numFmtId="0" fontId="25" fillId="53" borderId="0"/>
    <xf numFmtId="0" fontId="25" fillId="52" borderId="0"/>
    <xf numFmtId="0" fontId="25" fillId="46" borderId="0"/>
    <xf numFmtId="0" fontId="25" fillId="54" borderId="0"/>
    <xf numFmtId="0" fontId="25" fillId="48" borderId="0"/>
    <xf numFmtId="0" fontId="25" fillId="49" borderId="0"/>
    <xf numFmtId="0" fontId="25" fillId="53" borderId="0"/>
    <xf numFmtId="0" fontId="25" fillId="52" borderId="0"/>
    <xf numFmtId="0" fontId="167" fillId="46" borderId="0"/>
    <xf numFmtId="0" fontId="167" fillId="47" borderId="0"/>
    <xf numFmtId="0" fontId="167" fillId="48" borderId="0"/>
    <xf numFmtId="0" fontId="167" fillId="49" borderId="0"/>
    <xf numFmtId="0" fontId="167" fillId="50" borderId="0"/>
    <xf numFmtId="0" fontId="167" fillId="51" borderId="0"/>
    <xf numFmtId="0" fontId="50" fillId="59" borderId="0"/>
    <xf numFmtId="0" fontId="50" fillId="56" borderId="0"/>
    <xf numFmtId="0" fontId="50" fillId="60" borderId="0"/>
    <xf numFmtId="0" fontId="50" fillId="59" borderId="0"/>
    <xf numFmtId="0" fontId="50" fillId="55" borderId="0"/>
    <xf numFmtId="0" fontId="50" fillId="52" borderId="0"/>
    <xf numFmtId="0" fontId="25" fillId="55" borderId="0"/>
    <xf numFmtId="0" fontId="25" fillId="56" borderId="0"/>
    <xf numFmtId="0" fontId="25" fillId="62" borderId="0"/>
    <xf numFmtId="0" fontId="25" fillId="49" borderId="0"/>
    <xf numFmtId="0" fontId="25" fillId="55" borderId="0"/>
    <xf numFmtId="0" fontId="25" fillId="61" borderId="0"/>
    <xf numFmtId="0" fontId="25" fillId="55" borderId="0"/>
    <xf numFmtId="0" fontId="25" fillId="56" borderId="0"/>
    <xf numFmtId="0" fontId="25" fillId="62" borderId="0"/>
    <xf numFmtId="0" fontId="25" fillId="49" borderId="0"/>
    <xf numFmtId="0" fontId="25" fillId="55" borderId="0"/>
    <xf numFmtId="0" fontId="25" fillId="61" borderId="0"/>
    <xf numFmtId="0" fontId="25" fillId="55" borderId="0"/>
    <xf numFmtId="0" fontId="25" fillId="56" borderId="0"/>
    <xf numFmtId="0" fontId="25" fillId="57" borderId="0"/>
    <xf numFmtId="0" fontId="25" fillId="49" borderId="0"/>
    <xf numFmtId="0" fontId="25" fillId="55" borderId="0"/>
    <xf numFmtId="0" fontId="25" fillId="61" borderId="0"/>
    <xf numFmtId="0" fontId="167" fillId="55" borderId="0"/>
    <xf numFmtId="0" fontId="167" fillId="56" borderId="0"/>
    <xf numFmtId="0" fontId="167" fillId="57" borderId="0"/>
    <xf numFmtId="0" fontId="167" fillId="49" borderId="0"/>
    <xf numFmtId="0" fontId="167" fillId="55" borderId="0"/>
    <xf numFmtId="0" fontId="167" fillId="58" borderId="0"/>
    <xf numFmtId="0" fontId="25" fillId="0" borderId="0">
      <alignment horizontal="left" vertical="center" indent="7"/>
    </xf>
    <xf numFmtId="0" fontId="52" fillId="44" borderId="0"/>
    <xf numFmtId="0" fontId="52" fillId="56" borderId="0"/>
    <xf numFmtId="0" fontId="52" fillId="60" borderId="0"/>
    <xf numFmtId="0" fontId="52" fillId="59" borderId="0"/>
    <xf numFmtId="0" fontId="52" fillId="44" borderId="0"/>
    <xf numFmtId="0" fontId="52" fillId="52" borderId="0"/>
    <xf numFmtId="0" fontId="42" fillId="64" borderId="0"/>
    <xf numFmtId="0" fontId="42" fillId="56" borderId="0"/>
    <xf numFmtId="0" fontId="42" fillId="62" borderId="0"/>
    <xf numFmtId="0" fontId="42" fillId="43" borderId="0"/>
    <xf numFmtId="0" fontId="42" fillId="44" borderId="0"/>
    <xf numFmtId="0" fontId="42" fillId="65" borderId="0"/>
    <xf numFmtId="0" fontId="42" fillId="64" borderId="0"/>
    <xf numFmtId="0" fontId="42" fillId="56" borderId="0"/>
    <xf numFmtId="0" fontId="42" fillId="62" borderId="0"/>
    <xf numFmtId="0" fontId="42" fillId="43" borderId="0"/>
    <xf numFmtId="0" fontId="42" fillId="44" borderId="0"/>
    <xf numFmtId="0" fontId="42" fillId="65" borderId="0"/>
    <xf numFmtId="0" fontId="42" fillId="64" borderId="0"/>
    <xf numFmtId="0" fontId="42" fillId="56" borderId="0"/>
    <xf numFmtId="0" fontId="42" fillId="57" borderId="0"/>
    <xf numFmtId="0" fontId="42" fillId="43" borderId="0"/>
    <xf numFmtId="0" fontId="42" fillId="44" borderId="0"/>
    <xf numFmtId="0" fontId="42" fillId="65" borderId="0"/>
    <xf numFmtId="0" fontId="168" fillId="62" borderId="0"/>
    <xf numFmtId="0" fontId="168" fillId="56" borderId="0"/>
    <xf numFmtId="0" fontId="168" fillId="57" borderId="0"/>
    <xf numFmtId="0" fontId="168" fillId="43" borderId="0"/>
    <xf numFmtId="0" fontId="168" fillId="44" borderId="0"/>
    <xf numFmtId="0" fontId="168" fillId="63" borderId="0"/>
    <xf numFmtId="0" fontId="168" fillId="40" borderId="0"/>
    <xf numFmtId="0" fontId="168" fillId="41" borderId="0"/>
    <xf numFmtId="0" fontId="168" fillId="66" borderId="0"/>
    <xf numFmtId="0" fontId="168" fillId="43" borderId="0"/>
    <xf numFmtId="0" fontId="168" fillId="44" borderId="0"/>
    <xf numFmtId="0" fontId="168" fillId="67" borderId="0"/>
    <xf numFmtId="0" fontId="169" fillId="0" borderId="0"/>
    <xf numFmtId="0" fontId="56" fillId="54" borderId="0"/>
    <xf numFmtId="4" fontId="57" fillId="0" borderId="0">
      <alignment horizontal="right" vertical="center"/>
    </xf>
    <xf numFmtId="0" fontId="58" fillId="48" borderId="0"/>
    <xf numFmtId="0" fontId="59" fillId="48" borderId="0"/>
    <xf numFmtId="0" fontId="60" fillId="59" borderId="20"/>
    <xf numFmtId="0" fontId="170" fillId="59" borderId="20"/>
    <xf numFmtId="0" fontId="60" fillId="59" borderId="20"/>
    <xf numFmtId="0" fontId="60" fillId="59" borderId="20"/>
    <xf numFmtId="0" fontId="23" fillId="68" borderId="58"/>
    <xf numFmtId="0" fontId="62" fillId="0" borderId="59"/>
    <xf numFmtId="0" fontId="62" fillId="0" borderId="59"/>
    <xf numFmtId="0" fontId="23" fillId="68" borderId="58"/>
    <xf numFmtId="0" fontId="171" fillId="0" borderId="59"/>
    <xf numFmtId="0" fontId="23" fillId="68" borderId="58"/>
    <xf numFmtId="0" fontId="64" fillId="59" borderId="20">
      <alignment horizontal="center" vertical="center"/>
    </xf>
    <xf numFmtId="0" fontId="64" fillId="59" borderId="20">
      <alignment horizontal="center" vertical="center"/>
    </xf>
    <xf numFmtId="0" fontId="64" fillId="59" borderId="20">
      <alignment horizontal="center" vertical="center"/>
    </xf>
    <xf numFmtId="0" fontId="64" fillId="59" borderId="20">
      <alignment horizontal="center" vertical="center"/>
    </xf>
    <xf numFmtId="0" fontId="64" fillId="59" borderId="20">
      <alignment horizontal="center" vertical="center"/>
    </xf>
    <xf numFmtId="49" fontId="65" fillId="45" borderId="0">
      <alignment horizontal="center" vertical="center" wrapText="1"/>
    </xf>
    <xf numFmtId="49" fontId="65" fillId="69" borderId="24">
      <alignment horizontal="center" vertical="center" wrapText="1"/>
    </xf>
    <xf numFmtId="49" fontId="65" fillId="45" borderId="24">
      <alignment horizontal="center" vertical="center" wrapText="1"/>
    </xf>
    <xf numFmtId="49" fontId="65" fillId="49" borderId="24">
      <alignment horizontal="center" vertical="center" wrapText="1"/>
    </xf>
    <xf numFmtId="49" fontId="65" fillId="45" borderId="24">
      <alignment horizontal="center" vertical="center" wrapText="1"/>
    </xf>
    <xf numFmtId="49" fontId="65" fillId="66" borderId="0">
      <alignment horizontal="center" vertical="center" wrapText="1"/>
    </xf>
    <xf numFmtId="49" fontId="65" fillId="70" borderId="25">
      <alignment horizontal="center" vertical="center" wrapText="1"/>
    </xf>
    <xf numFmtId="49" fontId="65" fillId="54" borderId="25">
      <alignment horizontal="center" vertical="center" wrapText="1"/>
    </xf>
    <xf numFmtId="49" fontId="65" fillId="67" borderId="25">
      <alignment horizontal="center" vertical="center" wrapText="1"/>
    </xf>
    <xf numFmtId="49" fontId="65" fillId="49" borderId="25">
      <alignment horizontal="center" vertical="center" wrapText="1"/>
    </xf>
    <xf numFmtId="49" fontId="65" fillId="71" borderId="0">
      <alignment horizontal="center" vertical="center" wrapText="1"/>
    </xf>
    <xf numFmtId="49" fontId="65" fillId="65" borderId="25">
      <alignment horizontal="center" vertical="center" wrapText="1"/>
    </xf>
    <xf numFmtId="49" fontId="65" fillId="69" borderId="25">
      <alignment horizontal="center" vertical="center" wrapText="1"/>
    </xf>
    <xf numFmtId="49" fontId="65" fillId="69" borderId="25">
      <alignment horizontal="center" vertical="center" wrapText="1"/>
    </xf>
    <xf numFmtId="49" fontId="65" fillId="45" borderId="25">
      <alignment horizontal="center" vertical="center" wrapText="1"/>
    </xf>
    <xf numFmtId="49" fontId="65" fillId="69" borderId="25">
      <alignment horizontal="center" vertical="center" wrapText="1"/>
    </xf>
    <xf numFmtId="49" fontId="65" fillId="71" borderId="0">
      <alignment horizontal="center" vertical="center" wrapText="1"/>
    </xf>
    <xf numFmtId="49" fontId="65" fillId="65" borderId="26">
      <alignment horizontal="center" vertical="center" wrapText="1"/>
    </xf>
    <xf numFmtId="49" fontId="65" fillId="69" borderId="26">
      <alignment horizontal="center" vertical="center" wrapText="1"/>
    </xf>
    <xf numFmtId="49" fontId="65" fillId="69" borderId="27">
      <alignment horizontal="center" vertical="center" wrapText="1"/>
    </xf>
    <xf numFmtId="49" fontId="65" fillId="45" borderId="28">
      <alignment horizontal="center" vertical="center" wrapText="1"/>
    </xf>
    <xf numFmtId="49" fontId="65" fillId="69" borderId="26">
      <alignment horizontal="center" vertical="center" wrapText="1"/>
    </xf>
    <xf numFmtId="49" fontId="65" fillId="66" borderId="0">
      <alignment horizontal="center" vertical="center" wrapText="1"/>
    </xf>
    <xf numFmtId="49" fontId="65" fillId="70" borderId="26">
      <alignment horizontal="center" vertical="center" wrapText="1"/>
    </xf>
    <xf numFmtId="49" fontId="65" fillId="54" borderId="27">
      <alignment horizontal="center" vertical="center" wrapText="1"/>
    </xf>
    <xf numFmtId="49" fontId="65" fillId="67" borderId="28">
      <alignment horizontal="center" vertical="center" wrapText="1"/>
    </xf>
    <xf numFmtId="49" fontId="65" fillId="49" borderId="26">
      <alignment horizontal="center" vertical="center" wrapText="1"/>
    </xf>
    <xf numFmtId="49" fontId="65" fillId="45" borderId="0">
      <alignment horizontal="center" vertical="center" wrapText="1"/>
    </xf>
    <xf numFmtId="49" fontId="65" fillId="69" borderId="29">
      <alignment horizontal="center" vertical="center" wrapText="1"/>
    </xf>
    <xf numFmtId="49" fontId="65" fillId="45" borderId="29">
      <alignment horizontal="center" vertical="center" wrapText="1"/>
    </xf>
    <xf numFmtId="49" fontId="65" fillId="49" borderId="30">
      <alignment horizontal="center" vertical="center" wrapText="1"/>
    </xf>
    <xf numFmtId="49" fontId="65" fillId="49" borderId="31">
      <alignment horizontal="center" vertical="center" wrapText="1"/>
    </xf>
    <xf numFmtId="49" fontId="65" fillId="45" borderId="29">
      <alignment horizontal="center" vertical="center" wrapText="1"/>
    </xf>
    <xf numFmtId="0" fontId="172" fillId="40" borderId="58">
      <alignment horizontal="left" vertical="center"/>
    </xf>
    <xf numFmtId="0" fontId="172" fillId="40" borderId="58">
      <alignment horizontal="left" vertical="center"/>
    </xf>
    <xf numFmtId="0" fontId="172" fillId="40" borderId="58">
      <alignment horizontal="left" vertical="center"/>
    </xf>
    <xf numFmtId="0" fontId="172" fillId="40" borderId="58">
      <alignment horizontal="left" vertical="center"/>
    </xf>
    <xf numFmtId="0" fontId="172" fillId="40" borderId="58">
      <alignment horizontal="left" vertical="center"/>
    </xf>
    <xf numFmtId="0" fontId="67" fillId="72" borderId="32">
      <alignment horizontal="center" vertical="center"/>
    </xf>
    <xf numFmtId="0" fontId="67" fillId="72" borderId="32">
      <alignment horizontal="center" vertical="center"/>
    </xf>
    <xf numFmtId="0" fontId="67" fillId="72" borderId="32">
      <alignment horizontal="center" vertical="center"/>
    </xf>
    <xf numFmtId="0" fontId="67" fillId="72" borderId="32">
      <alignment horizontal="center" vertical="center"/>
    </xf>
    <xf numFmtId="0" fontId="67" fillId="72" borderId="32">
      <alignment horizontal="center" vertical="center"/>
    </xf>
    <xf numFmtId="0" fontId="68" fillId="60" borderId="60">
      <alignment horizontal="left" vertical="top" wrapText="1"/>
    </xf>
    <xf numFmtId="0" fontId="68" fillId="60" borderId="60">
      <alignment horizontal="left" vertical="top" wrapText="1"/>
    </xf>
    <xf numFmtId="0" fontId="68" fillId="60" borderId="60">
      <alignment horizontal="left" vertical="top" wrapText="1"/>
    </xf>
    <xf numFmtId="49" fontId="65" fillId="73" borderId="58">
      <alignment vertical="center" wrapText="1"/>
    </xf>
    <xf numFmtId="49" fontId="65" fillId="73" borderId="61">
      <alignment vertical="center" wrapText="1"/>
    </xf>
    <xf numFmtId="49" fontId="65" fillId="73" borderId="61">
      <alignment vertical="center" wrapText="1"/>
    </xf>
    <xf numFmtId="49" fontId="65" fillId="73" borderId="61">
      <alignment vertical="center" wrapText="1"/>
    </xf>
    <xf numFmtId="49" fontId="65" fillId="68" borderId="61">
      <alignment vertical="center" wrapText="1"/>
    </xf>
    <xf numFmtId="49" fontId="65" fillId="74" borderId="58">
      <alignment wrapText="1"/>
    </xf>
    <xf numFmtId="49" fontId="65" fillId="74" borderId="61">
      <alignment wrapText="1"/>
    </xf>
    <xf numFmtId="49" fontId="65" fillId="74" borderId="61">
      <alignment wrapText="1"/>
    </xf>
    <xf numFmtId="49" fontId="65" fillId="75" borderId="58">
      <alignment wrapText="1"/>
    </xf>
    <xf numFmtId="49" fontId="65" fillId="75" borderId="58">
      <alignment wrapText="1"/>
    </xf>
    <xf numFmtId="49" fontId="65" fillId="76" borderId="58">
      <alignment wrapText="1"/>
    </xf>
    <xf numFmtId="49" fontId="65" fillId="71" borderId="58">
      <alignment wrapText="1"/>
    </xf>
    <xf numFmtId="49" fontId="65" fillId="76" borderId="58">
      <alignment vertical="center" wrapText="1"/>
    </xf>
    <xf numFmtId="49" fontId="65" fillId="77" borderId="61">
      <alignment vertical="center" wrapText="1"/>
    </xf>
    <xf numFmtId="49" fontId="65" fillId="71" borderId="61">
      <alignment vertical="center" wrapText="1"/>
    </xf>
    <xf numFmtId="49" fontId="65" fillId="71" borderId="61">
      <alignment vertical="center" wrapText="1"/>
    </xf>
    <xf numFmtId="49" fontId="65" fillId="78" borderId="61">
      <alignment vertical="center" wrapText="1"/>
    </xf>
    <xf numFmtId="49" fontId="65" fillId="43" borderId="61">
      <alignment vertical="center" wrapText="1"/>
    </xf>
    <xf numFmtId="49" fontId="65" fillId="75" borderId="58">
      <alignment wrapText="1"/>
    </xf>
    <xf numFmtId="49" fontId="65" fillId="52" borderId="61">
      <alignment wrapText="1"/>
    </xf>
    <xf numFmtId="49" fontId="65" fillId="77" borderId="61">
      <alignment wrapText="1"/>
    </xf>
    <xf numFmtId="49" fontId="65" fillId="52" borderId="61">
      <alignment wrapText="1"/>
    </xf>
    <xf numFmtId="49" fontId="65" fillId="53" borderId="61">
      <alignment wrapText="1"/>
    </xf>
    <xf numFmtId="49" fontId="65" fillId="79" borderId="58">
      <alignment vertical="center" wrapText="1"/>
    </xf>
    <xf numFmtId="49" fontId="65" fillId="80" borderId="61">
      <alignment vertical="center" wrapText="1"/>
    </xf>
    <xf numFmtId="49" fontId="65" fillId="66" borderId="61">
      <alignment vertical="center" wrapText="1"/>
    </xf>
    <xf numFmtId="49" fontId="65" fillId="73" borderId="61">
      <alignment vertical="center" wrapText="1"/>
    </xf>
    <xf numFmtId="49" fontId="65" fillId="73" borderId="58">
      <alignment vertical="center" wrapText="1"/>
    </xf>
    <xf numFmtId="49" fontId="65" fillId="78" borderId="61">
      <alignment vertical="center" wrapText="1"/>
    </xf>
    <xf numFmtId="49" fontId="65" fillId="62" borderId="61">
      <alignment vertical="center" wrapText="1"/>
    </xf>
    <xf numFmtId="49" fontId="65" fillId="58" borderId="61">
      <alignment vertical="center" wrapText="1"/>
    </xf>
    <xf numFmtId="49" fontId="65" fillId="81" borderId="61">
      <alignment vertical="center" wrapText="1"/>
    </xf>
    <xf numFmtId="49" fontId="65" fillId="62" borderId="61">
      <alignment vertical="center" wrapText="1"/>
    </xf>
    <xf numFmtId="49" fontId="65" fillId="50" borderId="0">
      <alignment vertical="center" wrapText="1"/>
    </xf>
    <xf numFmtId="49" fontId="65" fillId="77" borderId="35">
      <alignment vertical="center" wrapText="1"/>
    </xf>
    <xf numFmtId="49" fontId="65" fillId="50" borderId="35">
      <alignment vertical="center" wrapText="1"/>
    </xf>
    <xf numFmtId="49" fontId="65" fillId="50" borderId="35">
      <alignment vertical="center" wrapText="1"/>
    </xf>
    <xf numFmtId="49" fontId="65" fillId="50" borderId="35">
      <alignment vertical="center" wrapText="1"/>
    </xf>
    <xf numFmtId="49" fontId="65" fillId="50" borderId="35">
      <alignment vertical="center" wrapText="1"/>
    </xf>
    <xf numFmtId="49" fontId="69" fillId="47" borderId="0">
      <alignment vertical="center" wrapText="1"/>
    </xf>
    <xf numFmtId="49" fontId="70" fillId="47" borderId="0">
      <alignment vertical="center" wrapText="1" shrinkToFit="1"/>
    </xf>
    <xf numFmtId="49" fontId="71" fillId="47" borderId="0">
      <alignment vertical="center" wrapText="1" shrinkToFit="1"/>
    </xf>
    <xf numFmtId="49" fontId="69" fillId="47" borderId="0">
      <alignment vertical="center" wrapText="1" shrinkToFit="1"/>
    </xf>
    <xf numFmtId="49" fontId="72" fillId="47" borderId="0">
      <alignment vertical="center" wrapText="1" shrinkToFit="1"/>
    </xf>
    <xf numFmtId="49" fontId="71" fillId="47" borderId="0">
      <alignment vertical="center" wrapText="1" shrinkToFit="1"/>
    </xf>
    <xf numFmtId="49" fontId="73" fillId="47" borderId="0">
      <alignment vertical="center" wrapText="1"/>
    </xf>
    <xf numFmtId="49" fontId="73" fillId="47" borderId="0">
      <alignment vertical="center" wrapText="1"/>
    </xf>
    <xf numFmtId="49" fontId="73" fillId="47" borderId="0">
      <alignment vertical="center" wrapText="1"/>
    </xf>
    <xf numFmtId="49" fontId="73" fillId="47" borderId="0">
      <alignment vertical="center" wrapText="1"/>
    </xf>
    <xf numFmtId="49" fontId="65" fillId="51" borderId="0">
      <alignment vertical="center" wrapText="1"/>
    </xf>
    <xf numFmtId="49" fontId="65" fillId="51" borderId="0">
      <alignment vertical="center" wrapText="1"/>
    </xf>
    <xf numFmtId="49" fontId="65" fillId="69" borderId="0">
      <alignment vertical="center" wrapText="1"/>
    </xf>
    <xf numFmtId="49" fontId="65" fillId="51" borderId="0">
      <alignment vertical="center" wrapText="1"/>
    </xf>
    <xf numFmtId="49" fontId="65" fillId="51" borderId="0">
      <alignment vertical="center" wrapText="1"/>
    </xf>
    <xf numFmtId="49" fontId="65" fillId="45" borderId="0">
      <alignment vertical="center" wrapText="1"/>
    </xf>
    <xf numFmtId="49" fontId="73" fillId="82" borderId="0">
      <alignment vertical="center" wrapText="1"/>
    </xf>
    <xf numFmtId="49" fontId="73" fillId="82" borderId="0">
      <alignment vertical="center" wrapText="1" shrinkToFit="1"/>
    </xf>
    <xf numFmtId="49" fontId="73" fillId="83" borderId="0">
      <alignment vertical="center" wrapText="1" shrinkToFit="1"/>
    </xf>
    <xf numFmtId="49" fontId="73" fillId="82" borderId="0">
      <alignment vertical="center" wrapText="1" shrinkToFit="1"/>
    </xf>
    <xf numFmtId="49" fontId="65" fillId="83" borderId="0">
      <alignment vertical="center" wrapText="1"/>
    </xf>
    <xf numFmtId="49" fontId="65" fillId="64" borderId="0">
      <alignment vertical="center" wrapText="1"/>
    </xf>
    <xf numFmtId="49" fontId="65" fillId="43" borderId="0">
      <alignment vertical="center" wrapText="1"/>
    </xf>
    <xf numFmtId="49" fontId="65" fillId="64" borderId="0">
      <alignment vertical="center" wrapText="1"/>
    </xf>
    <xf numFmtId="49" fontId="65" fillId="57" borderId="0">
      <alignment vertical="center" wrapText="1"/>
    </xf>
    <xf numFmtId="49" fontId="74" fillId="43" borderId="62">
      <alignment vertical="center" wrapText="1"/>
    </xf>
    <xf numFmtId="49" fontId="74" fillId="78" borderId="62">
      <alignment vertical="center" wrapText="1"/>
    </xf>
    <xf numFmtId="49" fontId="74" fillId="78" borderId="62">
      <alignment vertical="center" wrapText="1"/>
    </xf>
    <xf numFmtId="49" fontId="74" fillId="54" borderId="62">
      <alignment vertical="center" wrapText="1"/>
    </xf>
    <xf numFmtId="49" fontId="74" fillId="61" borderId="62">
      <alignment vertical="center" wrapText="1"/>
    </xf>
    <xf numFmtId="0" fontId="75" fillId="52" borderId="63">
      <alignment horizontal="left" vertical="center" wrapText="1"/>
    </xf>
    <xf numFmtId="0" fontId="75" fillId="43" borderId="63">
      <alignment horizontal="left" vertical="center" wrapText="1"/>
    </xf>
    <xf numFmtId="0" fontId="75" fillId="84" borderId="63">
      <alignment horizontal="left" vertical="center" wrapText="1"/>
    </xf>
    <xf numFmtId="0" fontId="75" fillId="43" borderId="63">
      <alignment horizontal="left" vertical="center" wrapText="1"/>
    </xf>
    <xf numFmtId="0" fontId="75" fillId="84" borderId="63">
      <alignment horizontal="left" vertical="center" wrapText="1"/>
    </xf>
    <xf numFmtId="49" fontId="65" fillId="65" borderId="19">
      <alignment vertical="center" wrapText="1"/>
    </xf>
    <xf numFmtId="49" fontId="65" fillId="63" borderId="19">
      <alignment vertical="center" wrapText="1"/>
    </xf>
    <xf numFmtId="49" fontId="65" fillId="45" borderId="19">
      <alignment vertical="center" wrapText="1"/>
    </xf>
    <xf numFmtId="49" fontId="65" fillId="85" borderId="19">
      <alignment vertical="center" wrapText="1"/>
    </xf>
    <xf numFmtId="49" fontId="65" fillId="63" borderId="19">
      <alignment vertical="center" wrapText="1"/>
    </xf>
    <xf numFmtId="49" fontId="65" fillId="63" borderId="19">
      <alignment vertical="center" wrapText="1"/>
    </xf>
    <xf numFmtId="49" fontId="65" fillId="43" borderId="19">
      <alignment vertical="center" wrapText="1"/>
    </xf>
    <xf numFmtId="49" fontId="65" fillId="65" borderId="19">
      <alignment vertical="center" wrapText="1"/>
    </xf>
    <xf numFmtId="49" fontId="65" fillId="51" borderId="19">
      <alignment vertical="center" wrapText="1"/>
    </xf>
    <xf numFmtId="49" fontId="65" fillId="61" borderId="19">
      <alignment vertical="center" wrapText="1"/>
    </xf>
    <xf numFmtId="49" fontId="65" fillId="58" borderId="19">
      <alignment vertical="center" wrapText="1"/>
    </xf>
    <xf numFmtId="49" fontId="65" fillId="68" borderId="19">
      <alignment vertical="center" wrapText="1"/>
    </xf>
    <xf numFmtId="49" fontId="65" fillId="58" borderId="19">
      <alignment vertical="center" wrapText="1"/>
    </xf>
    <xf numFmtId="49" fontId="65" fillId="39" borderId="19">
      <alignment vertical="center" wrapText="1"/>
    </xf>
    <xf numFmtId="49" fontId="65" fillId="63" borderId="19">
      <alignment vertical="center" wrapText="1"/>
    </xf>
    <xf numFmtId="49" fontId="65" fillId="58" borderId="19">
      <alignment vertical="center" wrapText="1"/>
    </xf>
    <xf numFmtId="49" fontId="65" fillId="39" borderId="19">
      <alignment vertical="center" wrapText="1"/>
    </xf>
    <xf numFmtId="49" fontId="65" fillId="39" borderId="19">
      <alignment vertical="center" wrapText="1"/>
    </xf>
    <xf numFmtId="49" fontId="65" fillId="39" borderId="19">
      <alignment vertical="center" wrapText="1"/>
    </xf>
    <xf numFmtId="49" fontId="65" fillId="39" borderId="19">
      <alignment vertical="center" wrapText="1"/>
    </xf>
    <xf numFmtId="49" fontId="166" fillId="53" borderId="38">
      <alignment vertical="top" wrapText="1"/>
    </xf>
    <xf numFmtId="49" fontId="166" fillId="55" borderId="38">
      <alignment vertical="top" wrapText="1"/>
    </xf>
    <xf numFmtId="49" fontId="166" fillId="55" borderId="39">
      <alignment vertical="top" wrapText="1"/>
    </xf>
    <xf numFmtId="0" fontId="42" fillId="40" borderId="0"/>
    <xf numFmtId="0" fontId="42" fillId="41" borderId="0"/>
    <xf numFmtId="0" fontId="42" fillId="42" borderId="0"/>
    <xf numFmtId="0" fontId="42" fillId="43" borderId="0"/>
    <xf numFmtId="0" fontId="42" fillId="44" borderId="0"/>
    <xf numFmtId="0" fontId="42" fillId="45" borderId="0"/>
    <xf numFmtId="172" fontId="166" fillId="0" borderId="0"/>
    <xf numFmtId="0" fontId="166" fillId="72" borderId="40"/>
    <xf numFmtId="173" fontId="166" fillId="0" borderId="0"/>
    <xf numFmtId="173" fontId="166" fillId="0" borderId="0"/>
    <xf numFmtId="0" fontId="173" fillId="39" borderId="0">
      <alignment wrapText="1"/>
    </xf>
    <xf numFmtId="0" fontId="173" fillId="54" borderId="0"/>
    <xf numFmtId="164" fontId="175" fillId="0" borderId="41"/>
    <xf numFmtId="164" fontId="174" fillId="0" borderId="42"/>
    <xf numFmtId="164" fontId="176" fillId="0" borderId="41"/>
    <xf numFmtId="164" fontId="177" fillId="0" borderId="42"/>
    <xf numFmtId="0" fontId="81" fillId="0" borderId="0"/>
    <xf numFmtId="0" fontId="42" fillId="40" borderId="0"/>
    <xf numFmtId="0" fontId="42" fillId="41" borderId="0"/>
    <xf numFmtId="0" fontId="42" fillId="42" borderId="0"/>
    <xf numFmtId="0" fontId="42" fillId="43" borderId="0"/>
    <xf numFmtId="0" fontId="42" fillId="44" borderId="0"/>
    <xf numFmtId="0" fontId="42" fillId="45" borderId="0"/>
    <xf numFmtId="0" fontId="179" fillId="0" borderId="0"/>
    <xf numFmtId="0" fontId="179" fillId="0" borderId="0"/>
    <xf numFmtId="0" fontId="180" fillId="0" borderId="0"/>
    <xf numFmtId="0" fontId="180" fillId="0" borderId="0"/>
    <xf numFmtId="0" fontId="87" fillId="52" borderId="20"/>
    <xf numFmtId="0" fontId="181" fillId="51" borderId="20"/>
    <xf numFmtId="174" fontId="166" fillId="0" borderId="0"/>
    <xf numFmtId="196" fontId="25" fillId="0" borderId="0"/>
    <xf numFmtId="174" fontId="166" fillId="0" borderId="0"/>
    <xf numFmtId="174" fontId="166" fillId="0" borderId="0"/>
    <xf numFmtId="176" fontId="166" fillId="0" borderId="0"/>
    <xf numFmtId="197" fontId="166" fillId="0" borderId="0"/>
    <xf numFmtId="174" fontId="166" fillId="0" borderId="0"/>
    <xf numFmtId="197" fontId="166" fillId="0" borderId="0"/>
    <xf numFmtId="174" fontId="166" fillId="0" borderId="0"/>
    <xf numFmtId="174" fontId="166" fillId="0" borderId="0"/>
    <xf numFmtId="176" fontId="166" fillId="0" borderId="0"/>
    <xf numFmtId="174" fontId="166" fillId="0" borderId="0"/>
    <xf numFmtId="198" fontId="166" fillId="0" borderId="0"/>
    <xf numFmtId="196" fontId="54" fillId="0" borderId="0"/>
    <xf numFmtId="196" fontId="25" fillId="0" borderId="0"/>
    <xf numFmtId="196" fontId="25" fillId="0" borderId="0"/>
    <xf numFmtId="0" fontId="166" fillId="0" borderId="0"/>
    <xf numFmtId="0" fontId="88" fillId="0" borderId="0"/>
    <xf numFmtId="0" fontId="89" fillId="0" borderId="0"/>
    <xf numFmtId="2" fontId="54" fillId="0" borderId="0"/>
    <xf numFmtId="164" fontId="166" fillId="0" borderId="0"/>
    <xf numFmtId="164" fontId="166" fillId="0" borderId="0"/>
    <xf numFmtId="3" fontId="166" fillId="0" borderId="0"/>
    <xf numFmtId="3" fontId="166" fillId="0" borderId="0"/>
    <xf numFmtId="0" fontId="59" fillId="48" borderId="0"/>
    <xf numFmtId="0" fontId="90" fillId="0" borderId="0">
      <alignment horizontal="center"/>
    </xf>
    <xf numFmtId="0" fontId="91" fillId="0" borderId="0">
      <alignment horizontal="center"/>
    </xf>
    <xf numFmtId="0" fontId="92" fillId="0" borderId="43"/>
    <xf numFmtId="0" fontId="93" fillId="0" borderId="44"/>
    <xf numFmtId="0" fontId="81" fillId="0" borderId="45"/>
    <xf numFmtId="0" fontId="81" fillId="0" borderId="0"/>
    <xf numFmtId="0" fontId="90" fillId="0" borderId="0">
      <alignment horizontal="center" textRotation="90"/>
    </xf>
    <xf numFmtId="0" fontId="91" fillId="0" borderId="0">
      <alignment horizontal="center" textRotation="90"/>
    </xf>
    <xf numFmtId="0" fontId="56" fillId="54" borderId="0"/>
    <xf numFmtId="0" fontId="87" fillId="52" borderId="20"/>
    <xf numFmtId="0" fontId="182" fillId="47" borderId="0"/>
    <xf numFmtId="0" fontId="183" fillId="0" borderId="0"/>
    <xf numFmtId="0" fontId="184" fillId="0" borderId="0"/>
    <xf numFmtId="0" fontId="183" fillId="0" borderId="0"/>
    <xf numFmtId="0" fontId="97" fillId="0" borderId="0"/>
    <xf numFmtId="0" fontId="54" fillId="38" borderId="0">
      <alignment horizontal="right"/>
      <protection locked="0"/>
    </xf>
    <xf numFmtId="0" fontId="166" fillId="38" borderId="0">
      <alignment horizontal="right"/>
      <protection locked="0"/>
    </xf>
    <xf numFmtId="0" fontId="166" fillId="38" borderId="0">
      <alignment horizontal="right"/>
      <protection locked="0"/>
    </xf>
    <xf numFmtId="0" fontId="166" fillId="38" borderId="0">
      <alignment horizontal="right"/>
      <protection locked="0"/>
    </xf>
    <xf numFmtId="0" fontId="62" fillId="0" borderId="59"/>
    <xf numFmtId="0" fontId="185" fillId="38" borderId="0">
      <alignment horizontal="right"/>
      <protection locked="0"/>
    </xf>
    <xf numFmtId="0" fontId="185" fillId="38" borderId="0">
      <alignment horizontal="right"/>
      <protection locked="0"/>
    </xf>
    <xf numFmtId="0" fontId="185" fillId="38" borderId="0">
      <alignment horizontal="right"/>
      <protection locked="0"/>
    </xf>
    <xf numFmtId="0" fontId="186" fillId="38" borderId="0">
      <alignment horizontal="right"/>
      <protection locked="0"/>
    </xf>
    <xf numFmtId="0" fontId="186" fillId="38" borderId="0">
      <alignment horizontal="right"/>
      <protection locked="0"/>
    </xf>
    <xf numFmtId="0" fontId="186" fillId="38" borderId="0">
      <alignment horizontal="right"/>
      <protection locked="0"/>
    </xf>
    <xf numFmtId="0" fontId="187" fillId="38" borderId="0">
      <alignment horizontal="right"/>
      <protection locked="0"/>
    </xf>
    <xf numFmtId="0" fontId="187" fillId="38" borderId="0">
      <alignment horizontal="right"/>
      <protection locked="0"/>
    </xf>
    <xf numFmtId="0" fontId="187" fillId="38" borderId="0">
      <alignment horizontal="right"/>
      <protection locked="0"/>
    </xf>
    <xf numFmtId="0" fontId="102" fillId="60" borderId="0">
      <alignment horizontal="right" vertical="center"/>
      <protection locked="0"/>
    </xf>
    <xf numFmtId="0" fontId="102" fillId="38" borderId="0">
      <alignment horizontal="right" vertical="center"/>
      <protection locked="0"/>
    </xf>
    <xf numFmtId="180" fontId="103" fillId="0" borderId="0"/>
    <xf numFmtId="181" fontId="166" fillId="0" borderId="0"/>
    <xf numFmtId="181" fontId="166" fillId="0" borderId="0"/>
    <xf numFmtId="181" fontId="166" fillId="0" borderId="0"/>
    <xf numFmtId="181" fontId="166" fillId="0" borderId="0"/>
    <xf numFmtId="181" fontId="166" fillId="0" borderId="0"/>
    <xf numFmtId="181" fontId="166" fillId="0" borderId="0"/>
    <xf numFmtId="181" fontId="166" fillId="0" borderId="0"/>
    <xf numFmtId="180" fontId="103" fillId="0" borderId="0"/>
    <xf numFmtId="180" fontId="103" fillId="0" borderId="0"/>
    <xf numFmtId="180" fontId="103" fillId="0" borderId="0"/>
    <xf numFmtId="174" fontId="166" fillId="0" borderId="0"/>
    <xf numFmtId="174" fontId="166" fillId="0" borderId="0"/>
    <xf numFmtId="182" fontId="166" fillId="0" borderId="0"/>
    <xf numFmtId="182" fontId="166" fillId="0" borderId="0"/>
    <xf numFmtId="0" fontId="105" fillId="60" borderId="0"/>
    <xf numFmtId="0" fontId="105" fillId="60" borderId="0"/>
    <xf numFmtId="0" fontId="188" fillId="60" borderId="0"/>
    <xf numFmtId="183" fontId="189" fillId="0" borderId="0"/>
    <xf numFmtId="0" fontId="166" fillId="0" borderId="0"/>
    <xf numFmtId="0" fontId="166" fillId="0" borderId="0"/>
    <xf numFmtId="0" fontId="103" fillId="0" borderId="0"/>
    <xf numFmtId="0" fontId="166" fillId="0" borderId="0"/>
    <xf numFmtId="0" fontId="166" fillId="0" borderId="0"/>
    <xf numFmtId="0" fontId="25" fillId="0" borderId="0"/>
    <xf numFmtId="0" fontId="25" fillId="0" borderId="0"/>
    <xf numFmtId="0" fontId="25" fillId="0" borderId="0"/>
    <xf numFmtId="0" fontId="25" fillId="0" borderId="0"/>
    <xf numFmtId="0" fontId="25" fillId="0" borderId="0"/>
    <xf numFmtId="0" fontId="25" fillId="0" borderId="0"/>
    <xf numFmtId="0" fontId="166" fillId="0" borderId="0"/>
    <xf numFmtId="0" fontId="103" fillId="0" borderId="0"/>
    <xf numFmtId="0" fontId="166" fillId="0" borderId="0"/>
    <xf numFmtId="0" fontId="167" fillId="0" borderId="0"/>
    <xf numFmtId="0" fontId="166" fillId="0" borderId="0"/>
    <xf numFmtId="0" fontId="166" fillId="0" borderId="0"/>
    <xf numFmtId="0" fontId="25" fillId="0" borderId="0"/>
    <xf numFmtId="0" fontId="166" fillId="0" borderId="0"/>
    <xf numFmtId="0" fontId="108" fillId="0" borderId="0"/>
    <xf numFmtId="0" fontId="108" fillId="0" borderId="0"/>
    <xf numFmtId="0" fontId="54" fillId="0" borderId="0"/>
    <xf numFmtId="0" fontId="166" fillId="0" borderId="0"/>
    <xf numFmtId="0" fontId="166" fillId="0" borderId="0"/>
    <xf numFmtId="0" fontId="166" fillId="0" borderId="0"/>
    <xf numFmtId="0" fontId="166" fillId="0" borderId="0"/>
    <xf numFmtId="0" fontId="166" fillId="0" borderId="0"/>
    <xf numFmtId="0" fontId="166" fillId="0" borderId="0">
      <alignment wrapText="1"/>
    </xf>
    <xf numFmtId="0" fontId="166" fillId="0" borderId="0">
      <alignment wrapText="1"/>
    </xf>
    <xf numFmtId="0" fontId="109" fillId="0" borderId="0"/>
    <xf numFmtId="0" fontId="166" fillId="0" borderId="0"/>
    <xf numFmtId="0" fontId="54" fillId="0" borderId="0"/>
    <xf numFmtId="0" fontId="166" fillId="0" borderId="0">
      <alignment wrapText="1"/>
    </xf>
    <xf numFmtId="0" fontId="166" fillId="0" borderId="0"/>
    <xf numFmtId="0" fontId="166" fillId="0" borderId="0">
      <alignment wrapText="1"/>
    </xf>
    <xf numFmtId="0" fontId="166" fillId="0" borderId="0"/>
    <xf numFmtId="0" fontId="25" fillId="0" borderId="0"/>
    <xf numFmtId="0" fontId="166" fillId="0" borderId="0">
      <alignment wrapText="1"/>
    </xf>
    <xf numFmtId="0" fontId="166" fillId="0" borderId="0">
      <alignment wrapText="1"/>
    </xf>
    <xf numFmtId="0" fontId="25" fillId="0" borderId="0"/>
    <xf numFmtId="0" fontId="166" fillId="0" borderId="0"/>
    <xf numFmtId="0" fontId="25" fillId="0" borderId="0"/>
    <xf numFmtId="0" fontId="110" fillId="0" borderId="0"/>
    <xf numFmtId="0" fontId="25" fillId="0" borderId="0"/>
    <xf numFmtId="0" fontId="25" fillId="0" borderId="0"/>
    <xf numFmtId="0" fontId="166" fillId="0" borderId="0"/>
    <xf numFmtId="0" fontId="166" fillId="0" borderId="0"/>
    <xf numFmtId="0" fontId="25" fillId="0" borderId="0"/>
    <xf numFmtId="4" fontId="111" fillId="0" borderId="0">
      <alignment horizontal="right" vertical="center"/>
    </xf>
    <xf numFmtId="2" fontId="54" fillId="0" borderId="0"/>
    <xf numFmtId="0" fontId="166" fillId="39" borderId="40"/>
    <xf numFmtId="0" fontId="166" fillId="39" borderId="40"/>
    <xf numFmtId="0" fontId="190" fillId="0" borderId="0">
      <alignment vertical="top"/>
    </xf>
    <xf numFmtId="0" fontId="166" fillId="39" borderId="40"/>
    <xf numFmtId="0" fontId="190" fillId="0" borderId="0">
      <alignment vertical="top"/>
    </xf>
    <xf numFmtId="0" fontId="114" fillId="59" borderId="46"/>
    <xf numFmtId="171" fontId="54" fillId="0" borderId="0"/>
    <xf numFmtId="171" fontId="166" fillId="0" borderId="0"/>
    <xf numFmtId="171" fontId="25" fillId="0" borderId="0"/>
    <xf numFmtId="171" fontId="166" fillId="0" borderId="0"/>
    <xf numFmtId="171" fontId="25" fillId="0" borderId="0"/>
    <xf numFmtId="171" fontId="166" fillId="0" borderId="0"/>
    <xf numFmtId="171" fontId="166" fillId="0" borderId="0"/>
    <xf numFmtId="171" fontId="166" fillId="0" borderId="0"/>
    <xf numFmtId="171" fontId="166" fillId="0" borderId="0"/>
    <xf numFmtId="171" fontId="166" fillId="0" borderId="0"/>
    <xf numFmtId="171" fontId="166" fillId="0" borderId="0"/>
    <xf numFmtId="0" fontId="166" fillId="39" borderId="40"/>
    <xf numFmtId="0" fontId="54" fillId="72" borderId="40"/>
    <xf numFmtId="0" fontId="115" fillId="0" borderId="0"/>
    <xf numFmtId="0" fontId="116" fillId="0" borderId="0"/>
    <xf numFmtId="185" fontId="115" fillId="0" borderId="0"/>
    <xf numFmtId="185" fontId="116" fillId="0" borderId="0"/>
    <xf numFmtId="0" fontId="114" fillId="59" borderId="46"/>
    <xf numFmtId="0" fontId="191" fillId="48" borderId="0"/>
    <xf numFmtId="0" fontId="192" fillId="59" borderId="47"/>
    <xf numFmtId="0" fontId="193" fillId="0" borderId="0">
      <alignment vertical="top" wrapText="1"/>
    </xf>
    <xf numFmtId="0" fontId="166" fillId="0" borderId="0">
      <alignment horizontal="left"/>
    </xf>
    <xf numFmtId="0" fontId="166" fillId="0" borderId="0"/>
    <xf numFmtId="0" fontId="166" fillId="0" borderId="0"/>
    <xf numFmtId="0" fontId="178" fillId="0" borderId="0"/>
    <xf numFmtId="0" fontId="178" fillId="0" borderId="0">
      <alignment horizontal="left"/>
    </xf>
    <xf numFmtId="0" fontId="166" fillId="0" borderId="0"/>
    <xf numFmtId="164" fontId="121" fillId="69" borderId="48">
      <alignment vertical="center"/>
    </xf>
    <xf numFmtId="164" fontId="121" fillId="45" borderId="48">
      <alignment vertical="center"/>
    </xf>
    <xf numFmtId="164" fontId="121" fillId="43" borderId="48">
      <alignment vertical="center"/>
    </xf>
    <xf numFmtId="164" fontId="121" fillId="69" borderId="48">
      <alignment vertical="center"/>
    </xf>
    <xf numFmtId="164" fontId="121" fillId="69" borderId="48">
      <alignment vertical="center"/>
    </xf>
    <xf numFmtId="164" fontId="121" fillId="69" borderId="48">
      <alignment vertical="center"/>
    </xf>
    <xf numFmtId="4" fontId="121" fillId="69" borderId="48">
      <alignment vertical="center"/>
    </xf>
    <xf numFmtId="4" fontId="121" fillId="45" borderId="48">
      <alignment vertical="center"/>
    </xf>
    <xf numFmtId="4" fontId="121" fillId="43" borderId="48">
      <alignment vertical="center"/>
    </xf>
    <xf numFmtId="4" fontId="121" fillId="69" borderId="48">
      <alignment vertical="center"/>
    </xf>
    <xf numFmtId="4" fontId="121" fillId="69" borderId="48">
      <alignment vertical="center"/>
    </xf>
    <xf numFmtId="4" fontId="121" fillId="69" borderId="48">
      <alignment vertical="center"/>
    </xf>
    <xf numFmtId="167" fontId="121" fillId="69" borderId="48">
      <alignment vertical="center"/>
    </xf>
    <xf numFmtId="167" fontId="121" fillId="45" borderId="48">
      <alignment vertical="center"/>
    </xf>
    <xf numFmtId="167" fontId="121" fillId="43" borderId="48">
      <alignment vertical="center"/>
    </xf>
    <xf numFmtId="167" fontId="121" fillId="69" borderId="48">
      <alignment vertical="center"/>
    </xf>
    <xf numFmtId="167" fontId="121" fillId="69" borderId="48">
      <alignment vertical="center"/>
    </xf>
    <xf numFmtId="167" fontId="121" fillId="69" borderId="48">
      <alignment vertical="center"/>
    </xf>
    <xf numFmtId="186" fontId="121" fillId="69" borderId="48">
      <alignment vertical="center"/>
    </xf>
    <xf numFmtId="186" fontId="121" fillId="45" borderId="48">
      <alignment vertical="center"/>
    </xf>
    <xf numFmtId="186" fontId="121" fillId="43" borderId="48">
      <alignment vertical="center"/>
    </xf>
    <xf numFmtId="186" fontId="121" fillId="69" borderId="48">
      <alignment vertical="center"/>
    </xf>
    <xf numFmtId="186" fontId="121" fillId="69" borderId="48">
      <alignment vertical="center"/>
    </xf>
    <xf numFmtId="186" fontId="121" fillId="69" borderId="48">
      <alignment vertical="center"/>
    </xf>
    <xf numFmtId="3" fontId="121" fillId="69" borderId="48">
      <alignment vertical="center"/>
    </xf>
    <xf numFmtId="3" fontId="121" fillId="45" borderId="48">
      <alignment vertical="center"/>
    </xf>
    <xf numFmtId="3" fontId="121" fillId="43" borderId="48">
      <alignment vertical="center"/>
    </xf>
    <xf numFmtId="3" fontId="121" fillId="69" borderId="48">
      <alignment vertical="center"/>
    </xf>
    <xf numFmtId="3" fontId="121" fillId="69" borderId="48">
      <alignment vertical="center"/>
    </xf>
    <xf numFmtId="3" fontId="121" fillId="69" borderId="48">
      <alignment vertical="center"/>
    </xf>
    <xf numFmtId="0" fontId="122" fillId="69" borderId="48">
      <alignment vertical="center"/>
    </xf>
    <xf numFmtId="199" fontId="122" fillId="45" borderId="48">
      <alignment vertical="center"/>
    </xf>
    <xf numFmtId="199" fontId="123" fillId="43" borderId="48">
      <alignment vertical="center"/>
    </xf>
    <xf numFmtId="199" fontId="122" fillId="69" borderId="48">
      <alignment vertical="center"/>
    </xf>
    <xf numFmtId="199" fontId="122" fillId="69" borderId="48">
      <alignment vertical="center"/>
    </xf>
    <xf numFmtId="199" fontId="123" fillId="69" borderId="48">
      <alignment vertical="center"/>
    </xf>
    <xf numFmtId="0" fontId="122" fillId="69" borderId="48">
      <alignment vertical="center"/>
    </xf>
    <xf numFmtId="200" fontId="122" fillId="45" borderId="48">
      <alignment vertical="center"/>
    </xf>
    <xf numFmtId="200" fontId="123" fillId="43" borderId="48">
      <alignment vertical="center"/>
    </xf>
    <xf numFmtId="200" fontId="122" fillId="69" borderId="48">
      <alignment vertical="center"/>
    </xf>
    <xf numFmtId="200" fontId="122" fillId="69" borderId="48">
      <alignment vertical="center"/>
    </xf>
    <xf numFmtId="200" fontId="123" fillId="69" borderId="48">
      <alignment vertical="center"/>
    </xf>
    <xf numFmtId="0" fontId="122" fillId="69" borderId="48">
      <alignment vertical="center"/>
    </xf>
    <xf numFmtId="201" fontId="122" fillId="45" borderId="48">
      <alignment vertical="center"/>
    </xf>
    <xf numFmtId="201" fontId="123" fillId="43" borderId="48">
      <alignment vertical="center"/>
    </xf>
    <xf numFmtId="201" fontId="122" fillId="69" borderId="48">
      <alignment vertical="center"/>
    </xf>
    <xf numFmtId="201" fontId="122" fillId="69" borderId="48">
      <alignment vertical="center"/>
    </xf>
    <xf numFmtId="201" fontId="123" fillId="69" borderId="48">
      <alignment vertical="center"/>
    </xf>
    <xf numFmtId="190" fontId="124" fillId="69" borderId="48">
      <alignment vertical="center"/>
    </xf>
    <xf numFmtId="190" fontId="124" fillId="45" borderId="48">
      <alignment vertical="center"/>
    </xf>
    <xf numFmtId="190" fontId="124" fillId="43" borderId="48">
      <alignment vertical="center"/>
    </xf>
    <xf numFmtId="190" fontId="124" fillId="69" borderId="48">
      <alignment vertical="center"/>
    </xf>
    <xf numFmtId="190" fontId="124" fillId="69" borderId="48">
      <alignment vertical="center"/>
    </xf>
    <xf numFmtId="190" fontId="124" fillId="69" borderId="48">
      <alignment vertical="center"/>
    </xf>
    <xf numFmtId="191" fontId="124" fillId="69" borderId="48">
      <alignment vertical="center"/>
    </xf>
    <xf numFmtId="191" fontId="124" fillId="45" borderId="48">
      <alignment vertical="center"/>
    </xf>
    <xf numFmtId="191" fontId="124" fillId="43" borderId="48">
      <alignment vertical="center"/>
    </xf>
    <xf numFmtId="191" fontId="124" fillId="69" borderId="48">
      <alignment vertical="center"/>
    </xf>
    <xf numFmtId="191" fontId="124" fillId="69" borderId="48">
      <alignment vertical="center"/>
    </xf>
    <xf numFmtId="191" fontId="124" fillId="69" borderId="48">
      <alignment vertical="center"/>
    </xf>
    <xf numFmtId="192" fontId="124" fillId="69" borderId="48">
      <alignment vertical="center"/>
    </xf>
    <xf numFmtId="192" fontId="124" fillId="45" borderId="48">
      <alignment vertical="center"/>
    </xf>
    <xf numFmtId="192" fontId="124" fillId="43" borderId="48">
      <alignment vertical="center"/>
    </xf>
    <xf numFmtId="192" fontId="124" fillId="69" borderId="48">
      <alignment vertical="center"/>
    </xf>
    <xf numFmtId="192" fontId="124" fillId="69" borderId="48">
      <alignment vertical="center"/>
    </xf>
    <xf numFmtId="192" fontId="124" fillId="69" borderId="48">
      <alignment vertical="center"/>
    </xf>
    <xf numFmtId="166" fontId="125" fillId="69" borderId="48">
      <alignment vertical="center"/>
    </xf>
    <xf numFmtId="166" fontId="126" fillId="45" borderId="48">
      <alignment vertical="center"/>
    </xf>
    <xf numFmtId="166" fontId="127" fillId="43" borderId="48">
      <alignment vertical="center"/>
    </xf>
    <xf numFmtId="166" fontId="125" fillId="69" borderId="48">
      <alignment vertical="center"/>
    </xf>
    <xf numFmtId="166" fontId="128" fillId="69" borderId="48">
      <alignment vertical="center"/>
    </xf>
    <xf numFmtId="166" fontId="127" fillId="69" borderId="48">
      <alignment vertical="center"/>
    </xf>
    <xf numFmtId="193" fontId="125" fillId="69" borderId="48">
      <alignment vertical="center"/>
    </xf>
    <xf numFmtId="193" fontId="126" fillId="45" borderId="48">
      <alignment vertical="center"/>
    </xf>
    <xf numFmtId="193" fontId="127" fillId="43" borderId="48">
      <alignment vertical="center"/>
    </xf>
    <xf numFmtId="193" fontId="125" fillId="69" borderId="48">
      <alignment vertical="center"/>
    </xf>
    <xf numFmtId="193" fontId="128" fillId="69" borderId="48">
      <alignment vertical="center"/>
    </xf>
    <xf numFmtId="193" fontId="127" fillId="69" borderId="48">
      <alignment vertical="center"/>
    </xf>
    <xf numFmtId="171" fontId="125" fillId="69" borderId="48">
      <alignment vertical="center"/>
    </xf>
    <xf numFmtId="171" fontId="126" fillId="45" borderId="48">
      <alignment vertical="center"/>
    </xf>
    <xf numFmtId="171" fontId="127" fillId="43" borderId="48">
      <alignment vertical="center"/>
    </xf>
    <xf numFmtId="171" fontId="125" fillId="69" borderId="48">
      <alignment vertical="center"/>
    </xf>
    <xf numFmtId="171" fontId="128" fillId="69" borderId="48">
      <alignment vertical="center"/>
    </xf>
    <xf numFmtId="171" fontId="127" fillId="69" borderId="48">
      <alignment vertical="center"/>
    </xf>
    <xf numFmtId="0" fontId="129" fillId="69" borderId="48">
      <alignment vertical="center"/>
    </xf>
    <xf numFmtId="0" fontId="130" fillId="45" borderId="48">
      <alignment vertical="center"/>
    </xf>
    <xf numFmtId="0" fontId="130" fillId="43" borderId="48">
      <alignment vertical="center"/>
    </xf>
    <xf numFmtId="0" fontId="130" fillId="69" borderId="48">
      <alignment vertical="center"/>
    </xf>
    <xf numFmtId="0" fontId="130" fillId="69" borderId="48">
      <alignment vertical="center"/>
    </xf>
    <xf numFmtId="0" fontId="130" fillId="69" borderId="48">
      <alignment vertical="center"/>
    </xf>
    <xf numFmtId="0" fontId="129" fillId="69" borderId="48">
      <alignment horizontal="left" vertical="center"/>
    </xf>
    <xf numFmtId="0" fontId="129" fillId="45" borderId="48">
      <alignment horizontal="left" vertical="center"/>
    </xf>
    <xf numFmtId="0" fontId="129" fillId="43" borderId="48">
      <alignment horizontal="left" vertical="center"/>
    </xf>
    <xf numFmtId="0" fontId="129" fillId="69" borderId="48">
      <alignment horizontal="left" vertical="center"/>
    </xf>
    <xf numFmtId="0" fontId="129" fillId="69" borderId="48">
      <alignment horizontal="left" vertical="center"/>
    </xf>
    <xf numFmtId="0" fontId="129" fillId="69" borderId="48">
      <alignment horizontal="left" vertical="center"/>
    </xf>
    <xf numFmtId="164" fontId="131" fillId="82" borderId="48">
      <alignment vertical="center"/>
    </xf>
    <xf numFmtId="164" fontId="131" fillId="53" borderId="48">
      <alignment vertical="center"/>
    </xf>
    <xf numFmtId="164" fontId="131" fillId="76" borderId="48">
      <alignment vertical="center"/>
    </xf>
    <xf numFmtId="164" fontId="131" fillId="83" borderId="48">
      <alignment vertical="center"/>
    </xf>
    <xf numFmtId="164" fontId="131" fillId="82" borderId="48">
      <alignment vertical="center"/>
    </xf>
    <xf numFmtId="4" fontId="131" fillId="82" borderId="48">
      <alignment vertical="center"/>
    </xf>
    <xf numFmtId="4" fontId="131" fillId="53" borderId="48">
      <alignment vertical="center"/>
    </xf>
    <xf numFmtId="4" fontId="131" fillId="76" borderId="48">
      <alignment vertical="center"/>
    </xf>
    <xf numFmtId="4" fontId="131" fillId="83" borderId="48">
      <alignment vertical="center"/>
    </xf>
    <xf numFmtId="4" fontId="131" fillId="82" borderId="48">
      <alignment vertical="center"/>
    </xf>
    <xf numFmtId="167" fontId="131" fillId="82" borderId="48">
      <alignment vertical="center"/>
    </xf>
    <xf numFmtId="167" fontId="131" fillId="53" borderId="48">
      <alignment vertical="center"/>
    </xf>
    <xf numFmtId="167" fontId="131" fillId="76" borderId="48">
      <alignment vertical="center"/>
    </xf>
    <xf numFmtId="167" fontId="131" fillId="83" borderId="48">
      <alignment vertical="center"/>
    </xf>
    <xf numFmtId="167" fontId="131" fillId="82" borderId="48">
      <alignment vertical="center"/>
    </xf>
    <xf numFmtId="186" fontId="131" fillId="82" borderId="48">
      <alignment vertical="center"/>
    </xf>
    <xf numFmtId="186" fontId="131" fillId="53" borderId="48">
      <alignment vertical="center"/>
    </xf>
    <xf numFmtId="186" fontId="131" fillId="76" borderId="48">
      <alignment vertical="center"/>
    </xf>
    <xf numFmtId="186" fontId="131" fillId="83" borderId="48">
      <alignment vertical="center"/>
    </xf>
    <xf numFmtId="186" fontId="131" fillId="82" borderId="48">
      <alignment vertical="center"/>
    </xf>
    <xf numFmtId="3" fontId="131" fillId="82" borderId="48">
      <alignment vertical="center"/>
    </xf>
    <xf numFmtId="3" fontId="131" fillId="53" borderId="48">
      <alignment vertical="center"/>
    </xf>
    <xf numFmtId="3" fontId="131" fillId="76" borderId="48">
      <alignment vertical="center"/>
    </xf>
    <xf numFmtId="3" fontId="131" fillId="83" borderId="48">
      <alignment vertical="center"/>
    </xf>
    <xf numFmtId="3" fontId="131" fillId="82" borderId="48">
      <alignment vertical="center"/>
    </xf>
    <xf numFmtId="0" fontId="132" fillId="82" borderId="48">
      <alignment vertical="center"/>
    </xf>
    <xf numFmtId="199" fontId="132" fillId="53" borderId="48">
      <alignment vertical="center"/>
    </xf>
    <xf numFmtId="199" fontId="132" fillId="76" borderId="48">
      <alignment vertical="center"/>
    </xf>
    <xf numFmtId="199" fontId="132" fillId="83" borderId="48">
      <alignment vertical="center"/>
    </xf>
    <xf numFmtId="199" fontId="133" fillId="82" borderId="48">
      <alignment vertical="center"/>
    </xf>
    <xf numFmtId="0" fontId="132" fillId="82" borderId="48">
      <alignment vertical="center"/>
    </xf>
    <xf numFmtId="200" fontId="132" fillId="53" borderId="48">
      <alignment vertical="center"/>
    </xf>
    <xf numFmtId="200" fontId="132" fillId="76" borderId="48">
      <alignment vertical="center"/>
    </xf>
    <xf numFmtId="200" fontId="132" fillId="83" borderId="48">
      <alignment vertical="center"/>
    </xf>
    <xf numFmtId="200" fontId="133" fillId="82" borderId="48">
      <alignment vertical="center"/>
    </xf>
    <xf numFmtId="0" fontId="132" fillId="82" borderId="48">
      <alignment vertical="center"/>
    </xf>
    <xf numFmtId="201" fontId="132" fillId="53" borderId="48">
      <alignment vertical="center"/>
    </xf>
    <xf numFmtId="201" fontId="132" fillId="76" borderId="48">
      <alignment vertical="center"/>
    </xf>
    <xf numFmtId="201" fontId="132" fillId="83" borderId="48">
      <alignment vertical="center"/>
    </xf>
    <xf numFmtId="201" fontId="133" fillId="82" borderId="48">
      <alignment vertical="center"/>
    </xf>
    <xf numFmtId="190" fontId="134" fillId="82" borderId="48">
      <alignment vertical="center"/>
    </xf>
    <xf numFmtId="190" fontId="134" fillId="53" borderId="48">
      <alignment vertical="center"/>
    </xf>
    <xf numFmtId="190" fontId="134" fillId="76" borderId="48">
      <alignment vertical="center"/>
    </xf>
    <xf numFmtId="190" fontId="134" fillId="83" borderId="48">
      <alignment vertical="center"/>
    </xf>
    <xf numFmtId="190" fontId="134" fillId="82" borderId="48">
      <alignment vertical="center"/>
    </xf>
    <xf numFmtId="191" fontId="134" fillId="82" borderId="48">
      <alignment vertical="center"/>
    </xf>
    <xf numFmtId="191" fontId="134" fillId="53" borderId="48">
      <alignment vertical="center"/>
    </xf>
    <xf numFmtId="191" fontId="134" fillId="76" borderId="48">
      <alignment vertical="center"/>
    </xf>
    <xf numFmtId="191" fontId="134" fillId="83" borderId="48">
      <alignment vertical="center"/>
    </xf>
    <xf numFmtId="191" fontId="134" fillId="82" borderId="48">
      <alignment vertical="center"/>
    </xf>
    <xf numFmtId="192" fontId="134" fillId="82" borderId="48">
      <alignment vertical="center"/>
    </xf>
    <xf numFmtId="192" fontId="134" fillId="53" borderId="48">
      <alignment vertical="center"/>
    </xf>
    <xf numFmtId="192" fontId="134" fillId="76" borderId="48">
      <alignment vertical="center"/>
    </xf>
    <xf numFmtId="192" fontId="134" fillId="83" borderId="48">
      <alignment vertical="center"/>
    </xf>
    <xf numFmtId="192" fontId="134" fillId="82" borderId="48">
      <alignment vertical="center"/>
    </xf>
    <xf numFmtId="166" fontId="135" fillId="82" borderId="48">
      <alignment vertical="center"/>
    </xf>
    <xf numFmtId="166" fontId="136" fillId="53" borderId="48">
      <alignment vertical="center"/>
    </xf>
    <xf numFmtId="166" fontId="135" fillId="76" borderId="48">
      <alignment vertical="center"/>
    </xf>
    <xf numFmtId="166" fontId="137" fillId="83" borderId="48">
      <alignment vertical="center"/>
    </xf>
    <xf numFmtId="166" fontId="138" fillId="82" borderId="48">
      <alignment vertical="center"/>
    </xf>
    <xf numFmtId="193" fontId="135" fillId="82" borderId="48">
      <alignment vertical="center"/>
    </xf>
    <xf numFmtId="193" fontId="136" fillId="53" borderId="48">
      <alignment vertical="center"/>
    </xf>
    <xf numFmtId="193" fontId="135" fillId="76" borderId="48">
      <alignment vertical="center"/>
    </xf>
    <xf numFmtId="193" fontId="137" fillId="83" borderId="48">
      <alignment vertical="center"/>
    </xf>
    <xf numFmtId="193" fontId="138" fillId="82" borderId="48">
      <alignment vertical="center"/>
    </xf>
    <xf numFmtId="171" fontId="135" fillId="82" borderId="48">
      <alignment vertical="center"/>
    </xf>
    <xf numFmtId="171" fontId="136" fillId="53" borderId="48">
      <alignment vertical="center"/>
    </xf>
    <xf numFmtId="171" fontId="135" fillId="76" borderId="48">
      <alignment vertical="center"/>
    </xf>
    <xf numFmtId="171" fontId="137" fillId="83" borderId="48">
      <alignment vertical="center"/>
    </xf>
    <xf numFmtId="171" fontId="138" fillId="82" borderId="48">
      <alignment vertical="center"/>
    </xf>
    <xf numFmtId="0" fontId="139" fillId="82" borderId="48">
      <alignment vertical="center"/>
    </xf>
    <xf numFmtId="0" fontId="140" fillId="53" borderId="48">
      <alignment vertical="center"/>
    </xf>
    <xf numFmtId="0" fontId="140" fillId="76" borderId="48">
      <alignment vertical="center"/>
    </xf>
    <xf numFmtId="0" fontId="140" fillId="83" borderId="48">
      <alignment vertical="center"/>
    </xf>
    <xf numFmtId="0" fontId="140" fillId="82" borderId="48">
      <alignment vertical="center"/>
    </xf>
    <xf numFmtId="0" fontId="139" fillId="82" borderId="48">
      <alignment horizontal="left" vertical="center"/>
    </xf>
    <xf numFmtId="0" fontId="139" fillId="53" borderId="48">
      <alignment horizontal="left" vertical="center"/>
    </xf>
    <xf numFmtId="0" fontId="139" fillId="76" borderId="48">
      <alignment horizontal="left" vertical="center"/>
    </xf>
    <xf numFmtId="0" fontId="139" fillId="83" borderId="48">
      <alignment horizontal="left" vertical="center"/>
    </xf>
    <xf numFmtId="0" fontId="139" fillId="82" borderId="48">
      <alignment horizontal="left" vertical="center"/>
    </xf>
    <xf numFmtId="164" fontId="121" fillId="86" borderId="49">
      <alignment vertical="center"/>
    </xf>
    <xf numFmtId="164" fontId="121" fillId="77" borderId="49">
      <alignment vertical="center"/>
    </xf>
    <xf numFmtId="164" fontId="121" fillId="71" borderId="49">
      <alignment vertical="center"/>
    </xf>
    <xf numFmtId="164" fontId="121" fillId="43" borderId="49">
      <alignment vertical="center"/>
    </xf>
    <xf numFmtId="164" fontId="121" fillId="52" borderId="49">
      <alignment vertical="center"/>
    </xf>
    <xf numFmtId="164" fontId="121" fillId="86" borderId="49">
      <alignment vertical="center"/>
    </xf>
    <xf numFmtId="164" fontId="121" fillId="71" borderId="49">
      <alignment vertical="center"/>
    </xf>
    <xf numFmtId="164" fontId="121" fillId="43" borderId="49">
      <alignment vertical="center"/>
    </xf>
    <xf numFmtId="4" fontId="121" fillId="77" borderId="49">
      <alignment vertical="center"/>
    </xf>
    <xf numFmtId="4" fontId="121" fillId="71" borderId="49">
      <alignment vertical="center"/>
    </xf>
    <xf numFmtId="4" fontId="121" fillId="43" borderId="49">
      <alignment vertical="center"/>
    </xf>
    <xf numFmtId="4" fontId="121" fillId="52" borderId="49">
      <alignment vertical="center"/>
    </xf>
    <xf numFmtId="4" fontId="121" fillId="71" borderId="49">
      <alignment vertical="center"/>
    </xf>
    <xf numFmtId="4" fontId="121" fillId="43" borderId="49">
      <alignment vertical="center"/>
    </xf>
    <xf numFmtId="167" fontId="121" fillId="77" borderId="49">
      <alignment vertical="center"/>
    </xf>
    <xf numFmtId="167" fontId="121" fillId="71" borderId="49">
      <alignment vertical="center"/>
    </xf>
    <xf numFmtId="167" fontId="121" fillId="43" borderId="49">
      <alignment vertical="center"/>
    </xf>
    <xf numFmtId="167" fontId="121" fillId="52" borderId="49">
      <alignment vertical="center"/>
    </xf>
    <xf numFmtId="167" fontId="121" fillId="71" borderId="49">
      <alignment vertical="center"/>
    </xf>
    <xf numFmtId="167" fontId="121" fillId="43" borderId="49">
      <alignment vertical="center"/>
    </xf>
    <xf numFmtId="186" fontId="121" fillId="77" borderId="49">
      <alignment vertical="center"/>
    </xf>
    <xf numFmtId="186" fontId="121" fillId="71" borderId="49">
      <alignment vertical="center"/>
    </xf>
    <xf numFmtId="186" fontId="121" fillId="43" borderId="49">
      <alignment vertical="center"/>
    </xf>
    <xf numFmtId="186" fontId="121" fillId="52" borderId="49">
      <alignment vertical="center"/>
    </xf>
    <xf numFmtId="186" fontId="121" fillId="71" borderId="49">
      <alignment vertical="center"/>
    </xf>
    <xf numFmtId="186" fontId="121" fillId="43" borderId="49">
      <alignment vertical="center"/>
    </xf>
    <xf numFmtId="3" fontId="121" fillId="77" borderId="49">
      <alignment vertical="center"/>
    </xf>
    <xf numFmtId="3" fontId="121" fillId="71" borderId="49">
      <alignment vertical="center"/>
    </xf>
    <xf numFmtId="3" fontId="121" fillId="43" borderId="49">
      <alignment vertical="center"/>
    </xf>
    <xf numFmtId="3" fontId="121" fillId="52" borderId="49">
      <alignment vertical="center"/>
    </xf>
    <xf numFmtId="3" fontId="121" fillId="71" borderId="49">
      <alignment vertical="center"/>
    </xf>
    <xf numFmtId="3" fontId="121" fillId="43" borderId="49">
      <alignment vertical="center"/>
    </xf>
    <xf numFmtId="0" fontId="122" fillId="77" borderId="49">
      <alignment vertical="center"/>
    </xf>
    <xf numFmtId="199" fontId="122" fillId="71" borderId="49">
      <alignment vertical="center"/>
    </xf>
    <xf numFmtId="199" fontId="123" fillId="43" borderId="49">
      <alignment vertical="center"/>
    </xf>
    <xf numFmtId="199" fontId="122" fillId="52" borderId="49">
      <alignment vertical="center"/>
    </xf>
    <xf numFmtId="199" fontId="122" fillId="71" borderId="49">
      <alignment vertical="center"/>
    </xf>
    <xf numFmtId="199" fontId="123" fillId="43" borderId="49">
      <alignment vertical="center"/>
    </xf>
    <xf numFmtId="0" fontId="122" fillId="77" borderId="49">
      <alignment vertical="center"/>
    </xf>
    <xf numFmtId="200" fontId="122" fillId="71" borderId="49">
      <alignment vertical="center"/>
    </xf>
    <xf numFmtId="200" fontId="123" fillId="43" borderId="49">
      <alignment vertical="center"/>
    </xf>
    <xf numFmtId="200" fontId="122" fillId="52" borderId="49">
      <alignment vertical="center"/>
    </xf>
    <xf numFmtId="200" fontId="122" fillId="71" borderId="49">
      <alignment vertical="center"/>
    </xf>
    <xf numFmtId="200" fontId="123" fillId="43" borderId="49">
      <alignment vertical="center"/>
    </xf>
    <xf numFmtId="0" fontId="122" fillId="77" borderId="49">
      <alignment vertical="center"/>
    </xf>
    <xf numFmtId="201" fontId="122" fillId="71" borderId="49">
      <alignment vertical="center"/>
    </xf>
    <xf numFmtId="201" fontId="123" fillId="43" borderId="49">
      <alignment vertical="center"/>
    </xf>
    <xf numFmtId="201" fontId="122" fillId="52" borderId="49">
      <alignment vertical="center"/>
    </xf>
    <xf numFmtId="201" fontId="122" fillId="71" borderId="49">
      <alignment vertical="center"/>
    </xf>
    <xf numFmtId="201" fontId="123" fillId="43" borderId="49">
      <alignment vertical="center"/>
    </xf>
    <xf numFmtId="190" fontId="124" fillId="77" borderId="49">
      <alignment vertical="center"/>
    </xf>
    <xf numFmtId="190" fontId="124" fillId="71" borderId="49">
      <alignment vertical="center"/>
    </xf>
    <xf numFmtId="190" fontId="124" fillId="43" borderId="49">
      <alignment vertical="center"/>
    </xf>
    <xf numFmtId="190" fontId="124" fillId="52" borderId="49">
      <alignment vertical="center"/>
    </xf>
    <xf numFmtId="190" fontId="124" fillId="71" borderId="49">
      <alignment vertical="center"/>
    </xf>
    <xf numFmtId="190" fontId="124" fillId="43" borderId="49">
      <alignment vertical="center"/>
    </xf>
    <xf numFmtId="191" fontId="124" fillId="77" borderId="49">
      <alignment vertical="center"/>
    </xf>
    <xf numFmtId="191" fontId="124" fillId="71" borderId="49">
      <alignment vertical="center"/>
    </xf>
    <xf numFmtId="191" fontId="124" fillId="43" borderId="49">
      <alignment vertical="center"/>
    </xf>
    <xf numFmtId="191" fontId="124" fillId="52" borderId="49">
      <alignment vertical="center"/>
    </xf>
    <xf numFmtId="191" fontId="124" fillId="71" borderId="49">
      <alignment vertical="center"/>
    </xf>
    <xf numFmtId="191" fontId="124" fillId="43" borderId="49">
      <alignment vertical="center"/>
    </xf>
    <xf numFmtId="192" fontId="124" fillId="77" borderId="49">
      <alignment vertical="center"/>
    </xf>
    <xf numFmtId="192" fontId="124" fillId="71" borderId="49">
      <alignment vertical="center"/>
    </xf>
    <xf numFmtId="192" fontId="124" fillId="43" borderId="49">
      <alignment vertical="center"/>
    </xf>
    <xf numFmtId="192" fontId="124" fillId="52" borderId="49">
      <alignment vertical="center"/>
    </xf>
    <xf numFmtId="192" fontId="124" fillId="71" borderId="49">
      <alignment vertical="center"/>
    </xf>
    <xf numFmtId="192" fontId="124" fillId="43" borderId="49">
      <alignment vertical="center"/>
    </xf>
    <xf numFmtId="166" fontId="125" fillId="77" borderId="49">
      <alignment vertical="center"/>
    </xf>
    <xf numFmtId="166" fontId="126" fillId="71" borderId="49">
      <alignment vertical="center"/>
    </xf>
    <xf numFmtId="166" fontId="127" fillId="43" borderId="49">
      <alignment vertical="center"/>
    </xf>
    <xf numFmtId="166" fontId="125" fillId="52" borderId="49">
      <alignment vertical="center"/>
    </xf>
    <xf numFmtId="166" fontId="128" fillId="71" borderId="49">
      <alignment vertical="center"/>
    </xf>
    <xf numFmtId="166" fontId="127" fillId="43" borderId="49">
      <alignment vertical="center"/>
    </xf>
    <xf numFmtId="193" fontId="125" fillId="77" borderId="49">
      <alignment vertical="center"/>
    </xf>
    <xf numFmtId="193" fontId="126" fillId="71" borderId="49">
      <alignment vertical="center"/>
    </xf>
    <xf numFmtId="193" fontId="127" fillId="43" borderId="49">
      <alignment vertical="center"/>
    </xf>
    <xf numFmtId="193" fontId="125" fillId="52" borderId="49">
      <alignment vertical="center"/>
    </xf>
    <xf numFmtId="193" fontId="128" fillId="71" borderId="49">
      <alignment vertical="center"/>
    </xf>
    <xf numFmtId="193" fontId="127" fillId="43" borderId="49">
      <alignment vertical="center"/>
    </xf>
    <xf numFmtId="171" fontId="125" fillId="77" borderId="49">
      <alignment vertical="center"/>
    </xf>
    <xf numFmtId="171" fontId="126" fillId="71" borderId="49">
      <alignment vertical="center"/>
    </xf>
    <xf numFmtId="171" fontId="127" fillId="43" borderId="49">
      <alignment vertical="center"/>
    </xf>
    <xf numFmtId="171" fontId="125" fillId="52" borderId="49">
      <alignment vertical="center"/>
    </xf>
    <xf numFmtId="171" fontId="128" fillId="71" borderId="49">
      <alignment vertical="center"/>
    </xf>
    <xf numFmtId="171" fontId="127" fillId="43" borderId="49">
      <alignment vertical="center"/>
    </xf>
    <xf numFmtId="0" fontId="129" fillId="77" borderId="49">
      <alignment vertical="center"/>
    </xf>
    <xf numFmtId="0" fontId="130" fillId="71" borderId="49">
      <alignment vertical="center"/>
    </xf>
    <xf numFmtId="0" fontId="130" fillId="43" borderId="49">
      <alignment vertical="center"/>
    </xf>
    <xf numFmtId="0" fontId="130" fillId="52" borderId="49">
      <alignment vertical="center"/>
    </xf>
    <xf numFmtId="0" fontId="130" fillId="71" borderId="49">
      <alignment vertical="center"/>
    </xf>
    <xf numFmtId="0" fontId="130" fillId="43" borderId="49">
      <alignment vertical="center"/>
    </xf>
    <xf numFmtId="0" fontId="129" fillId="77" borderId="49">
      <alignment horizontal="left" vertical="center"/>
    </xf>
    <xf numFmtId="0" fontId="129" fillId="71" borderId="49">
      <alignment horizontal="left" vertical="center"/>
    </xf>
    <xf numFmtId="0" fontId="129" fillId="43" borderId="49">
      <alignment horizontal="left" vertical="center"/>
    </xf>
    <xf numFmtId="0" fontId="129" fillId="52" borderId="49">
      <alignment horizontal="left" vertical="center"/>
    </xf>
    <xf numFmtId="0" fontId="129" fillId="71" borderId="49">
      <alignment horizontal="left" vertical="center"/>
    </xf>
    <xf numFmtId="0" fontId="129" fillId="43" borderId="49">
      <alignment horizontal="left" vertical="center"/>
    </xf>
    <xf numFmtId="164" fontId="131" fillId="87" borderId="49">
      <alignment vertical="center"/>
    </xf>
    <xf numFmtId="164" fontId="131" fillId="50" borderId="49">
      <alignment vertical="center"/>
    </xf>
    <xf numFmtId="164" fontId="131" fillId="50" borderId="49">
      <alignment vertical="center"/>
    </xf>
    <xf numFmtId="164" fontId="131" fillId="62" borderId="49">
      <alignment vertical="center"/>
    </xf>
    <xf numFmtId="164" fontId="131" fillId="50" borderId="49">
      <alignment vertical="center"/>
    </xf>
    <xf numFmtId="164" fontId="131" fillId="87" borderId="49">
      <alignment vertical="center"/>
    </xf>
    <xf numFmtId="164" fontId="131" fillId="76" borderId="49">
      <alignment vertical="center"/>
    </xf>
    <xf numFmtId="164" fontId="131" fillId="62" borderId="49">
      <alignment vertical="center"/>
    </xf>
    <xf numFmtId="4" fontId="131" fillId="50" borderId="49">
      <alignment vertical="center"/>
    </xf>
    <xf numFmtId="4" fontId="131" fillId="50" borderId="49">
      <alignment vertical="center"/>
    </xf>
    <xf numFmtId="4" fontId="131" fillId="62" borderId="49">
      <alignment vertical="center"/>
    </xf>
    <xf numFmtId="4" fontId="131" fillId="50" borderId="49">
      <alignment vertical="center"/>
    </xf>
    <xf numFmtId="4" fontId="131" fillId="76" borderId="49">
      <alignment vertical="center"/>
    </xf>
    <xf numFmtId="4" fontId="131" fillId="62" borderId="49">
      <alignment vertical="center"/>
    </xf>
    <xf numFmtId="167" fontId="131" fillId="50" borderId="49">
      <alignment vertical="center"/>
    </xf>
    <xf numFmtId="167" fontId="131" fillId="50" borderId="49">
      <alignment vertical="center"/>
    </xf>
    <xf numFmtId="167" fontId="131" fillId="62" borderId="49">
      <alignment vertical="center"/>
    </xf>
    <xf numFmtId="167" fontId="131" fillId="50" borderId="49">
      <alignment vertical="center"/>
    </xf>
    <xf numFmtId="167" fontId="131" fillId="76" borderId="49">
      <alignment vertical="center"/>
    </xf>
    <xf numFmtId="167" fontId="131" fillId="62" borderId="49">
      <alignment vertical="center"/>
    </xf>
    <xf numFmtId="186" fontId="131" fillId="50" borderId="49">
      <alignment vertical="center"/>
    </xf>
    <xf numFmtId="186" fontId="131" fillId="50" borderId="49">
      <alignment vertical="center"/>
    </xf>
    <xf numFmtId="186" fontId="131" fillId="62" borderId="49">
      <alignment vertical="center"/>
    </xf>
    <xf numFmtId="186" fontId="131" fillId="50" borderId="49">
      <alignment vertical="center"/>
    </xf>
    <xf numFmtId="186" fontId="131" fillId="76" borderId="49">
      <alignment vertical="center"/>
    </xf>
    <xf numFmtId="186" fontId="131" fillId="62" borderId="49">
      <alignment vertical="center"/>
    </xf>
    <xf numFmtId="3" fontId="131" fillId="50" borderId="49">
      <alignment vertical="center"/>
    </xf>
    <xf numFmtId="3" fontId="131" fillId="50" borderId="49">
      <alignment vertical="center"/>
    </xf>
    <xf numFmtId="3" fontId="131" fillId="62" borderId="49">
      <alignment vertical="center"/>
    </xf>
    <xf numFmtId="3" fontId="131" fillId="50" borderId="49">
      <alignment vertical="center"/>
    </xf>
    <xf numFmtId="3" fontId="131" fillId="76" borderId="49">
      <alignment vertical="center"/>
    </xf>
    <xf numFmtId="3" fontId="131" fillId="62" borderId="49">
      <alignment vertical="center"/>
    </xf>
    <xf numFmtId="0" fontId="132" fillId="50" borderId="49">
      <alignment vertical="center"/>
    </xf>
    <xf numFmtId="199" fontId="132" fillId="50" borderId="49">
      <alignment vertical="center"/>
    </xf>
    <xf numFmtId="199" fontId="133" fillId="62" borderId="49">
      <alignment vertical="center"/>
    </xf>
    <xf numFmtId="199" fontId="132" fillId="50" borderId="49">
      <alignment vertical="center"/>
    </xf>
    <xf numFmtId="199" fontId="132" fillId="76" borderId="49">
      <alignment vertical="center"/>
    </xf>
    <xf numFmtId="199" fontId="133" fillId="62" borderId="49">
      <alignment vertical="center"/>
    </xf>
    <xf numFmtId="0" fontId="132" fillId="50" borderId="49">
      <alignment vertical="center"/>
    </xf>
    <xf numFmtId="200" fontId="132" fillId="50" borderId="49">
      <alignment vertical="center"/>
    </xf>
    <xf numFmtId="200" fontId="133" fillId="62" borderId="49">
      <alignment vertical="center"/>
    </xf>
    <xf numFmtId="200" fontId="132" fillId="50" borderId="49">
      <alignment vertical="center"/>
    </xf>
    <xf numFmtId="200" fontId="132" fillId="76" borderId="49">
      <alignment vertical="center"/>
    </xf>
    <xf numFmtId="200" fontId="133" fillId="62" borderId="49">
      <alignment vertical="center"/>
    </xf>
    <xf numFmtId="0" fontId="132" fillId="50" borderId="49">
      <alignment vertical="center"/>
    </xf>
    <xf numFmtId="201" fontId="132" fillId="50" borderId="49">
      <alignment vertical="center"/>
    </xf>
    <xf numFmtId="201" fontId="133" fillId="62" borderId="49">
      <alignment vertical="center"/>
    </xf>
    <xf numFmtId="201" fontId="132" fillId="50" borderId="49">
      <alignment vertical="center"/>
    </xf>
    <xf numFmtId="201" fontId="132" fillId="76" borderId="49">
      <alignment vertical="center"/>
    </xf>
    <xf numFmtId="201" fontId="133" fillId="62" borderId="49">
      <alignment vertical="center"/>
    </xf>
    <xf numFmtId="190" fontId="134" fillId="50" borderId="49">
      <alignment vertical="center"/>
    </xf>
    <xf numFmtId="190" fontId="134" fillId="50" borderId="49">
      <alignment vertical="center"/>
    </xf>
    <xf numFmtId="190" fontId="134" fillId="62" borderId="49">
      <alignment vertical="center"/>
    </xf>
    <xf numFmtId="190" fontId="134" fillId="50" borderId="49">
      <alignment vertical="center"/>
    </xf>
    <xf numFmtId="190" fontId="134" fillId="76" borderId="49">
      <alignment vertical="center"/>
    </xf>
    <xf numFmtId="190" fontId="134" fillId="62" borderId="49">
      <alignment vertical="center"/>
    </xf>
    <xf numFmtId="191" fontId="134" fillId="50" borderId="49">
      <alignment vertical="center"/>
    </xf>
    <xf numFmtId="191" fontId="134" fillId="50" borderId="49">
      <alignment vertical="center"/>
    </xf>
    <xf numFmtId="191" fontId="134" fillId="62" borderId="49">
      <alignment vertical="center"/>
    </xf>
    <xf numFmtId="191" fontId="134" fillId="50" borderId="49">
      <alignment vertical="center"/>
    </xf>
    <xf numFmtId="191" fontId="134" fillId="76" borderId="49">
      <alignment vertical="center"/>
    </xf>
    <xf numFmtId="191" fontId="134" fillId="62" borderId="49">
      <alignment vertical="center"/>
    </xf>
    <xf numFmtId="192" fontId="134" fillId="50" borderId="49">
      <alignment vertical="center"/>
    </xf>
    <xf numFmtId="192" fontId="134" fillId="50" borderId="49">
      <alignment vertical="center"/>
    </xf>
    <xf numFmtId="192" fontId="134" fillId="62" borderId="49">
      <alignment vertical="center"/>
    </xf>
    <xf numFmtId="192" fontId="134" fillId="50" borderId="49">
      <alignment vertical="center"/>
    </xf>
    <xf numFmtId="192" fontId="134" fillId="76" borderId="49">
      <alignment vertical="center"/>
    </xf>
    <xf numFmtId="192" fontId="134" fillId="62" borderId="49">
      <alignment vertical="center"/>
    </xf>
    <xf numFmtId="166" fontId="135" fillId="50" borderId="49">
      <alignment vertical="center"/>
    </xf>
    <xf numFmtId="166" fontId="136" fillId="50" borderId="49">
      <alignment vertical="center"/>
    </xf>
    <xf numFmtId="166" fontId="138" fillId="62" borderId="49">
      <alignment vertical="center"/>
    </xf>
    <xf numFmtId="166" fontId="135" fillId="50" borderId="49">
      <alignment vertical="center"/>
    </xf>
    <xf numFmtId="166" fontId="137" fillId="76" borderId="49">
      <alignment vertical="center"/>
    </xf>
    <xf numFmtId="166" fontId="138" fillId="62" borderId="49">
      <alignment vertical="center"/>
    </xf>
    <xf numFmtId="193" fontId="135" fillId="50" borderId="49">
      <alignment vertical="center"/>
    </xf>
    <xf numFmtId="193" fontId="136" fillId="50" borderId="49">
      <alignment vertical="center"/>
    </xf>
    <xf numFmtId="193" fontId="138" fillId="62" borderId="49">
      <alignment vertical="center"/>
    </xf>
    <xf numFmtId="193" fontId="135" fillId="50" borderId="49">
      <alignment vertical="center"/>
    </xf>
    <xf numFmtId="193" fontId="137" fillId="76" borderId="49">
      <alignment vertical="center"/>
    </xf>
    <xf numFmtId="193" fontId="138" fillId="62" borderId="49">
      <alignment vertical="center"/>
    </xf>
    <xf numFmtId="171" fontId="135" fillId="50" borderId="49">
      <alignment vertical="center"/>
    </xf>
    <xf numFmtId="171" fontId="136" fillId="50" borderId="49">
      <alignment vertical="center"/>
    </xf>
    <xf numFmtId="171" fontId="138" fillId="62" borderId="49">
      <alignment vertical="center"/>
    </xf>
    <xf numFmtId="171" fontId="135" fillId="50" borderId="49">
      <alignment vertical="center"/>
    </xf>
    <xf numFmtId="171" fontId="137" fillId="76" borderId="49">
      <alignment vertical="center"/>
    </xf>
    <xf numFmtId="171" fontId="138" fillId="62" borderId="49">
      <alignment vertical="center"/>
    </xf>
    <xf numFmtId="0" fontId="139" fillId="50" borderId="49">
      <alignment vertical="center"/>
    </xf>
    <xf numFmtId="0" fontId="140" fillId="50" borderId="49">
      <alignment vertical="center"/>
    </xf>
    <xf numFmtId="0" fontId="140" fillId="62" borderId="49">
      <alignment vertical="center"/>
    </xf>
    <xf numFmtId="0" fontId="140" fillId="50" borderId="49">
      <alignment vertical="center"/>
    </xf>
    <xf numFmtId="0" fontId="140" fillId="76" borderId="49">
      <alignment vertical="center"/>
    </xf>
    <xf numFmtId="0" fontId="140" fillId="62" borderId="49">
      <alignment vertical="center"/>
    </xf>
    <xf numFmtId="0" fontId="139" fillId="50" borderId="49">
      <alignment horizontal="left" vertical="center"/>
    </xf>
    <xf numFmtId="0" fontId="139" fillId="50" borderId="49">
      <alignment horizontal="left" vertical="center"/>
    </xf>
    <xf numFmtId="0" fontId="139" fillId="62" borderId="49">
      <alignment horizontal="left" vertical="center"/>
    </xf>
    <xf numFmtId="0" fontId="139" fillId="50" borderId="49">
      <alignment horizontal="left" vertical="center"/>
    </xf>
    <xf numFmtId="0" fontId="139" fillId="76" borderId="49">
      <alignment horizontal="left" vertical="center"/>
    </xf>
    <xf numFmtId="0" fontId="139" fillId="62" borderId="49">
      <alignment horizontal="left" vertical="center"/>
    </xf>
    <xf numFmtId="0" fontId="166" fillId="42" borderId="0">
      <alignment horizontal="left" vertical="center"/>
    </xf>
    <xf numFmtId="0" fontId="166" fillId="66" borderId="0">
      <alignment horizontal="left" vertical="center"/>
    </xf>
    <xf numFmtId="0" fontId="166" fillId="62" borderId="0">
      <alignment horizontal="left" vertical="center"/>
    </xf>
    <xf numFmtId="0" fontId="166" fillId="42" borderId="0">
      <alignment horizontal="left" vertical="center"/>
    </xf>
    <xf numFmtId="0" fontId="166" fillId="66" borderId="0">
      <alignment horizontal="left" vertical="center"/>
    </xf>
    <xf numFmtId="49" fontId="166" fillId="88" borderId="19">
      <alignment vertical="center" wrapText="1"/>
    </xf>
    <xf numFmtId="49" fontId="166" fillId="51" borderId="19">
      <alignment vertical="center" wrapText="1"/>
    </xf>
    <xf numFmtId="49" fontId="166" fillId="51" borderId="19">
      <alignment vertical="center" wrapText="1"/>
    </xf>
    <xf numFmtId="49" fontId="166" fillId="69" borderId="19">
      <alignment vertical="center" wrapText="1"/>
    </xf>
    <xf numFmtId="49" fontId="166" fillId="51" borderId="19">
      <alignment vertical="center" wrapText="1"/>
    </xf>
    <xf numFmtId="49" fontId="166" fillId="88" borderId="19">
      <alignment vertical="center" wrapText="1"/>
    </xf>
    <xf numFmtId="49" fontId="166" fillId="51" borderId="19">
      <alignment vertical="center" wrapText="1"/>
    </xf>
    <xf numFmtId="49" fontId="166" fillId="45" borderId="19">
      <alignment vertical="center" wrapText="1"/>
    </xf>
    <xf numFmtId="0" fontId="166" fillId="44" borderId="19">
      <alignment horizontal="left" vertical="center" wrapText="1"/>
    </xf>
    <xf numFmtId="0" fontId="166" fillId="44" borderId="19">
      <alignment horizontal="left" vertical="center" wrapText="1"/>
    </xf>
    <xf numFmtId="0" fontId="166" fillId="44" borderId="19">
      <alignment horizontal="left" vertical="center" wrapText="1"/>
    </xf>
    <xf numFmtId="0" fontId="166" fillId="44" borderId="19">
      <alignment horizontal="left" vertical="center" wrapText="1"/>
    </xf>
    <xf numFmtId="0" fontId="178" fillId="44" borderId="19">
      <alignment horizontal="left" vertical="center" wrapText="1"/>
    </xf>
    <xf numFmtId="0" fontId="178" fillId="44" borderId="19">
      <alignment horizontal="left" vertical="center" wrapText="1"/>
    </xf>
    <xf numFmtId="0" fontId="178" fillId="44" borderId="19">
      <alignment horizontal="left" vertical="center" wrapText="1"/>
    </xf>
    <xf numFmtId="0" fontId="178" fillId="44" borderId="19">
      <alignment horizontal="left" vertical="center" wrapText="1"/>
    </xf>
    <xf numFmtId="0" fontId="166" fillId="69" borderId="50">
      <alignment horizontal="left" vertical="center" wrapText="1"/>
    </xf>
    <xf numFmtId="0" fontId="166" fillId="89" borderId="19">
      <alignment horizontal="left" vertical="center" wrapText="1"/>
    </xf>
    <xf numFmtId="0" fontId="166" fillId="45" borderId="19">
      <alignment horizontal="left" vertical="center" wrapText="1"/>
    </xf>
    <xf numFmtId="0" fontId="166" fillId="89" borderId="19">
      <alignment horizontal="left" vertical="center" wrapText="1"/>
    </xf>
    <xf numFmtId="0" fontId="166" fillId="67" borderId="19">
      <alignment horizontal="left" vertical="center" wrapText="1"/>
    </xf>
    <xf numFmtId="0" fontId="194" fillId="62" borderId="19">
      <alignment horizontal="left" vertical="center" wrapText="1"/>
    </xf>
    <xf numFmtId="0" fontId="194" fillId="62" borderId="19">
      <alignment horizontal="left" vertical="center" wrapText="1"/>
    </xf>
    <xf numFmtId="0" fontId="194" fillId="61" borderId="19">
      <alignment horizontal="left" vertical="center" wrapText="1"/>
    </xf>
    <xf numFmtId="0" fontId="194" fillId="90" borderId="19">
      <alignment horizontal="left" vertical="center" wrapText="1"/>
    </xf>
    <xf numFmtId="0" fontId="194" fillId="55" borderId="19">
      <alignment horizontal="left" vertical="center" wrapText="1"/>
    </xf>
    <xf numFmtId="49" fontId="195" fillId="82" borderId="51">
      <alignment vertical="center"/>
    </xf>
    <xf numFmtId="49" fontId="196" fillId="82" borderId="35">
      <alignment vertical="center"/>
    </xf>
    <xf numFmtId="49" fontId="197" fillId="82" borderId="35">
      <alignment vertical="center"/>
    </xf>
    <xf numFmtId="49" fontId="197" fillId="82" borderId="35">
      <alignment vertical="center"/>
    </xf>
    <xf numFmtId="49" fontId="196" fillId="82" borderId="35">
      <alignment vertical="center"/>
    </xf>
    <xf numFmtId="0" fontId="198" fillId="82" borderId="52">
      <alignment horizontal="left" vertical="center" wrapText="1"/>
    </xf>
    <xf numFmtId="0" fontId="198" fillId="82" borderId="0">
      <alignment horizontal="left" vertical="center" wrapText="1"/>
    </xf>
    <xf numFmtId="0" fontId="198" fillId="82" borderId="0">
      <alignment horizontal="left" vertical="center" wrapText="1"/>
    </xf>
    <xf numFmtId="0" fontId="198" fillId="82" borderId="0">
      <alignment horizontal="left" vertical="center" wrapText="1"/>
    </xf>
    <xf numFmtId="0" fontId="198" fillId="82" borderId="0">
      <alignment horizontal="left" vertical="center" wrapText="1"/>
    </xf>
    <xf numFmtId="49" fontId="166" fillId="52" borderId="0">
      <alignment vertical="center" wrapText="1"/>
    </xf>
    <xf numFmtId="49" fontId="166" fillId="43" borderId="35">
      <alignment vertical="center" wrapText="1"/>
    </xf>
    <xf numFmtId="49" fontId="166" fillId="84" borderId="35">
      <alignment vertical="center" wrapText="1"/>
    </xf>
    <xf numFmtId="49" fontId="166" fillId="43" borderId="35">
      <alignment vertical="center" wrapText="1"/>
    </xf>
    <xf numFmtId="49" fontId="166" fillId="84" borderId="35">
      <alignment vertical="center" wrapText="1"/>
    </xf>
    <xf numFmtId="0" fontId="166" fillId="65" borderId="19">
      <alignment horizontal="left" vertical="center" wrapText="1"/>
    </xf>
    <xf numFmtId="0" fontId="166" fillId="63" borderId="19">
      <alignment horizontal="left" vertical="center" wrapText="1"/>
    </xf>
    <xf numFmtId="0" fontId="166" fillId="45" borderId="19">
      <alignment horizontal="left" vertical="center" wrapText="1"/>
    </xf>
    <xf numFmtId="0" fontId="166" fillId="85" borderId="19">
      <alignment horizontal="left" vertical="center" wrapText="1"/>
    </xf>
    <xf numFmtId="0" fontId="166" fillId="63" borderId="19">
      <alignment horizontal="left" vertical="center" wrapText="1"/>
    </xf>
    <xf numFmtId="0" fontId="166" fillId="63" borderId="19">
      <alignment horizontal="left" vertical="center" wrapText="1"/>
    </xf>
    <xf numFmtId="0" fontId="166" fillId="43" borderId="19">
      <alignment horizontal="left" vertical="center" wrapText="1"/>
    </xf>
    <xf numFmtId="0" fontId="166" fillId="65" borderId="19">
      <alignment horizontal="left" vertical="center" wrapText="1"/>
    </xf>
    <xf numFmtId="0" fontId="166" fillId="51" borderId="19">
      <alignment horizontal="left" vertical="center" wrapText="1"/>
    </xf>
    <xf numFmtId="0" fontId="166" fillId="61" borderId="19">
      <alignment horizontal="left" vertical="center" wrapText="1"/>
    </xf>
    <xf numFmtId="0" fontId="166" fillId="58" borderId="19">
      <alignment horizontal="left" vertical="center" wrapText="1"/>
    </xf>
    <xf numFmtId="0" fontId="166" fillId="68" borderId="19">
      <alignment horizontal="left" vertical="center" wrapText="1"/>
    </xf>
    <xf numFmtId="0" fontId="166" fillId="58" borderId="19">
      <alignment horizontal="left" vertical="center" wrapText="1"/>
    </xf>
    <xf numFmtId="0" fontId="166" fillId="39" borderId="19">
      <alignment horizontal="left" vertical="center" wrapText="1"/>
    </xf>
    <xf numFmtId="0" fontId="166" fillId="63" borderId="19">
      <alignment horizontal="left" vertical="center" wrapText="1"/>
    </xf>
    <xf numFmtId="0" fontId="166" fillId="58" borderId="19">
      <alignment horizontal="left" vertical="center" wrapText="1"/>
    </xf>
    <xf numFmtId="0" fontId="166" fillId="39" borderId="19">
      <alignment horizontal="left" vertical="center" wrapText="1"/>
    </xf>
    <xf numFmtId="0" fontId="166" fillId="39" borderId="19">
      <alignment horizontal="left" vertical="center" wrapText="1"/>
    </xf>
    <xf numFmtId="0" fontId="166" fillId="39" borderId="19">
      <alignment horizontal="left" vertical="center" wrapText="1"/>
    </xf>
    <xf numFmtId="0" fontId="166" fillId="39" borderId="19">
      <alignment horizontal="left" vertical="center" wrapText="1"/>
    </xf>
    <xf numFmtId="49" fontId="196" fillId="48" borderId="51">
      <alignment vertical="center"/>
    </xf>
    <xf numFmtId="49" fontId="199" fillId="48" borderId="35">
      <alignment vertical="center"/>
    </xf>
    <xf numFmtId="49" fontId="199" fillId="48" borderId="35">
      <alignment vertical="center"/>
    </xf>
    <xf numFmtId="49" fontId="199" fillId="48" borderId="35">
      <alignment vertical="center"/>
    </xf>
    <xf numFmtId="49" fontId="199" fillId="48" borderId="35">
      <alignment vertical="center"/>
    </xf>
    <xf numFmtId="0" fontId="198" fillId="48" borderId="52">
      <alignment horizontal="left" vertical="center" wrapText="1"/>
    </xf>
    <xf numFmtId="0" fontId="198" fillId="48" borderId="0">
      <alignment horizontal="left" vertical="center" wrapText="1"/>
    </xf>
    <xf numFmtId="0" fontId="198" fillId="48" borderId="0">
      <alignment horizontal="left" vertical="center" wrapText="1"/>
    </xf>
    <xf numFmtId="0" fontId="198" fillId="48" borderId="0">
      <alignment horizontal="left" vertical="center" wrapText="1"/>
    </xf>
    <xf numFmtId="0" fontId="198" fillId="48" borderId="0">
      <alignment horizontal="left" vertical="center" wrapText="1"/>
    </xf>
    <xf numFmtId="49" fontId="195" fillId="53" borderId="51">
      <alignment vertical="center"/>
    </xf>
    <xf numFmtId="49" fontId="196" fillId="50" borderId="35">
      <alignment vertical="center"/>
    </xf>
    <xf numFmtId="49" fontId="197" fillId="55" borderId="35">
      <alignment vertical="center"/>
    </xf>
    <xf numFmtId="49" fontId="197" fillId="55" borderId="35">
      <alignment vertical="center"/>
    </xf>
    <xf numFmtId="49" fontId="196" fillId="50" borderId="35">
      <alignment vertical="center"/>
    </xf>
    <xf numFmtId="0" fontId="198" fillId="53" borderId="52">
      <alignment horizontal="left" vertical="center" wrapText="1"/>
    </xf>
    <xf numFmtId="0" fontId="198" fillId="50" borderId="0">
      <alignment horizontal="left" vertical="center" wrapText="1"/>
    </xf>
    <xf numFmtId="0" fontId="198" fillId="55" borderId="0">
      <alignment horizontal="left" vertical="center" wrapText="1"/>
    </xf>
    <xf numFmtId="0" fontId="198" fillId="55" borderId="0">
      <alignment horizontal="left" vertical="center" wrapText="1"/>
    </xf>
    <xf numFmtId="0" fontId="198" fillId="50" borderId="0">
      <alignment horizontal="left" vertical="center" wrapText="1"/>
    </xf>
    <xf numFmtId="0" fontId="166" fillId="60" borderId="0"/>
    <xf numFmtId="0" fontId="147" fillId="0" borderId="0"/>
    <xf numFmtId="0" fontId="89" fillId="0" borderId="0"/>
    <xf numFmtId="0" fontId="200" fillId="0" borderId="0"/>
    <xf numFmtId="0" fontId="147" fillId="0" borderId="0"/>
    <xf numFmtId="0" fontId="89" fillId="0" borderId="0"/>
    <xf numFmtId="0" fontId="120" fillId="0" borderId="0"/>
    <xf numFmtId="0" fontId="120" fillId="0" borderId="0"/>
    <xf numFmtId="0" fontId="92" fillId="0" borderId="43"/>
    <xf numFmtId="0" fontId="93" fillId="0" borderId="44"/>
    <xf numFmtId="0" fontId="81" fillId="0" borderId="45"/>
    <xf numFmtId="0" fontId="81" fillId="0" borderId="0"/>
    <xf numFmtId="0" fontId="154" fillId="0" borderId="54"/>
    <xf numFmtId="0" fontId="149" fillId="0" borderId="0"/>
    <xf numFmtId="0" fontId="155" fillId="0" borderId="0"/>
    <xf numFmtId="0" fontId="156" fillId="0" borderId="44"/>
    <xf numFmtId="0" fontId="157" fillId="0" borderId="0"/>
    <xf numFmtId="0" fontId="158" fillId="0" borderId="44"/>
    <xf numFmtId="0" fontId="159" fillId="0" borderId="55"/>
    <xf numFmtId="0" fontId="160" fillId="0" borderId="55"/>
    <xf numFmtId="0" fontId="159" fillId="0" borderId="0"/>
    <xf numFmtId="0" fontId="160" fillId="0" borderId="0"/>
    <xf numFmtId="0" fontId="120" fillId="0" borderId="0"/>
    <xf numFmtId="0" fontId="149" fillId="0" borderId="0"/>
    <xf numFmtId="0" fontId="161" fillId="53" borderId="0">
      <alignment horizontal="left" vertical="center"/>
      <protection locked="0"/>
    </xf>
    <xf numFmtId="0" fontId="166" fillId="38" borderId="0">
      <alignment horizontal="center"/>
      <protection locked="0"/>
    </xf>
    <xf numFmtId="0" fontId="166" fillId="38" borderId="0">
      <alignment horizontal="center"/>
      <protection locked="0"/>
    </xf>
    <xf numFmtId="0" fontId="166" fillId="38" borderId="0">
      <alignment horizontal="center"/>
      <protection locked="0"/>
    </xf>
    <xf numFmtId="0" fontId="180" fillId="38" borderId="0">
      <alignment horizontal="center"/>
      <protection locked="0"/>
    </xf>
    <xf numFmtId="0" fontId="180" fillId="38" borderId="0">
      <alignment horizontal="center"/>
      <protection locked="0"/>
    </xf>
    <xf numFmtId="0" fontId="180" fillId="38" borderId="0">
      <alignment horizontal="center"/>
      <protection locked="0"/>
    </xf>
    <xf numFmtId="0" fontId="162" fillId="38" borderId="0">
      <alignment horizontal="left"/>
      <protection locked="0"/>
    </xf>
    <xf numFmtId="0" fontId="166" fillId="38" borderId="0">
      <alignment horizontal="left"/>
      <protection locked="0"/>
    </xf>
    <xf numFmtId="0" fontId="166" fillId="38" borderId="0">
      <alignment horizontal="left"/>
      <protection locked="0"/>
    </xf>
    <xf numFmtId="0" fontId="166" fillId="38" borderId="0">
      <alignment horizontal="left"/>
      <protection locked="0"/>
    </xf>
    <xf numFmtId="0" fontId="166" fillId="38" borderId="0">
      <alignment horizontal="left"/>
      <protection locked="0"/>
    </xf>
    <xf numFmtId="0" fontId="201" fillId="38" borderId="0">
      <alignment horizontal="left"/>
      <protection locked="0"/>
    </xf>
    <xf numFmtId="0" fontId="201" fillId="38" borderId="0">
      <alignment horizontal="left"/>
      <protection locked="0"/>
    </xf>
    <xf numFmtId="0" fontId="201" fillId="38" borderId="0">
      <alignment horizontal="left"/>
      <protection locked="0"/>
    </xf>
    <xf numFmtId="0" fontId="149" fillId="0" borderId="0"/>
    <xf numFmtId="0" fontId="150" fillId="0" borderId="0"/>
    <xf numFmtId="0" fontId="202" fillId="0" borderId="43"/>
    <xf numFmtId="0" fontId="203" fillId="0" borderId="44"/>
    <xf numFmtId="0" fontId="204" fillId="0" borderId="53"/>
    <xf numFmtId="0" fontId="204" fillId="0" borderId="0"/>
    <xf numFmtId="0" fontId="120" fillId="0" borderId="0"/>
    <xf numFmtId="0" fontId="92" fillId="0" borderId="43"/>
    <xf numFmtId="0" fontId="93" fillId="0" borderId="44"/>
    <xf numFmtId="0" fontId="81" fillId="0" borderId="45"/>
    <xf numFmtId="0" fontId="178" fillId="38" borderId="0">
      <protection locked="0"/>
    </xf>
    <xf numFmtId="0" fontId="166" fillId="0" borderId="64"/>
    <xf numFmtId="0" fontId="24" fillId="0" borderId="65"/>
    <xf numFmtId="0" fontId="56" fillId="54" borderId="0"/>
    <xf numFmtId="0" fontId="59" fillId="48" borderId="0"/>
    <xf numFmtId="0" fontId="205" fillId="73" borderId="58"/>
    <xf numFmtId="0" fontId="165" fillId="68" borderId="58"/>
    <xf numFmtId="0" fontId="165" fillId="68" borderId="58"/>
    <xf numFmtId="2" fontId="166" fillId="0" borderId="0"/>
    <xf numFmtId="2" fontId="166" fillId="0" borderId="0"/>
    <xf numFmtId="0" fontId="147" fillId="0" borderId="0"/>
    <xf numFmtId="0" fontId="90" fillId="0" borderId="0">
      <alignment horizontal="center"/>
    </xf>
    <xf numFmtId="0" fontId="90" fillId="0" borderId="0">
      <alignment horizontal="center" textRotation="90"/>
    </xf>
    <xf numFmtId="0" fontId="115" fillId="0" borderId="0"/>
    <xf numFmtId="185" fontId="115" fillId="0" borderId="0"/>
    <xf numFmtId="0" fontId="206" fillId="0" borderId="0"/>
    <xf numFmtId="9" fontId="206" fillId="0" borderId="0" applyFont="0" applyFill="0" applyBorder="0" applyAlignment="0" applyProtection="0"/>
    <xf numFmtId="0" fontId="49" fillId="46" borderId="0" applyNumberFormat="0" applyBorder="0" applyProtection="0"/>
    <xf numFmtId="0" fontId="49" fillId="47" borderId="0" applyNumberFormat="0" applyBorder="0" applyProtection="0"/>
    <xf numFmtId="0" fontId="49" fillId="48" borderId="0" applyNumberFormat="0" applyBorder="0" applyProtection="0"/>
    <xf numFmtId="0" fontId="49" fillId="49" borderId="0" applyNumberFormat="0" applyBorder="0" applyProtection="0"/>
    <xf numFmtId="0" fontId="49" fillId="50" borderId="0" applyNumberFormat="0" applyBorder="0" applyProtection="0"/>
    <xf numFmtId="0" fontId="49" fillId="51" borderId="0" applyNumberFormat="0" applyBorder="0" applyProtection="0"/>
    <xf numFmtId="0" fontId="49" fillId="55" borderId="0" applyNumberFormat="0" applyBorder="0" applyProtection="0"/>
    <xf numFmtId="0" fontId="49" fillId="56" borderId="0" applyNumberFormat="0" applyBorder="0" applyProtection="0"/>
    <xf numFmtId="0" fontId="49" fillId="57" borderId="0" applyNumberFormat="0" applyBorder="0" applyProtection="0"/>
    <xf numFmtId="0" fontId="49" fillId="49" borderId="0" applyNumberFormat="0" applyBorder="0" applyProtection="0"/>
    <xf numFmtId="0" fontId="49" fillId="55" borderId="0" applyNumberFormat="0" applyBorder="0" applyProtection="0"/>
    <xf numFmtId="0" fontId="49" fillId="58" borderId="0" applyNumberFormat="0" applyBorder="0" applyProtection="0"/>
    <xf numFmtId="0" fontId="51" fillId="62" borderId="0" applyNumberFormat="0" applyBorder="0" applyProtection="0"/>
    <xf numFmtId="0" fontId="51" fillId="56" borderId="0" applyNumberFormat="0" applyBorder="0" applyProtection="0"/>
    <xf numFmtId="0" fontId="51" fillId="57" borderId="0" applyNumberFormat="0" applyBorder="0" applyProtection="0"/>
    <xf numFmtId="0" fontId="51" fillId="43" borderId="0" applyNumberFormat="0" applyBorder="0" applyProtection="0"/>
    <xf numFmtId="0" fontId="51" fillId="44" borderId="0" applyNumberFormat="0" applyBorder="0" applyProtection="0"/>
    <xf numFmtId="0" fontId="51" fillId="63" borderId="0" applyNumberFormat="0" applyBorder="0" applyProtection="0"/>
    <xf numFmtId="0" fontId="151" fillId="0" borderId="43" applyNumberFormat="0" applyProtection="0"/>
    <xf numFmtId="0" fontId="152" fillId="0" borderId="44" applyNumberFormat="0" applyProtection="0"/>
    <xf numFmtId="0" fontId="153" fillId="0" borderId="53" applyNumberFormat="0" applyProtection="0"/>
    <xf numFmtId="0" fontId="153" fillId="0" borderId="0" applyNumberFormat="0" applyBorder="0" applyProtection="0"/>
    <xf numFmtId="0" fontId="202" fillId="0" borderId="43"/>
    <xf numFmtId="0" fontId="203" fillId="0" borderId="44"/>
    <xf numFmtId="0" fontId="204" fillId="0" borderId="53"/>
    <xf numFmtId="0" fontId="204" fillId="0" borderId="0"/>
    <xf numFmtId="0" fontId="206" fillId="0" borderId="0"/>
    <xf numFmtId="0" fontId="217" fillId="72" borderId="20"/>
    <xf numFmtId="0" fontId="41" fillId="0" borderId="0"/>
    <xf numFmtId="0" fontId="207" fillId="91" borderId="0"/>
    <xf numFmtId="0" fontId="207" fillId="92" borderId="0"/>
    <xf numFmtId="0" fontId="41" fillId="37" borderId="0"/>
    <xf numFmtId="0" fontId="208" fillId="93" borderId="0"/>
    <xf numFmtId="0" fontId="40" fillId="94" borderId="0"/>
    <xf numFmtId="202" fontId="25" fillId="0" borderId="0"/>
    <xf numFmtId="0" fontId="209" fillId="0" borderId="0"/>
    <xf numFmtId="0" fontId="210" fillId="48" borderId="0"/>
    <xf numFmtId="0" fontId="211" fillId="0" borderId="0">
      <alignment horizontal="center"/>
    </xf>
    <xf numFmtId="0" fontId="212" fillId="0" borderId="0"/>
    <xf numFmtId="0" fontId="213" fillId="0" borderId="0"/>
    <xf numFmtId="0" fontId="50" fillId="0" borderId="0"/>
    <xf numFmtId="0" fontId="211" fillId="0" borderId="0">
      <alignment horizontal="center" textRotation="90"/>
    </xf>
    <xf numFmtId="0" fontId="214" fillId="0" borderId="0"/>
    <xf numFmtId="0" fontId="215" fillId="72" borderId="0"/>
    <xf numFmtId="0" fontId="216" fillId="0" borderId="0"/>
    <xf numFmtId="0" fontId="218" fillId="0" borderId="0"/>
    <xf numFmtId="185" fontId="218" fillId="0" borderId="0"/>
    <xf numFmtId="0" fontId="25" fillId="0" borderId="0"/>
    <xf numFmtId="0" fontId="25" fillId="0" borderId="0"/>
    <xf numFmtId="0" fontId="208" fillId="0" borderId="0"/>
    <xf numFmtId="0" fontId="7" fillId="0" borderId="0"/>
    <xf numFmtId="9" fontId="7" fillId="0" borderId="0" applyFont="0" applyFill="0" applyBorder="0" applyAlignment="0" applyProtection="0"/>
    <xf numFmtId="0" fontId="22" fillId="0" borderId="0"/>
    <xf numFmtId="0" fontId="219" fillId="0" borderId="0"/>
    <xf numFmtId="0" fontId="22" fillId="0" borderId="0"/>
    <xf numFmtId="0" fontId="22" fillId="0" borderId="0"/>
    <xf numFmtId="203" fontId="22" fillId="0" borderId="0" applyFont="0" applyFill="0" applyBorder="0" applyAlignment="0" applyProtection="0"/>
    <xf numFmtId="0" fontId="7" fillId="0" borderId="0"/>
    <xf numFmtId="204" fontId="22" fillId="0" borderId="0"/>
    <xf numFmtId="204" fontId="22" fillId="0" borderId="0"/>
    <xf numFmtId="204" fontId="22" fillId="0" borderId="0"/>
    <xf numFmtId="204" fontId="22" fillId="0" borderId="0"/>
    <xf numFmtId="204" fontId="22" fillId="0" borderId="0"/>
    <xf numFmtId="204" fontId="22" fillId="0" borderId="0"/>
    <xf numFmtId="204" fontId="22" fillId="0" borderId="0"/>
    <xf numFmtId="204" fontId="22" fillId="0" borderId="0"/>
    <xf numFmtId="9" fontId="22" fillId="0" borderId="0" applyFont="0" applyFill="0" applyBorder="0" applyAlignment="0" applyProtection="0"/>
    <xf numFmtId="0" fontId="7" fillId="0" borderId="0"/>
    <xf numFmtId="0" fontId="3" fillId="0" borderId="0" applyNumberFormat="0" applyFill="0" applyBorder="0" applyAlignment="0" applyProtection="0"/>
    <xf numFmtId="0" fontId="22" fillId="0" borderId="66"/>
    <xf numFmtId="9" fontId="22" fillId="0" borderId="0" applyFont="0" applyFill="0" applyBorder="0" applyAlignment="0" applyProtection="0"/>
    <xf numFmtId="204" fontId="22" fillId="0" borderId="0"/>
    <xf numFmtId="9" fontId="220" fillId="0" borderId="0" applyFont="0" applyFill="0" applyBorder="0" applyAlignment="0" applyProtection="0"/>
    <xf numFmtId="9" fontId="220" fillId="0" borderId="0" applyFont="0" applyFill="0" applyBorder="0" applyAlignment="0" applyProtection="0"/>
    <xf numFmtId="0" fontId="7" fillId="0" borderId="0"/>
    <xf numFmtId="0" fontId="7" fillId="0" borderId="0"/>
    <xf numFmtId="0" fontId="7" fillId="0" borderId="0"/>
    <xf numFmtId="179" fontId="25" fillId="0" borderId="0" applyFont="0" applyFill="0" applyBorder="0" applyAlignment="0" applyProtection="0"/>
    <xf numFmtId="0" fontId="25" fillId="0" borderId="0"/>
    <xf numFmtId="179" fontId="25" fillId="0" borderId="0" applyFont="0" applyFill="0" applyBorder="0" applyAlignment="0" applyProtection="0"/>
    <xf numFmtId="164" fontId="26" fillId="34" borderId="67">
      <alignment vertical="center"/>
    </xf>
    <xf numFmtId="164" fontId="27" fillId="35" borderId="69">
      <alignment vertical="center"/>
    </xf>
    <xf numFmtId="164" fontId="27" fillId="35" borderId="70">
      <alignment vertical="center"/>
    </xf>
    <xf numFmtId="164" fontId="26" fillId="34" borderId="69">
      <alignment vertical="center"/>
    </xf>
    <xf numFmtId="164" fontId="26" fillId="34" borderId="68">
      <alignment vertical="center"/>
    </xf>
    <xf numFmtId="164" fontId="26" fillId="34" borderId="70">
      <alignment vertical="center"/>
    </xf>
    <xf numFmtId="164" fontId="27" fillId="35" borderId="68">
      <alignment vertical="center"/>
    </xf>
    <xf numFmtId="164" fontId="27" fillId="35" borderId="67">
      <alignment vertical="center"/>
    </xf>
    <xf numFmtId="9" fontId="7" fillId="0" borderId="0" applyFon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cellStyleXfs>
  <cellXfs count="400">
    <xf numFmtId="0" fontId="0" fillId="0" borderId="0" xfId="0"/>
    <xf numFmtId="0" fontId="0" fillId="0" borderId="0" xfId="0" applyAlignment="1">
      <alignment horizontal="center" vertical="center"/>
    </xf>
    <xf numFmtId="0" fontId="0" fillId="0" borderId="0" xfId="0" applyAlignment="1">
      <alignment vertical="center"/>
    </xf>
    <xf numFmtId="0" fontId="0" fillId="0" borderId="1" xfId="0" applyBorder="1" applyAlignment="1">
      <alignment horizontal="left" vertical="center" indent="1"/>
    </xf>
    <xf numFmtId="0" fontId="0" fillId="0" borderId="0" xfId="0" applyAlignment="1">
      <alignment horizontal="center"/>
    </xf>
    <xf numFmtId="0" fontId="4" fillId="0" borderId="0" xfId="0" applyFont="1"/>
    <xf numFmtId="0" fontId="1" fillId="0" borderId="0" xfId="0" applyFont="1"/>
    <xf numFmtId="0" fontId="2" fillId="0" borderId="5" xfId="0" applyFont="1" applyBorder="1"/>
    <xf numFmtId="0" fontId="0" fillId="0" borderId="6" xfId="0" applyBorder="1" applyAlignment="1">
      <alignment horizontal="center"/>
    </xf>
    <xf numFmtId="0" fontId="5" fillId="0" borderId="5" xfId="0" applyFont="1" applyBorder="1" applyAlignment="1">
      <alignment horizontal="left" indent="1"/>
    </xf>
    <xf numFmtId="0" fontId="0" fillId="0" borderId="0" xfId="0" quotePrefix="1" applyAlignment="1">
      <alignment horizontal="center" vertical="center"/>
    </xf>
    <xf numFmtId="0" fontId="0" fillId="0" borderId="6" xfId="0"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left" vertical="center" indent="1"/>
    </xf>
    <xf numFmtId="0" fontId="0" fillId="0" borderId="5" xfId="0" applyBorder="1" applyAlignment="1">
      <alignment horizontal="left" vertical="center" indent="2"/>
    </xf>
    <xf numFmtId="0" fontId="0" fillId="0" borderId="5" xfId="0" applyBorder="1" applyAlignment="1">
      <alignment horizontal="left" vertical="center" inden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left" vertical="center" indent="3"/>
    </xf>
    <xf numFmtId="0" fontId="0" fillId="0" borderId="5" xfId="0" applyBorder="1" applyAlignment="1">
      <alignment horizontal="center" vertical="center"/>
    </xf>
    <xf numFmtId="0" fontId="221" fillId="0" borderId="0" xfId="0" applyFont="1" applyAlignment="1">
      <alignment horizontal="center" vertical="center"/>
    </xf>
    <xf numFmtId="0" fontId="2" fillId="0" borderId="0" xfId="0" applyFont="1"/>
    <xf numFmtId="9" fontId="0" fillId="0" borderId="0" xfId="2784" applyFont="1"/>
    <xf numFmtId="0" fontId="0" fillId="0" borderId="71" xfId="0" applyBorder="1" applyAlignment="1">
      <alignment vertical="center"/>
    </xf>
    <xf numFmtId="0" fontId="221" fillId="0" borderId="72" xfId="0" applyFont="1" applyBorder="1" applyAlignment="1">
      <alignment horizontal="center" vertical="center"/>
    </xf>
    <xf numFmtId="0" fontId="0" fillId="0" borderId="73" xfId="0" applyBorder="1" applyAlignment="1">
      <alignment horizontal="center" vertical="center"/>
    </xf>
    <xf numFmtId="0" fontId="0" fillId="0" borderId="72" xfId="0" applyBorder="1" applyAlignment="1">
      <alignment horizontal="center" vertical="center"/>
    </xf>
    <xf numFmtId="0" fontId="0" fillId="0" borderId="75" xfId="0" applyBorder="1" applyAlignment="1">
      <alignment horizontal="center" vertical="center"/>
    </xf>
    <xf numFmtId="0" fontId="0" fillId="0" borderId="5" xfId="0" applyBorder="1" applyAlignment="1">
      <alignment vertical="center"/>
    </xf>
    <xf numFmtId="0" fontId="0" fillId="0" borderId="71" xfId="0" applyBorder="1" applyAlignment="1">
      <alignment horizontal="center" vertical="center" wrapText="1"/>
    </xf>
    <xf numFmtId="0" fontId="0" fillId="0" borderId="72" xfId="0" applyBorder="1" applyAlignment="1">
      <alignment horizontal="center" vertical="center" wrapText="1"/>
    </xf>
    <xf numFmtId="0" fontId="0" fillId="0" borderId="71" xfId="0" applyBorder="1" applyAlignment="1">
      <alignment horizontal="center" vertical="center"/>
    </xf>
    <xf numFmtId="0" fontId="0" fillId="0" borderId="73" xfId="0" applyBorder="1" applyAlignment="1">
      <alignment vertical="center"/>
    </xf>
    <xf numFmtId="0" fontId="0" fillId="0" borderId="1" xfId="0" applyBorder="1" applyAlignment="1">
      <alignment vertical="center"/>
    </xf>
    <xf numFmtId="0" fontId="0" fillId="0" borderId="2" xfId="0" applyBorder="1" applyAlignment="1">
      <alignment horizontal="center" vertical="center"/>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0" fillId="0" borderId="3" xfId="0" applyBorder="1" applyAlignment="1">
      <alignment horizontal="left" vertical="center" indent="1"/>
    </xf>
    <xf numFmtId="0" fontId="2" fillId="0" borderId="5" xfId="0" applyFont="1" applyBorder="1" applyAlignment="1">
      <alignment vertical="center"/>
    </xf>
    <xf numFmtId="164" fontId="0" fillId="0" borderId="5" xfId="0" applyNumberFormat="1" applyBorder="1" applyAlignment="1">
      <alignment vertical="center"/>
    </xf>
    <xf numFmtId="164" fontId="0" fillId="0" borderId="6" xfId="0" applyNumberFormat="1" applyBorder="1" applyAlignment="1">
      <alignment vertical="center"/>
    </xf>
    <xf numFmtId="164" fontId="0" fillId="0" borderId="0" xfId="0" applyNumberFormat="1" applyAlignment="1">
      <alignment vertical="center"/>
    </xf>
    <xf numFmtId="0" fontId="0" fillId="0" borderId="6" xfId="0" applyBorder="1" applyAlignment="1">
      <alignment vertical="center"/>
    </xf>
    <xf numFmtId="164" fontId="5" fillId="0" borderId="5" xfId="0" quotePrefix="1" applyNumberFormat="1" applyFont="1" applyBorder="1" applyAlignment="1">
      <alignment horizontal="center"/>
    </xf>
    <xf numFmtId="164" fontId="5" fillId="0" borderId="6" xfId="0" applyNumberFormat="1" applyFont="1" applyBorder="1" applyAlignment="1">
      <alignment horizontal="center"/>
    </xf>
    <xf numFmtId="164" fontId="5" fillId="0" borderId="0" xfId="0" applyNumberFormat="1" applyFont="1" applyAlignment="1">
      <alignment horizontal="center"/>
    </xf>
    <xf numFmtId="0" fontId="222" fillId="0" borderId="6" xfId="0" applyFont="1" applyBorder="1" applyAlignment="1">
      <alignment horizontal="left" wrapText="1" indent="1"/>
    </xf>
    <xf numFmtId="205" fontId="5" fillId="0" borderId="0" xfId="0" applyNumberFormat="1" applyFont="1" applyAlignment="1">
      <alignment horizontal="center"/>
    </xf>
    <xf numFmtId="205" fontId="5" fillId="0" borderId="5" xfId="0" applyNumberFormat="1" applyFont="1" applyBorder="1" applyAlignment="1">
      <alignment horizontal="center"/>
    </xf>
    <xf numFmtId="205" fontId="5" fillId="0" borderId="6" xfId="0" applyNumberFormat="1" applyFont="1" applyBorder="1" applyAlignment="1">
      <alignment horizontal="center"/>
    </xf>
    <xf numFmtId="0" fontId="223" fillId="0" borderId="6" xfId="0" applyFont="1" applyBorder="1" applyAlignment="1">
      <alignment horizontal="left" vertical="center" wrapText="1" indent="1"/>
    </xf>
    <xf numFmtId="0" fontId="0" fillId="0" borderId="5" xfId="0" applyBorder="1" applyAlignment="1">
      <alignment horizontal="left" vertical="center" wrapText="1" indent="2"/>
    </xf>
    <xf numFmtId="0" fontId="224" fillId="0" borderId="6" xfId="0" applyFont="1" applyBorder="1" applyAlignment="1">
      <alignment horizontal="center" vertical="center"/>
    </xf>
    <xf numFmtId="0" fontId="225" fillId="0" borderId="0" xfId="0" applyFont="1" applyAlignment="1">
      <alignment horizontal="center" vertical="center"/>
    </xf>
    <xf numFmtId="0" fontId="224" fillId="0" borderId="0" xfId="0" applyFont="1" applyAlignment="1">
      <alignment horizontal="center" vertical="center"/>
    </xf>
    <xf numFmtId="164" fontId="221" fillId="0" borderId="5" xfId="0" applyNumberFormat="1" applyFont="1" applyBorder="1" applyAlignment="1">
      <alignment horizontal="center" vertical="center"/>
    </xf>
    <xf numFmtId="164" fontId="221" fillId="0" borderId="6" xfId="0" applyNumberFormat="1" applyFont="1" applyBorder="1" applyAlignment="1">
      <alignment horizontal="center" vertical="center"/>
    </xf>
    <xf numFmtId="164" fontId="221" fillId="0" borderId="0" xfId="0" applyNumberFormat="1" applyFont="1" applyAlignment="1">
      <alignment horizontal="center" vertical="center"/>
    </xf>
    <xf numFmtId="164" fontId="221" fillId="0" borderId="5" xfId="0" quotePrefix="1" applyNumberFormat="1" applyFont="1" applyBorder="1" applyAlignment="1">
      <alignment horizontal="center" vertical="center"/>
    </xf>
    <xf numFmtId="0" fontId="223" fillId="0" borderId="77" xfId="0" applyFont="1" applyBorder="1" applyAlignment="1">
      <alignment horizontal="left" vertical="center" wrapText="1" indent="1"/>
    </xf>
    <xf numFmtId="205" fontId="221" fillId="0" borderId="5" xfId="0" applyNumberFormat="1" applyFont="1" applyBorder="1" applyAlignment="1">
      <alignment horizontal="center" vertical="center"/>
    </xf>
    <xf numFmtId="205" fontId="0" fillId="0" borderId="0" xfId="0" applyNumberFormat="1" applyAlignment="1">
      <alignment horizontal="center" vertical="center"/>
    </xf>
    <xf numFmtId="205" fontId="0" fillId="0" borderId="5" xfId="0" applyNumberFormat="1" applyBorder="1" applyAlignment="1">
      <alignment horizontal="center" vertical="center"/>
    </xf>
    <xf numFmtId="205" fontId="0" fillId="0" borderId="6" xfId="0" applyNumberFormat="1" applyBorder="1" applyAlignment="1">
      <alignment horizontal="center" vertical="center"/>
    </xf>
    <xf numFmtId="1" fontId="0" fillId="0" borderId="0" xfId="0" applyNumberFormat="1" applyAlignment="1">
      <alignment vertical="center"/>
    </xf>
    <xf numFmtId="0" fontId="226" fillId="0" borderId="6" xfId="0" applyFont="1" applyBorder="1" applyAlignment="1">
      <alignment horizontal="center" vertical="center"/>
    </xf>
    <xf numFmtId="0" fontId="226" fillId="0" borderId="0" xfId="0" applyFont="1" applyAlignment="1">
      <alignment horizontal="center" vertical="center"/>
    </xf>
    <xf numFmtId="164" fontId="5" fillId="0" borderId="5" xfId="0" applyNumberFormat="1" applyFont="1" applyBorder="1" applyAlignment="1">
      <alignment horizontal="center"/>
    </xf>
    <xf numFmtId="0" fontId="223" fillId="0" borderId="6" xfId="0" applyFont="1" applyBorder="1" applyAlignment="1">
      <alignment horizontal="left" wrapText="1" indent="1"/>
    </xf>
    <xf numFmtId="0" fontId="0" fillId="0" borderId="6" xfId="0" applyBorder="1"/>
    <xf numFmtId="205" fontId="228" fillId="0" borderId="0" xfId="0" applyNumberFormat="1" applyFont="1" applyAlignment="1">
      <alignment horizontal="center" vertical="center"/>
    </xf>
    <xf numFmtId="205" fontId="228" fillId="0" borderId="5" xfId="0" applyNumberFormat="1" applyFont="1" applyBorder="1" applyAlignment="1">
      <alignment horizontal="center" vertical="center"/>
    </xf>
    <xf numFmtId="205" fontId="228" fillId="0" borderId="6" xfId="0" applyNumberFormat="1" applyFont="1" applyBorder="1" applyAlignment="1">
      <alignment horizontal="center" vertical="center"/>
    </xf>
    <xf numFmtId="0" fontId="229" fillId="0" borderId="6" xfId="0" applyFont="1" applyBorder="1" applyAlignment="1">
      <alignment horizontal="center" vertical="center"/>
    </xf>
    <xf numFmtId="0" fontId="229" fillId="0" borderId="0" xfId="0" applyFont="1" applyAlignment="1">
      <alignment horizontal="center" vertical="center"/>
    </xf>
    <xf numFmtId="205" fontId="230" fillId="0" borderId="5" xfId="0" applyNumberFormat="1" applyFont="1" applyBorder="1" applyAlignment="1">
      <alignment horizontal="center" vertical="center"/>
    </xf>
    <xf numFmtId="205" fontId="0" fillId="0" borderId="5" xfId="0" applyNumberFormat="1" applyBorder="1" applyAlignment="1">
      <alignment vertical="center"/>
    </xf>
    <xf numFmtId="205" fontId="0" fillId="0" borderId="0" xfId="0" applyNumberFormat="1" applyAlignment="1">
      <alignment vertical="center"/>
    </xf>
    <xf numFmtId="205" fontId="0" fillId="0" borderId="6" xfId="0" applyNumberFormat="1" applyBorder="1" applyAlignment="1">
      <alignment vertical="center"/>
    </xf>
    <xf numFmtId="0" fontId="231" fillId="0" borderId="6" xfId="0" applyFont="1" applyBorder="1" applyAlignment="1">
      <alignment horizontal="center" vertical="center"/>
    </xf>
    <xf numFmtId="0" fontId="232" fillId="0" borderId="0" xfId="0" applyFont="1" applyAlignment="1">
      <alignment horizontal="center" vertical="center"/>
    </xf>
    <xf numFmtId="0" fontId="231" fillId="0" borderId="0" xfId="0" applyFont="1" applyAlignment="1">
      <alignment horizontal="center" vertical="center"/>
    </xf>
    <xf numFmtId="164" fontId="221" fillId="0" borderId="6" xfId="0" quotePrefix="1" applyNumberFormat="1" applyFont="1" applyBorder="1" applyAlignment="1">
      <alignment horizontal="center" vertical="center"/>
    </xf>
    <xf numFmtId="164" fontId="221" fillId="0" borderId="0" xfId="0" quotePrefix="1" applyNumberFormat="1" applyFont="1" applyAlignment="1">
      <alignment horizontal="center" vertical="center"/>
    </xf>
    <xf numFmtId="0" fontId="234" fillId="0" borderId="6" xfId="0" applyFont="1" applyBorder="1" applyAlignment="1">
      <alignment horizontal="left" vertical="center" wrapText="1" indent="1"/>
    </xf>
    <xf numFmtId="164" fontId="223" fillId="0" borderId="6" xfId="0" applyNumberFormat="1" applyFont="1" applyBorder="1" applyAlignment="1">
      <alignment horizontal="left" vertical="center" wrapText="1" indent="1"/>
    </xf>
    <xf numFmtId="0" fontId="236" fillId="0" borderId="6" xfId="0" applyFont="1" applyBorder="1" applyAlignment="1">
      <alignment horizontal="left" vertical="center" wrapText="1" indent="1"/>
    </xf>
    <xf numFmtId="0" fontId="233" fillId="0" borderId="6" xfId="0" applyFont="1" applyBorder="1" applyAlignment="1">
      <alignment horizontal="left" vertical="center" wrapText="1" indent="1"/>
    </xf>
    <xf numFmtId="205" fontId="221" fillId="0" borderId="5" xfId="0" quotePrefix="1" applyNumberFormat="1" applyFont="1" applyBorder="1" applyAlignment="1">
      <alignment horizontal="center" vertical="center"/>
    </xf>
    <xf numFmtId="205" fontId="0" fillId="0" borderId="0" xfId="0" quotePrefix="1" applyNumberFormat="1" applyAlignment="1">
      <alignment horizontal="center" vertical="center"/>
    </xf>
    <xf numFmtId="205" fontId="0" fillId="0" borderId="5" xfId="0" quotePrefix="1" applyNumberFormat="1" applyBorder="1" applyAlignment="1">
      <alignment horizontal="center" vertical="center"/>
    </xf>
    <xf numFmtId="205" fontId="0" fillId="0" borderId="6" xfId="0" quotePrefix="1" applyNumberFormat="1" applyBorder="1" applyAlignment="1">
      <alignment horizontal="center" vertical="center"/>
    </xf>
    <xf numFmtId="164" fontId="237" fillId="0" borderId="5" xfId="0" applyNumberFormat="1" applyFont="1" applyBorder="1" applyAlignment="1">
      <alignment horizontal="center"/>
    </xf>
    <xf numFmtId="164" fontId="237" fillId="0" borderId="6" xfId="0" applyNumberFormat="1" applyFont="1" applyBorder="1" applyAlignment="1">
      <alignment horizontal="center"/>
    </xf>
    <xf numFmtId="164" fontId="237" fillId="0" borderId="0" xfId="0" applyNumberFormat="1" applyFont="1" applyAlignment="1">
      <alignment horizontal="center"/>
    </xf>
    <xf numFmtId="205" fontId="238" fillId="0" borderId="5" xfId="0" applyNumberFormat="1" applyFont="1" applyBorder="1" applyAlignment="1">
      <alignment horizontal="center"/>
    </xf>
    <xf numFmtId="205" fontId="238" fillId="0" borderId="6" xfId="0" applyNumberFormat="1" applyFont="1" applyBorder="1" applyAlignment="1">
      <alignment horizontal="center"/>
    </xf>
    <xf numFmtId="0" fontId="239" fillId="0" borderId="6" xfId="0" applyFont="1" applyBorder="1"/>
    <xf numFmtId="205" fontId="237" fillId="0" borderId="5" xfId="0" applyNumberFormat="1" applyFont="1" applyBorder="1" applyAlignment="1">
      <alignment horizontal="center"/>
    </xf>
    <xf numFmtId="164" fontId="0" fillId="0" borderId="6" xfId="0" quotePrefix="1" applyNumberFormat="1" applyBorder="1" applyAlignment="1">
      <alignment horizontal="center" vertical="center"/>
    </xf>
    <xf numFmtId="164" fontId="0" fillId="0" borderId="0" xfId="0" applyNumberFormat="1" applyAlignment="1">
      <alignment horizontal="center" vertical="center"/>
    </xf>
    <xf numFmtId="164" fontId="0" fillId="0" borderId="0" xfId="0" quotePrefix="1" applyNumberFormat="1" applyAlignment="1">
      <alignment horizontal="center" vertical="center"/>
    </xf>
    <xf numFmtId="205" fontId="6" fillId="0" borderId="5" xfId="0" applyNumberFormat="1" applyFont="1" applyBorder="1" applyAlignment="1">
      <alignment horizontal="center" vertical="center"/>
    </xf>
    <xf numFmtId="205" fontId="221" fillId="0" borderId="0" xfId="0" applyNumberFormat="1" applyFont="1" applyAlignment="1">
      <alignment horizontal="center" vertical="center"/>
    </xf>
    <xf numFmtId="205" fontId="221" fillId="0" borderId="6" xfId="0" applyNumberFormat="1" applyFont="1" applyBorder="1" applyAlignment="1">
      <alignment horizontal="center" vertical="center"/>
    </xf>
    <xf numFmtId="205" fontId="221" fillId="0" borderId="5" xfId="0" applyNumberFormat="1" applyFont="1" applyBorder="1"/>
    <xf numFmtId="205" fontId="0" fillId="0" borderId="0" xfId="0" applyNumberFormat="1"/>
    <xf numFmtId="205" fontId="0" fillId="0" borderId="5" xfId="0" applyNumberFormat="1" applyBorder="1"/>
    <xf numFmtId="205" fontId="0" fillId="0" borderId="6" xfId="0" applyNumberFormat="1" applyBorder="1"/>
    <xf numFmtId="0" fontId="240" fillId="0" borderId="6" xfId="0" applyFont="1" applyBorder="1" applyAlignment="1">
      <alignment horizontal="center" vertical="center"/>
    </xf>
    <xf numFmtId="0" fontId="240" fillId="0" borderId="0" xfId="0" applyFont="1" applyAlignment="1">
      <alignment horizontal="center" vertical="center"/>
    </xf>
    <xf numFmtId="0" fontId="222" fillId="0" borderId="6" xfId="0" applyFont="1" applyBorder="1" applyAlignment="1">
      <alignment horizontal="left" vertical="center" wrapText="1" indent="1"/>
    </xf>
    <xf numFmtId="0" fontId="235" fillId="0" borderId="6" xfId="0" applyFont="1" applyBorder="1" applyAlignment="1">
      <alignment horizontal="left" vertical="center" wrapText="1" indent="1"/>
    </xf>
    <xf numFmtId="0" fontId="223" fillId="0" borderId="77" xfId="0" applyFont="1" applyBorder="1" applyAlignment="1">
      <alignment vertical="center" wrapText="1"/>
    </xf>
    <xf numFmtId="0" fontId="241" fillId="0" borderId="5" xfId="0" applyFont="1" applyBorder="1" applyAlignment="1">
      <alignment horizontal="center" vertical="center"/>
    </xf>
    <xf numFmtId="0" fontId="0" fillId="0" borderId="5" xfId="0" applyBorder="1"/>
    <xf numFmtId="164" fontId="0" fillId="0" borderId="5" xfId="0" applyNumberFormat="1" applyBorder="1"/>
    <xf numFmtId="164" fontId="0" fillId="0" borderId="6" xfId="0" applyNumberFormat="1" applyBorder="1"/>
    <xf numFmtId="164" fontId="0" fillId="0" borderId="0" xfId="0" applyNumberFormat="1"/>
    <xf numFmtId="205" fontId="0" fillId="0" borderId="1" xfId="0" applyNumberFormat="1" applyBorder="1"/>
    <xf numFmtId="205" fontId="0" fillId="0" borderId="3" xfId="0" applyNumberFormat="1" applyBorder="1"/>
    <xf numFmtId="0" fontId="2" fillId="0" borderId="71" xfId="0" applyFont="1" applyBorder="1" applyAlignment="1">
      <alignment vertical="center"/>
    </xf>
    <xf numFmtId="164" fontId="242" fillId="0" borderId="72" xfId="0" applyNumberFormat="1" applyFont="1" applyBorder="1" applyAlignment="1">
      <alignment horizontal="center"/>
    </xf>
    <xf numFmtId="0" fontId="0" fillId="0" borderId="72" xfId="0" applyBorder="1" applyAlignment="1">
      <alignment vertical="center"/>
    </xf>
    <xf numFmtId="0" fontId="0" fillId="0" borderId="78" xfId="0" applyBorder="1" applyAlignment="1">
      <alignment vertical="center"/>
    </xf>
    <xf numFmtId="164" fontId="238" fillId="0" borderId="79" xfId="0" applyNumberFormat="1" applyFont="1" applyBorder="1" applyAlignment="1">
      <alignment horizontal="center"/>
    </xf>
    <xf numFmtId="164" fontId="238" fillId="0" borderId="6" xfId="0" applyNumberFormat="1" applyFont="1" applyBorder="1" applyAlignment="1">
      <alignment horizontal="center"/>
    </xf>
    <xf numFmtId="0" fontId="238" fillId="0" borderId="80" xfId="0" applyFont="1" applyBorder="1" applyAlignment="1">
      <alignment horizontal="center"/>
    </xf>
    <xf numFmtId="0" fontId="238" fillId="0" borderId="6" xfId="0" applyFont="1" applyBorder="1" applyAlignment="1">
      <alignment horizontal="center"/>
    </xf>
    <xf numFmtId="0" fontId="238" fillId="0" borderId="5" xfId="0" applyFont="1" applyBorder="1" applyAlignment="1">
      <alignment horizontal="center"/>
    </xf>
    <xf numFmtId="0" fontId="6" fillId="0" borderId="6" xfId="0" applyFont="1" applyBorder="1" applyAlignment="1">
      <alignment horizontal="left" indent="1"/>
    </xf>
    <xf numFmtId="164" fontId="0" fillId="0" borderId="5" xfId="0" applyNumberFormat="1" applyBorder="1" applyAlignment="1">
      <alignment horizontal="center" vertical="center"/>
    </xf>
    <xf numFmtId="164" fontId="0" fillId="0" borderId="6" xfId="0" applyNumberFormat="1" applyBorder="1" applyAlignment="1">
      <alignment horizontal="center" vertical="center"/>
    </xf>
    <xf numFmtId="0" fontId="0" fillId="0" borderId="81" xfId="0" applyBorder="1" applyAlignment="1">
      <alignment horizontal="center" vertical="center"/>
    </xf>
    <xf numFmtId="164" fontId="6" fillId="0" borderId="6" xfId="0" applyNumberFormat="1" applyFont="1" applyBorder="1" applyAlignment="1">
      <alignment horizontal="left" vertical="center" indent="3"/>
    </xf>
    <xf numFmtId="0" fontId="0" fillId="0" borderId="82" xfId="0" applyBorder="1" applyAlignment="1">
      <alignment horizontal="center" vertical="center"/>
    </xf>
    <xf numFmtId="164" fontId="243" fillId="0" borderId="0" xfId="0" applyNumberFormat="1" applyFont="1" applyAlignment="1">
      <alignment horizontal="center" vertical="center"/>
    </xf>
    <xf numFmtId="164" fontId="238" fillId="0" borderId="83" xfId="0" applyNumberFormat="1" applyFont="1" applyBorder="1" applyAlignment="1">
      <alignment horizontal="center"/>
    </xf>
    <xf numFmtId="0" fontId="238" fillId="0" borderId="0" xfId="0" applyFont="1" applyAlignment="1">
      <alignment horizontal="center"/>
    </xf>
    <xf numFmtId="9" fontId="0" fillId="0" borderId="6" xfId="2784" applyFont="1" applyBorder="1" applyAlignment="1">
      <alignment horizontal="left" indent="1"/>
    </xf>
    <xf numFmtId="0" fontId="0" fillId="0" borderId="6" xfId="0" applyBorder="1" applyAlignment="1">
      <alignment horizontal="left" vertical="center" indent="3"/>
    </xf>
    <xf numFmtId="164" fontId="238" fillId="0" borderId="5" xfId="0" applyNumberFormat="1" applyFont="1" applyBorder="1" applyAlignment="1">
      <alignment horizontal="center"/>
    </xf>
    <xf numFmtId="0" fontId="0" fillId="0" borderId="6" xfId="0" applyBorder="1" applyAlignment="1">
      <alignment horizontal="left" indent="1"/>
    </xf>
    <xf numFmtId="164" fontId="0" fillId="0" borderId="6" xfId="0" applyNumberFormat="1" applyBorder="1" applyAlignment="1">
      <alignment horizontal="left" vertical="center" indent="3"/>
    </xf>
    <xf numFmtId="0" fontId="0" fillId="0" borderId="1" xfId="0" applyBorder="1"/>
    <xf numFmtId="0" fontId="0" fillId="0" borderId="2" xfId="0" applyBorder="1" applyAlignment="1">
      <alignment horizontal="center"/>
    </xf>
    <xf numFmtId="0" fontId="0" fillId="0" borderId="3" xfId="0" applyBorder="1" applyAlignment="1">
      <alignment horizontal="center"/>
    </xf>
    <xf numFmtId="164" fontId="0" fillId="0" borderId="1" xfId="0" applyNumberFormat="1" applyBorder="1"/>
    <xf numFmtId="164" fontId="0" fillId="0" borderId="3" xfId="0" applyNumberFormat="1" applyBorder="1"/>
    <xf numFmtId="164" fontId="0" fillId="0" borderId="2" xfId="0" applyNumberFormat="1" applyBorder="1"/>
    <xf numFmtId="0" fontId="0" fillId="0" borderId="3" xfId="0" applyBorder="1"/>
    <xf numFmtId="0" fontId="0" fillId="0" borderId="2" xfId="0" applyBorder="1"/>
    <xf numFmtId="0" fontId="0" fillId="0" borderId="0" xfId="0" quotePrefix="1" applyAlignment="1">
      <alignment horizontal="left" indent="1"/>
    </xf>
    <xf numFmtId="0" fontId="0" fillId="0" borderId="78" xfId="0" applyBorder="1"/>
    <xf numFmtId="0" fontId="0" fillId="0" borderId="78" xfId="0" applyBorder="1" applyAlignment="1">
      <alignment horizontal="center" vertical="center" wrapText="1"/>
    </xf>
    <xf numFmtId="0" fontId="0" fillId="0" borderId="78" xfId="0" applyBorder="1" applyAlignment="1">
      <alignment horizontal="center"/>
    </xf>
    <xf numFmtId="0" fontId="0" fillId="0" borderId="77" xfId="0" applyBorder="1"/>
    <xf numFmtId="0" fontId="0" fillId="0" borderId="77" xfId="0" applyBorder="1" applyAlignment="1">
      <alignment horizontal="center"/>
    </xf>
    <xf numFmtId="0" fontId="0" fillId="0" borderId="84" xfId="0" applyBorder="1"/>
    <xf numFmtId="0" fontId="0" fillId="0" borderId="1" xfId="0" quotePrefix="1" applyBorder="1" applyAlignment="1">
      <alignment horizontal="center" vertical="center"/>
    </xf>
    <xf numFmtId="0" fontId="0" fillId="0" borderId="3" xfId="0" quotePrefix="1" applyBorder="1" applyAlignment="1">
      <alignment horizontal="center" vertical="center"/>
    </xf>
    <xf numFmtId="0" fontId="0" fillId="0" borderId="84" xfId="0" applyBorder="1" applyAlignment="1">
      <alignment horizontal="center"/>
    </xf>
    <xf numFmtId="0" fontId="1" fillId="0" borderId="5" xfId="0" applyFont="1" applyBorder="1" applyAlignment="1">
      <alignment horizontal="left" vertical="top" wrapText="1"/>
    </xf>
    <xf numFmtId="206" fontId="0" fillId="0" borderId="6" xfId="0" applyNumberFormat="1" applyBorder="1" applyAlignment="1">
      <alignment horizontal="center" vertical="center"/>
    </xf>
    <xf numFmtId="206" fontId="0" fillId="0" borderId="5" xfId="0" applyNumberFormat="1" applyBorder="1"/>
    <xf numFmtId="206" fontId="0" fillId="0" borderId="6" xfId="0" applyNumberFormat="1" applyBorder="1"/>
    <xf numFmtId="0" fontId="0" fillId="0" borderId="77" xfId="0" applyBorder="1" applyAlignment="1">
      <alignment horizontal="left" vertical="center" indent="1"/>
    </xf>
    <xf numFmtId="0" fontId="0" fillId="95" borderId="0" xfId="0" applyFill="1"/>
    <xf numFmtId="0" fontId="1" fillId="0" borderId="85" xfId="0" applyFont="1" applyBorder="1" applyAlignment="1">
      <alignment horizontal="left" vertical="top"/>
    </xf>
    <xf numFmtId="0" fontId="0" fillId="0" borderId="85" xfId="0" applyBorder="1" applyAlignment="1">
      <alignment horizontal="left" vertical="top" indent="1"/>
    </xf>
    <xf numFmtId="205" fontId="0" fillId="0" borderId="85" xfId="0" applyNumberFormat="1" applyBorder="1" applyAlignment="1">
      <alignment horizontal="center" vertical="center"/>
    </xf>
    <xf numFmtId="205" fontId="0" fillId="0" borderId="86" xfId="0" applyNumberFormat="1" applyBorder="1" applyAlignment="1">
      <alignment horizontal="center" vertical="center"/>
    </xf>
    <xf numFmtId="206" fontId="0" fillId="0" borderId="87" xfId="0" applyNumberFormat="1" applyBorder="1" applyAlignment="1">
      <alignment horizontal="center" vertical="center"/>
    </xf>
    <xf numFmtId="206" fontId="0" fillId="0" borderId="85" xfId="0" applyNumberFormat="1" applyBorder="1" applyAlignment="1">
      <alignment horizontal="center" vertical="center"/>
    </xf>
    <xf numFmtId="0" fontId="0" fillId="0" borderId="86" xfId="0" applyBorder="1" applyAlignment="1">
      <alignment horizontal="center" vertical="center"/>
    </xf>
    <xf numFmtId="0" fontId="6" fillId="0" borderId="5" xfId="0" applyFont="1" applyBorder="1" applyAlignment="1">
      <alignment horizontal="left" vertical="center" wrapText="1" indent="1"/>
    </xf>
    <xf numFmtId="206" fontId="0" fillId="0" borderId="5" xfId="0" applyNumberFormat="1" applyBorder="1" applyAlignment="1">
      <alignment horizontal="center" vertical="center"/>
    </xf>
    <xf numFmtId="205" fontId="0" fillId="2" borderId="0" xfId="0" applyNumberFormat="1" applyFill="1" applyAlignment="1">
      <alignment horizontal="center" vertical="center"/>
    </xf>
    <xf numFmtId="0" fontId="0" fillId="2" borderId="0" xfId="0" applyFill="1" applyAlignment="1">
      <alignment horizontal="center" vertical="center"/>
    </xf>
    <xf numFmtId="0" fontId="0" fillId="95" borderId="0" xfId="0" applyFill="1" applyAlignment="1">
      <alignment horizontal="center" vertical="center"/>
    </xf>
    <xf numFmtId="1" fontId="0" fillId="2" borderId="0" xfId="0" applyNumberFormat="1" applyFill="1" applyAlignment="1">
      <alignment horizontal="center" vertical="center"/>
    </xf>
    <xf numFmtId="0" fontId="0" fillId="0" borderId="77" xfId="0" applyBorder="1" applyAlignment="1">
      <alignment horizontal="left" vertical="center" wrapText="1" indent="1"/>
    </xf>
    <xf numFmtId="0" fontId="6" fillId="0" borderId="5" xfId="0" applyFont="1" applyBorder="1" applyAlignment="1">
      <alignment horizontal="left" vertical="center" wrapText="1" indent="2"/>
    </xf>
    <xf numFmtId="205" fontId="0" fillId="2" borderId="5" xfId="0" applyNumberFormat="1" applyFill="1" applyBorder="1" applyAlignment="1">
      <alignment horizontal="center" vertical="center"/>
    </xf>
    <xf numFmtId="1" fontId="0" fillId="0" borderId="0" xfId="0" applyNumberFormat="1" applyAlignment="1">
      <alignment horizontal="center" vertical="center"/>
    </xf>
    <xf numFmtId="0" fontId="0" fillId="0" borderId="86" xfId="0" applyBorder="1"/>
    <xf numFmtId="206" fontId="0" fillId="0" borderId="87" xfId="0" applyNumberFormat="1" applyBorder="1"/>
    <xf numFmtId="206" fontId="0" fillId="0" borderId="85" xfId="0" applyNumberFormat="1" applyBorder="1"/>
    <xf numFmtId="0" fontId="0" fillId="0" borderId="88" xfId="0" applyBorder="1" applyAlignment="1">
      <alignment horizontal="left" vertical="center" indent="1"/>
    </xf>
    <xf numFmtId="0" fontId="0" fillId="0" borderId="89" xfId="0" applyBorder="1" applyAlignment="1">
      <alignment horizontal="left" vertical="top"/>
    </xf>
    <xf numFmtId="0" fontId="0" fillId="0" borderId="89" xfId="0" applyBorder="1" applyAlignment="1">
      <alignment horizontal="left" vertical="top" indent="1"/>
    </xf>
    <xf numFmtId="205" fontId="0" fillId="0" borderId="89" xfId="0" applyNumberFormat="1" applyBorder="1" applyAlignment="1">
      <alignment horizontal="center" vertical="center"/>
    </xf>
    <xf numFmtId="205" fontId="0" fillId="0" borderId="90" xfId="0" applyNumberFormat="1" applyBorder="1" applyAlignment="1">
      <alignment horizontal="center" vertical="center"/>
    </xf>
    <xf numFmtId="1" fontId="0" fillId="0" borderId="86" xfId="0" applyNumberFormat="1" applyBorder="1" applyAlignment="1">
      <alignment horizontal="center" vertical="center"/>
    </xf>
    <xf numFmtId="1" fontId="0" fillId="2" borderId="0" xfId="0" applyNumberFormat="1" applyFill="1" applyAlignment="1">
      <alignment horizontal="center" vertical="center" wrapText="1"/>
    </xf>
    <xf numFmtId="0" fontId="0" fillId="0" borderId="85" xfId="0" applyBorder="1" applyAlignment="1">
      <alignment horizontal="left" vertical="center" indent="1"/>
    </xf>
    <xf numFmtId="1" fontId="0" fillId="2" borderId="86" xfId="0" applyNumberFormat="1" applyFill="1" applyBorder="1" applyAlignment="1">
      <alignment horizontal="center" vertical="center"/>
    </xf>
    <xf numFmtId="0" fontId="0" fillId="0" borderId="88" xfId="0" applyBorder="1" applyAlignment="1">
      <alignment horizontal="left" indent="1"/>
    </xf>
    <xf numFmtId="206" fontId="0" fillId="2" borderId="6" xfId="0" applyNumberFormat="1" applyFill="1" applyBorder="1" applyAlignment="1">
      <alignment horizontal="center" vertical="center"/>
    </xf>
    <xf numFmtId="0" fontId="0" fillId="0" borderId="77" xfId="0" applyBorder="1" applyAlignment="1">
      <alignment horizontal="left" vertical="center"/>
    </xf>
    <xf numFmtId="0" fontId="0" fillId="0" borderId="85" xfId="0" quotePrefix="1" applyBorder="1" applyAlignment="1">
      <alignment horizontal="left" vertical="center" indent="1"/>
    </xf>
    <xf numFmtId="0" fontId="228" fillId="0" borderId="88" xfId="0" applyFont="1" applyBorder="1" applyAlignment="1">
      <alignment horizontal="left" vertical="center" wrapText="1" indent="1"/>
    </xf>
    <xf numFmtId="0" fontId="0" fillId="0" borderId="5" xfId="0" applyBorder="1" applyAlignment="1">
      <alignment horizontal="left" vertical="top"/>
    </xf>
    <xf numFmtId="0" fontId="0" fillId="0" borderId="5" xfId="0" applyBorder="1" applyAlignment="1">
      <alignment horizontal="left" vertical="top" indent="1"/>
    </xf>
    <xf numFmtId="0" fontId="0" fillId="0" borderId="77" xfId="0" applyBorder="1" applyAlignment="1">
      <alignment horizontal="left" indent="1"/>
    </xf>
    <xf numFmtId="0" fontId="6" fillId="0" borderId="5" xfId="0" applyFont="1" applyBorder="1" applyAlignment="1">
      <alignment horizontal="left" vertical="top"/>
    </xf>
    <xf numFmtId="0" fontId="6" fillId="0" borderId="5" xfId="0" applyFont="1" applyBorder="1" applyAlignment="1">
      <alignment horizontal="left" vertical="top" indent="1"/>
    </xf>
    <xf numFmtId="0" fontId="6" fillId="0" borderId="71" xfId="0" applyFont="1" applyBorder="1" applyAlignment="1">
      <alignment horizontal="left" vertical="center" wrapText="1" indent="1"/>
    </xf>
    <xf numFmtId="205" fontId="0" fillId="0" borderId="71" xfId="0" applyNumberFormat="1" applyBorder="1" applyAlignment="1">
      <alignment horizontal="center" vertical="center"/>
    </xf>
    <xf numFmtId="205" fontId="0" fillId="0" borderId="72" xfId="0" applyNumberFormat="1" applyBorder="1" applyAlignment="1">
      <alignment horizontal="center" vertical="center"/>
    </xf>
    <xf numFmtId="206" fontId="0" fillId="0" borderId="73" xfId="0" applyNumberFormat="1" applyBorder="1" applyAlignment="1">
      <alignment horizontal="center" vertical="center"/>
    </xf>
    <xf numFmtId="206" fontId="0" fillId="0" borderId="71" xfId="0" applyNumberFormat="1" applyBorder="1" applyAlignment="1">
      <alignment horizontal="center" vertical="center"/>
    </xf>
    <xf numFmtId="0" fontId="0" fillId="0" borderId="73" xfId="0" applyBorder="1" applyAlignment="1">
      <alignment horizontal="left" vertical="center" wrapText="1" indent="1"/>
    </xf>
    <xf numFmtId="206" fontId="249" fillId="0" borderId="0" xfId="0" applyNumberFormat="1" applyFont="1" applyAlignment="1">
      <alignment horizontal="center" vertical="center"/>
    </xf>
    <xf numFmtId="0" fontId="0" fillId="0" borderId="6" xfId="0" applyBorder="1" applyAlignment="1">
      <alignment horizontal="left" vertical="center" wrapText="1" indent="1"/>
    </xf>
    <xf numFmtId="0" fontId="6" fillId="0" borderId="1" xfId="0" applyFont="1" applyBorder="1" applyAlignment="1">
      <alignment horizontal="left" vertical="center" wrapText="1" indent="1"/>
    </xf>
    <xf numFmtId="205" fontId="0" fillId="0" borderId="1" xfId="0" applyNumberFormat="1" applyBorder="1" applyAlignment="1">
      <alignment horizontal="center" vertical="center"/>
    </xf>
    <xf numFmtId="205" fontId="0" fillId="0" borderId="2" xfId="0" applyNumberFormat="1" applyBorder="1" applyAlignment="1">
      <alignment horizontal="center" vertical="center"/>
    </xf>
    <xf numFmtId="206" fontId="0" fillId="0" borderId="3" xfId="0" applyNumberFormat="1" applyBorder="1" applyAlignment="1">
      <alignment horizontal="center" vertical="center"/>
    </xf>
    <xf numFmtId="206" fontId="0" fillId="0" borderId="1" xfId="0" applyNumberFormat="1" applyBorder="1" applyAlignment="1">
      <alignment horizontal="center" vertical="center"/>
    </xf>
    <xf numFmtId="0" fontId="0" fillId="0" borderId="3" xfId="0" applyBorder="1" applyAlignment="1">
      <alignment horizontal="left" vertical="center" wrapText="1" indent="1"/>
    </xf>
    <xf numFmtId="0" fontId="0" fillId="0" borderId="72" xfId="0" applyBorder="1"/>
    <xf numFmtId="0" fontId="0" fillId="0" borderId="73" xfId="0" applyBorder="1"/>
    <xf numFmtId="0" fontId="0" fillId="0" borderId="5" xfId="0" applyBorder="1" applyAlignment="1">
      <alignment horizontal="center"/>
    </xf>
    <xf numFmtId="0" fontId="0" fillId="0" borderId="1" xfId="0" applyBorder="1" applyAlignment="1">
      <alignment horizontal="center"/>
    </xf>
    <xf numFmtId="0" fontId="0" fillId="0" borderId="71" xfId="0" applyBorder="1"/>
    <xf numFmtId="205" fontId="0" fillId="0" borderId="72" xfId="0" applyNumberFormat="1" applyBorder="1" applyAlignment="1">
      <alignment horizontal="center"/>
    </xf>
    <xf numFmtId="205" fontId="0" fillId="0" borderId="71" xfId="0" applyNumberFormat="1" applyBorder="1" applyAlignment="1">
      <alignment horizontal="center"/>
    </xf>
    <xf numFmtId="206" fontId="0" fillId="0" borderId="72" xfId="0" applyNumberFormat="1" applyBorder="1" applyAlignment="1">
      <alignment horizontal="center" vertical="center"/>
    </xf>
    <xf numFmtId="206" fontId="0" fillId="0" borderId="0" xfId="0" applyNumberFormat="1" applyAlignment="1">
      <alignment horizontal="center" vertical="center"/>
    </xf>
    <xf numFmtId="206" fontId="0" fillId="0" borderId="2" xfId="0" applyNumberFormat="1" applyBorder="1" applyAlignment="1">
      <alignment horizontal="center" vertical="center"/>
    </xf>
    <xf numFmtId="206" fontId="0" fillId="0" borderId="0" xfId="0" applyNumberFormat="1"/>
    <xf numFmtId="207" fontId="0" fillId="0" borderId="0" xfId="0" applyNumberFormat="1"/>
    <xf numFmtId="0" fontId="0" fillId="0" borderId="73" xfId="0" applyBorder="1" applyAlignment="1">
      <alignment horizontal="center" vertical="center" wrapText="1"/>
    </xf>
    <xf numFmtId="0" fontId="0" fillId="0" borderId="77"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left" vertical="center" wrapText="1" indent="1"/>
    </xf>
    <xf numFmtId="205" fontId="0" fillId="0" borderId="77" xfId="0" applyNumberFormat="1" applyBorder="1" applyAlignment="1">
      <alignment horizontal="center" vertical="center"/>
    </xf>
    <xf numFmtId="9" fontId="0" fillId="0" borderId="86" xfId="2784" applyFont="1" applyBorder="1" applyAlignment="1">
      <alignment horizontal="center" vertical="center"/>
    </xf>
    <xf numFmtId="9" fontId="0" fillId="0" borderId="87" xfId="2784" applyFont="1" applyBorder="1" applyAlignment="1">
      <alignment horizontal="center" vertical="center"/>
    </xf>
    <xf numFmtId="9" fontId="0" fillId="0" borderId="91" xfId="0" applyNumberFormat="1" applyBorder="1" applyAlignment="1">
      <alignment horizontal="center" vertical="center"/>
    </xf>
    <xf numFmtId="205" fontId="0" fillId="0" borderId="92" xfId="0" applyNumberFormat="1" applyBorder="1" applyAlignment="1">
      <alignment horizontal="center" vertical="center"/>
    </xf>
    <xf numFmtId="205" fontId="0" fillId="0" borderId="88" xfId="0" applyNumberFormat="1" applyBorder="1" applyAlignment="1">
      <alignment horizontal="center" vertical="center"/>
    </xf>
    <xf numFmtId="206" fontId="0" fillId="0" borderId="86" xfId="0" applyNumberFormat="1" applyBorder="1" applyAlignment="1">
      <alignment horizontal="center" vertical="center"/>
    </xf>
    <xf numFmtId="9" fontId="0" fillId="0" borderId="93" xfId="0" applyNumberFormat="1" applyBorder="1" applyAlignment="1">
      <alignment horizontal="center" vertical="center"/>
    </xf>
    <xf numFmtId="205" fontId="0" fillId="0" borderId="94" xfId="0" applyNumberFormat="1" applyBorder="1" applyAlignment="1">
      <alignment horizontal="center" vertical="center"/>
    </xf>
    <xf numFmtId="0" fontId="0" fillId="0" borderId="95" xfId="0" applyBorder="1" applyAlignment="1">
      <alignment horizontal="left" vertical="center" indent="1"/>
    </xf>
    <xf numFmtId="0" fontId="0" fillId="0" borderId="95" xfId="0" applyBorder="1"/>
    <xf numFmtId="206" fontId="0" fillId="0" borderId="96" xfId="0" applyNumberFormat="1" applyBorder="1" applyAlignment="1">
      <alignment horizontal="center" vertical="center"/>
    </xf>
    <xf numFmtId="9" fontId="0" fillId="0" borderId="97" xfId="0" applyNumberFormat="1" applyBorder="1" applyAlignment="1">
      <alignment horizontal="center" vertical="center"/>
    </xf>
    <xf numFmtId="205" fontId="0" fillId="0" borderId="98" xfId="0" applyNumberFormat="1" applyBorder="1" applyAlignment="1">
      <alignment horizontal="center" vertical="center"/>
    </xf>
    <xf numFmtId="0" fontId="6" fillId="0" borderId="74" xfId="0" applyFont="1" applyBorder="1" applyAlignment="1">
      <alignment horizontal="left" vertical="center" wrapText="1" indent="1"/>
    </xf>
    <xf numFmtId="205" fontId="6" fillId="0" borderId="4" xfId="0" applyNumberFormat="1" applyFont="1" applyBorder="1" applyAlignment="1">
      <alignment horizontal="center" vertical="center" wrapText="1"/>
    </xf>
    <xf numFmtId="206" fontId="0" fillId="0" borderId="75" xfId="0" applyNumberFormat="1" applyBorder="1" applyAlignment="1">
      <alignment horizontal="center" vertical="center"/>
    </xf>
    <xf numFmtId="206" fontId="0" fillId="0" borderId="76" xfId="0" applyNumberFormat="1" applyBorder="1" applyAlignment="1">
      <alignment horizontal="center" vertical="center"/>
    </xf>
    <xf numFmtId="9" fontId="0" fillId="0" borderId="75" xfId="2784" applyFont="1" applyBorder="1" applyAlignment="1">
      <alignment horizontal="center" vertical="center"/>
    </xf>
    <xf numFmtId="9" fontId="0" fillId="0" borderId="76" xfId="2784" applyFont="1" applyBorder="1" applyAlignment="1">
      <alignment horizontal="center" vertical="center"/>
    </xf>
    <xf numFmtId="0" fontId="0" fillId="0" borderId="4" xfId="0" applyBorder="1" applyAlignment="1">
      <alignment horizontal="left" vertical="center" wrapText="1" indent="1"/>
    </xf>
    <xf numFmtId="205" fontId="0" fillId="0" borderId="3" xfId="0" applyNumberFormat="1" applyBorder="1" applyAlignment="1">
      <alignment horizontal="center" vertical="center"/>
    </xf>
    <xf numFmtId="0" fontId="0" fillId="0" borderId="71" xfId="0" applyBorder="1" applyAlignment="1">
      <alignment horizontal="left" vertical="center" indent="1"/>
    </xf>
    <xf numFmtId="0" fontId="0" fillId="0" borderId="74" xfId="0" applyBorder="1" applyAlignment="1">
      <alignment horizontal="center" vertical="center" wrapText="1"/>
    </xf>
    <xf numFmtId="0" fontId="0" fillId="0" borderId="76" xfId="0" applyBorder="1" applyAlignment="1">
      <alignment horizontal="center" vertical="center" wrapText="1"/>
    </xf>
    <xf numFmtId="0" fontId="0" fillId="0" borderId="71" xfId="0" applyBorder="1" applyAlignment="1">
      <alignment horizontal="left" vertical="top"/>
    </xf>
    <xf numFmtId="0" fontId="0" fillId="0" borderId="71" xfId="0" applyBorder="1" applyAlignment="1">
      <alignment horizontal="right" vertical="center" indent="1"/>
    </xf>
    <xf numFmtId="206" fontId="0" fillId="0" borderId="72" xfId="0" applyNumberFormat="1" applyBorder="1" applyAlignment="1">
      <alignment horizontal="right" vertical="center" indent="1"/>
    </xf>
    <xf numFmtId="0" fontId="0" fillId="0" borderId="73" xfId="0" applyBorder="1" applyAlignment="1">
      <alignment horizontal="right" vertical="center" indent="1"/>
    </xf>
    <xf numFmtId="205" fontId="0" fillId="0" borderId="72" xfId="0" applyNumberFormat="1" applyBorder="1" applyAlignment="1">
      <alignment horizontal="right" vertical="center" indent="1"/>
    </xf>
    <xf numFmtId="206" fontId="0" fillId="0" borderId="71" xfId="0" applyNumberFormat="1" applyBorder="1" applyAlignment="1">
      <alignment horizontal="right" vertical="center" indent="1"/>
    </xf>
    <xf numFmtId="0" fontId="0" fillId="0" borderId="6" xfId="0" applyBorder="1" applyAlignment="1">
      <alignment horizontal="right" vertical="center" indent="1"/>
    </xf>
    <xf numFmtId="0" fontId="0" fillId="0" borderId="5" xfId="0" applyBorder="1" applyAlignment="1">
      <alignment horizontal="right" vertical="center" indent="1"/>
    </xf>
    <xf numFmtId="206" fontId="0" fillId="0" borderId="0" xfId="0" applyNumberFormat="1" applyAlignment="1">
      <alignment horizontal="right" vertical="center" indent="1"/>
    </xf>
    <xf numFmtId="205" fontId="0" fillId="0" borderId="0" xfId="0" applyNumberFormat="1" applyAlignment="1">
      <alignment horizontal="right" vertical="center" indent="1"/>
    </xf>
    <xf numFmtId="206" fontId="0" fillId="0" borderId="5" xfId="0" applyNumberFormat="1" applyBorder="1" applyAlignment="1">
      <alignment horizontal="right" vertical="center" indent="1"/>
    </xf>
    <xf numFmtId="0" fontId="0" fillId="0" borderId="1" xfId="0" applyBorder="1" applyAlignment="1">
      <alignment horizontal="left" vertical="top"/>
    </xf>
    <xf numFmtId="0" fontId="0" fillId="0" borderId="1" xfId="0" applyBorder="1" applyAlignment="1">
      <alignment horizontal="right" vertical="center" indent="1"/>
    </xf>
    <xf numFmtId="206" fontId="0" fillId="0" borderId="2" xfId="0" applyNumberFormat="1" applyBorder="1" applyAlignment="1">
      <alignment horizontal="right" vertical="center" indent="1"/>
    </xf>
    <xf numFmtId="0" fontId="0" fillId="0" borderId="3" xfId="0" applyBorder="1" applyAlignment="1">
      <alignment horizontal="right" vertical="center" indent="1"/>
    </xf>
    <xf numFmtId="205" fontId="0" fillId="0" borderId="2" xfId="0" applyNumberFormat="1" applyBorder="1" applyAlignment="1">
      <alignment horizontal="right" vertical="center" indent="1"/>
    </xf>
    <xf numFmtId="206" fontId="0" fillId="0" borderId="1" xfId="0" applyNumberFormat="1" applyBorder="1" applyAlignment="1">
      <alignment horizontal="right" vertical="center" indent="1"/>
    </xf>
    <xf numFmtId="0" fontId="1" fillId="0" borderId="71" xfId="0" applyFont="1" applyBorder="1" applyAlignment="1">
      <alignment horizontal="left" vertical="center"/>
    </xf>
    <xf numFmtId="0" fontId="1" fillId="0" borderId="74" xfId="0" applyFont="1" applyBorder="1" applyAlignment="1">
      <alignment horizontal="right" vertical="center" indent="1"/>
    </xf>
    <xf numFmtId="206" fontId="1" fillId="0" borderId="75" xfId="0" applyNumberFormat="1" applyFont="1" applyBorder="1" applyAlignment="1">
      <alignment horizontal="right" vertical="center" indent="1"/>
    </xf>
    <xf numFmtId="0" fontId="1" fillId="0" borderId="76" xfId="0" applyFont="1" applyBorder="1" applyAlignment="1">
      <alignment horizontal="right" vertical="center" indent="1"/>
    </xf>
    <xf numFmtId="205" fontId="1" fillId="0" borderId="75" xfId="0" applyNumberFormat="1" applyFont="1" applyBorder="1" applyAlignment="1">
      <alignment horizontal="right" vertical="center" indent="1"/>
    </xf>
    <xf numFmtId="206" fontId="1" fillId="0" borderId="74" xfId="0" applyNumberFormat="1" applyFont="1" applyBorder="1" applyAlignment="1">
      <alignment horizontal="right" vertical="center" indent="1"/>
    </xf>
    <xf numFmtId="0" fontId="6" fillId="0" borderId="72" xfId="0" applyFont="1" applyBorder="1" applyAlignment="1">
      <alignment horizontal="left" vertical="center"/>
    </xf>
    <xf numFmtId="0" fontId="1" fillId="0" borderId="0" xfId="0" applyFont="1" applyAlignment="1">
      <alignment horizontal="left" vertical="center"/>
    </xf>
    <xf numFmtId="0" fontId="6" fillId="0" borderId="0" xfId="0" applyFont="1" applyAlignment="1">
      <alignment horizontal="left" vertical="center"/>
    </xf>
    <xf numFmtId="206" fontId="0" fillId="0" borderId="0" xfId="0" applyNumberFormat="1" applyAlignment="1">
      <alignment horizontal="center"/>
    </xf>
    <xf numFmtId="1" fontId="222" fillId="0" borderId="0" xfId="0" applyNumberFormat="1" applyFont="1" applyAlignment="1">
      <alignment horizontal="right" vertical="center" indent="1"/>
    </xf>
    <xf numFmtId="0" fontId="222" fillId="0" borderId="0" xfId="0" applyFont="1" applyAlignment="1">
      <alignment vertical="center"/>
    </xf>
    <xf numFmtId="205" fontId="0" fillId="0" borderId="78" xfId="0" applyNumberFormat="1" applyBorder="1" applyAlignment="1">
      <alignment horizontal="right" vertical="center" indent="1"/>
    </xf>
    <xf numFmtId="205" fontId="0" fillId="0" borderId="71" xfId="0" applyNumberFormat="1" applyBorder="1" applyAlignment="1">
      <alignment horizontal="right" vertical="center" indent="1"/>
    </xf>
    <xf numFmtId="205" fontId="0" fillId="0" borderId="73" xfId="0" applyNumberFormat="1" applyBorder="1" applyAlignment="1">
      <alignment horizontal="right" vertical="center" indent="1"/>
    </xf>
    <xf numFmtId="206" fontId="0" fillId="0" borderId="73" xfId="0" applyNumberFormat="1" applyBorder="1" applyAlignment="1">
      <alignment horizontal="right" vertical="center" indent="1"/>
    </xf>
    <xf numFmtId="0" fontId="0" fillId="0" borderId="77" xfId="0" applyBorder="1" applyAlignment="1">
      <alignment horizontal="right" vertical="center" indent="1"/>
    </xf>
    <xf numFmtId="206" fontId="0" fillId="0" borderId="6" xfId="0" applyNumberFormat="1" applyBorder="1" applyAlignment="1">
      <alignment horizontal="right" vertical="center" indent="1"/>
    </xf>
    <xf numFmtId="205" fontId="0" fillId="0" borderId="84" xfId="0" applyNumberFormat="1" applyBorder="1" applyAlignment="1">
      <alignment horizontal="right" vertical="center" indent="1"/>
    </xf>
    <xf numFmtId="205" fontId="0" fillId="0" borderId="1" xfId="0" applyNumberFormat="1" applyBorder="1" applyAlignment="1">
      <alignment horizontal="right" vertical="center" indent="1"/>
    </xf>
    <xf numFmtId="205" fontId="0" fillId="0" borderId="3" xfId="0" applyNumberFormat="1" applyBorder="1" applyAlignment="1">
      <alignment horizontal="right" vertical="center" indent="1"/>
    </xf>
    <xf numFmtId="206" fontId="0" fillId="0" borderId="3" xfId="0" applyNumberFormat="1" applyBorder="1" applyAlignment="1">
      <alignment horizontal="right" vertical="center" indent="1"/>
    </xf>
    <xf numFmtId="0" fontId="1" fillId="0" borderId="74" xfId="0" applyFont="1" applyBorder="1" applyAlignment="1">
      <alignment horizontal="left" vertical="center"/>
    </xf>
    <xf numFmtId="205" fontId="1" fillId="0" borderId="4" xfId="0" applyNumberFormat="1" applyFont="1" applyBorder="1" applyAlignment="1">
      <alignment horizontal="right" vertical="center" indent="1"/>
    </xf>
    <xf numFmtId="205" fontId="1" fillId="0" borderId="74" xfId="0" applyNumberFormat="1" applyFont="1" applyBorder="1" applyAlignment="1">
      <alignment horizontal="right" vertical="center" indent="1"/>
    </xf>
    <xf numFmtId="205" fontId="1" fillId="0" borderId="76" xfId="0" applyNumberFormat="1" applyFont="1" applyBorder="1" applyAlignment="1">
      <alignment horizontal="right" vertical="center" indent="1"/>
    </xf>
    <xf numFmtId="0" fontId="0" fillId="0" borderId="0" xfId="0" applyAlignment="1">
      <alignment horizontal="left" vertical="top"/>
    </xf>
    <xf numFmtId="0" fontId="6" fillId="0" borderId="2" xfId="0" applyFont="1" applyBorder="1"/>
    <xf numFmtId="0" fontId="4" fillId="0" borderId="0" xfId="0" applyFont="1" applyAlignment="1">
      <alignment horizontal="left" vertical="center"/>
    </xf>
    <xf numFmtId="0" fontId="0" fillId="0" borderId="4" xfId="0" applyBorder="1" applyAlignment="1">
      <alignment horizontal="center" vertical="center" wrapText="1"/>
    </xf>
    <xf numFmtId="0" fontId="0" fillId="0" borderId="77" xfId="0" applyBorder="1" applyAlignment="1">
      <alignment horizontal="center" vertical="center"/>
    </xf>
    <xf numFmtId="0" fontId="0" fillId="0" borderId="84" xfId="0" applyBorder="1" applyAlignment="1">
      <alignment horizontal="center" vertical="center"/>
    </xf>
    <xf numFmtId="205" fontId="0" fillId="0" borderId="77" xfId="0" applyNumberFormat="1" applyBorder="1" applyAlignment="1">
      <alignment horizontal="right" vertical="center" indent="1"/>
    </xf>
    <xf numFmtId="1" fontId="222" fillId="0" borderId="0" xfId="0" applyNumberFormat="1" applyFont="1" applyAlignment="1">
      <alignment horizontal="center" vertical="center"/>
    </xf>
    <xf numFmtId="0" fontId="6" fillId="0" borderId="102" xfId="0" applyFont="1" applyBorder="1" applyAlignment="1">
      <alignment horizontal="left" vertical="center" wrapText="1"/>
    </xf>
    <xf numFmtId="0" fontId="0" fillId="0" borderId="0" xfId="0" applyAlignment="1">
      <alignment wrapText="1"/>
    </xf>
    <xf numFmtId="206" fontId="0" fillId="0" borderId="103" xfId="0" applyNumberFormat="1" applyBorder="1" applyAlignment="1">
      <alignment horizontal="center" vertical="center" wrapText="1"/>
    </xf>
    <xf numFmtId="206" fontId="0" fillId="0" borderId="4" xfId="0" applyNumberFormat="1" applyBorder="1" applyAlignment="1">
      <alignment horizontal="center" vertical="center" wrapText="1"/>
    </xf>
    <xf numFmtId="0" fontId="0" fillId="0" borderId="99" xfId="0" applyBorder="1" applyAlignment="1">
      <alignment vertical="center"/>
    </xf>
    <xf numFmtId="0" fontId="0" fillId="0" borderId="100" xfId="0" applyBorder="1" applyAlignment="1">
      <alignment vertical="center"/>
    </xf>
    <xf numFmtId="0" fontId="0" fillId="0" borderId="101" xfId="0" applyBorder="1" applyAlignment="1">
      <alignment vertical="center"/>
    </xf>
    <xf numFmtId="206" fontId="0" fillId="0" borderId="6" xfId="0" applyNumberFormat="1" applyBorder="1" applyAlignment="1">
      <alignment vertical="center"/>
    </xf>
    <xf numFmtId="0" fontId="0" fillId="0" borderId="2" xfId="0" applyBorder="1" applyAlignment="1">
      <alignment vertical="center"/>
    </xf>
    <xf numFmtId="205" fontId="0" fillId="0" borderId="2" xfId="0" applyNumberFormat="1" applyBorder="1" applyAlignment="1">
      <alignment vertical="center"/>
    </xf>
    <xf numFmtId="206" fontId="0" fillId="0" borderId="3" xfId="0" applyNumberFormat="1" applyBorder="1" applyAlignment="1">
      <alignment vertical="center"/>
    </xf>
    <xf numFmtId="205" fontId="0" fillId="0" borderId="99" xfId="0" applyNumberFormat="1" applyBorder="1" applyAlignment="1">
      <alignment vertical="center"/>
    </xf>
    <xf numFmtId="1" fontId="0" fillId="0" borderId="72" xfId="0" applyNumberFormat="1" applyBorder="1" applyAlignment="1">
      <alignment vertical="center"/>
    </xf>
    <xf numFmtId="206" fontId="0" fillId="0" borderId="2" xfId="0" applyNumberFormat="1" applyBorder="1" applyAlignment="1">
      <alignment vertical="center"/>
    </xf>
    <xf numFmtId="0" fontId="0" fillId="0" borderId="77" xfId="0" applyBorder="1" applyAlignment="1">
      <alignment vertical="center"/>
    </xf>
    <xf numFmtId="0" fontId="0" fillId="0" borderId="84" xfId="0" applyBorder="1" applyAlignment="1">
      <alignment vertical="center"/>
    </xf>
    <xf numFmtId="205" fontId="0" fillId="0" borderId="84" xfId="0" applyNumberFormat="1" applyBorder="1" applyAlignment="1">
      <alignment horizontal="center" vertical="center"/>
    </xf>
    <xf numFmtId="1" fontId="222" fillId="0" borderId="77" xfId="0" applyNumberFormat="1" applyFont="1" applyBorder="1" applyAlignment="1">
      <alignment horizontal="center" vertical="center"/>
    </xf>
    <xf numFmtId="0" fontId="0" fillId="0" borderId="3" xfId="0" applyBorder="1" applyAlignment="1">
      <alignment vertical="center"/>
    </xf>
    <xf numFmtId="0" fontId="0" fillId="0" borderId="102" xfId="0" applyBorder="1" applyAlignment="1">
      <alignment vertical="center"/>
    </xf>
    <xf numFmtId="0" fontId="0" fillId="0" borderId="103" xfId="0" applyBorder="1" applyAlignment="1">
      <alignment horizontal="center" vertical="center"/>
    </xf>
    <xf numFmtId="0" fontId="0" fillId="0" borderId="104" xfId="0" applyBorder="1" applyAlignment="1">
      <alignment horizontal="center" vertical="center"/>
    </xf>
    <xf numFmtId="205" fontId="0" fillId="0" borderId="100" xfId="0" applyNumberFormat="1" applyBorder="1" applyAlignment="1">
      <alignment horizontal="center" vertical="center"/>
    </xf>
    <xf numFmtId="0" fontId="0" fillId="0" borderId="100" xfId="0" applyBorder="1" applyAlignment="1">
      <alignment horizontal="center" vertical="center"/>
    </xf>
    <xf numFmtId="0" fontId="0" fillId="0" borderId="101" xfId="0" applyBorder="1" applyAlignment="1">
      <alignment horizontal="center" vertical="center"/>
    </xf>
    <xf numFmtId="9" fontId="0" fillId="0" borderId="2" xfId="2784" applyFont="1" applyBorder="1" applyAlignment="1">
      <alignment horizontal="center" vertical="center"/>
    </xf>
    <xf numFmtId="9" fontId="0" fillId="0" borderId="3" xfId="2784" applyFont="1" applyBorder="1" applyAlignment="1">
      <alignment horizontal="center" vertical="center"/>
    </xf>
    <xf numFmtId="0" fontId="250" fillId="0" borderId="0" xfId="0" applyFont="1" applyAlignment="1">
      <alignment horizontal="left" vertical="center"/>
    </xf>
    <xf numFmtId="0" fontId="251" fillId="0" borderId="0" xfId="0" applyFont="1" applyAlignment="1">
      <alignment vertical="center"/>
    </xf>
    <xf numFmtId="0" fontId="1" fillId="0" borderId="0" xfId="0" applyFont="1" applyAlignment="1">
      <alignment vertical="center"/>
    </xf>
    <xf numFmtId="207" fontId="0" fillId="0" borderId="0" xfId="0" applyNumberFormat="1" applyAlignment="1">
      <alignment horizontal="center" vertical="center"/>
    </xf>
    <xf numFmtId="207" fontId="0" fillId="0" borderId="2" xfId="0" applyNumberFormat="1" applyBorder="1" applyAlignment="1">
      <alignment horizontal="center" vertical="center"/>
    </xf>
    <xf numFmtId="207" fontId="0" fillId="0" borderId="3" xfId="0" applyNumberFormat="1" applyBorder="1" applyAlignment="1">
      <alignment horizontal="center" vertical="center"/>
    </xf>
    <xf numFmtId="0" fontId="0" fillId="0" borderId="4" xfId="0" applyBorder="1" applyAlignment="1">
      <alignment vertical="center"/>
    </xf>
    <xf numFmtId="0" fontId="223" fillId="0" borderId="77" xfId="0" applyFont="1" applyBorder="1" applyAlignment="1">
      <alignment horizontal="left" vertical="center" wrapText="1" indent="1"/>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0" fontId="0" fillId="0" borderId="73"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0" fontId="0" fillId="0" borderId="72" xfId="0" applyBorder="1" applyAlignment="1">
      <alignment horizontal="center" vertical="center"/>
    </xf>
    <xf numFmtId="0" fontId="0" fillId="0" borderId="5" xfId="0" applyBorder="1" applyAlignment="1">
      <alignment horizontal="center" vertical="center"/>
    </xf>
    <xf numFmtId="0" fontId="0" fillId="0" borderId="71" xfId="0" applyBorder="1" applyAlignment="1">
      <alignment horizontal="center" vertical="center"/>
    </xf>
    <xf numFmtId="0" fontId="0" fillId="0" borderId="71" xfId="0" applyBorder="1" applyAlignment="1">
      <alignment horizontal="center" vertical="center" wrapText="1"/>
    </xf>
    <xf numFmtId="0" fontId="234" fillId="0" borderId="77" xfId="0" applyFont="1" applyBorder="1" applyAlignment="1">
      <alignment horizontal="left" vertical="center" wrapText="1" indent="1"/>
    </xf>
    <xf numFmtId="0" fontId="222" fillId="0" borderId="77" xfId="0" applyFont="1" applyBorder="1" applyAlignment="1">
      <alignment horizontal="left" vertical="center" wrapText="1" indent="1"/>
    </xf>
    <xf numFmtId="0" fontId="235" fillId="0" borderId="77" xfId="0" applyFont="1" applyBorder="1" applyAlignment="1">
      <alignment horizontal="left" vertical="center" wrapText="1"/>
    </xf>
    <xf numFmtId="0" fontId="235" fillId="0" borderId="77" xfId="0" applyFont="1" applyBorder="1" applyAlignment="1">
      <alignment horizontal="left" vertical="center" wrapText="1" indent="1"/>
    </xf>
    <xf numFmtId="164" fontId="242" fillId="0" borderId="71" xfId="0" applyNumberFormat="1" applyFont="1" applyBorder="1" applyAlignment="1">
      <alignment horizontal="center"/>
    </xf>
    <xf numFmtId="164" fontId="242" fillId="0" borderId="73" xfId="0" applyNumberFormat="1" applyFont="1" applyBorder="1" applyAlignment="1">
      <alignment horizontal="center"/>
    </xf>
    <xf numFmtId="164" fontId="242" fillId="0" borderId="71" xfId="0" applyNumberFormat="1" applyFont="1" applyBorder="1" applyAlignment="1">
      <alignment horizontal="center" wrapText="1"/>
    </xf>
    <xf numFmtId="164" fontId="242" fillId="0" borderId="73" xfId="0" applyNumberFormat="1" applyFont="1" applyBorder="1" applyAlignment="1">
      <alignment horizontal="center" wrapText="1"/>
    </xf>
    <xf numFmtId="164" fontId="243" fillId="0" borderId="5" xfId="0" applyNumberFormat="1" applyFont="1" applyBorder="1" applyAlignment="1">
      <alignment horizontal="center" vertical="center"/>
    </xf>
    <xf numFmtId="164" fontId="243" fillId="0" borderId="6" xfId="0" applyNumberFormat="1" applyFont="1" applyBorder="1" applyAlignment="1">
      <alignment horizontal="center" vertical="center"/>
    </xf>
    <xf numFmtId="164" fontId="243" fillId="0" borderId="5" xfId="0" applyNumberFormat="1" applyFont="1" applyBorder="1" applyAlignment="1">
      <alignment horizontal="center" vertical="center" wrapText="1"/>
    </xf>
    <xf numFmtId="164" fontId="243" fillId="0" borderId="6" xfId="0" applyNumberFormat="1" applyFont="1" applyBorder="1" applyAlignment="1">
      <alignment horizontal="center" vertical="center" wrapText="1"/>
    </xf>
    <xf numFmtId="0" fontId="0" fillId="0" borderId="73" xfId="0" applyBorder="1" applyAlignment="1">
      <alignment horizontal="center" vertical="center" wrapText="1"/>
    </xf>
    <xf numFmtId="0" fontId="0" fillId="0" borderId="77" xfId="0" applyBorder="1" applyAlignment="1">
      <alignment horizontal="left" vertical="center" wrapText="1" indent="1"/>
    </xf>
    <xf numFmtId="0" fontId="0" fillId="0" borderId="78" xfId="0" applyBorder="1" applyAlignment="1">
      <alignment horizontal="center" vertical="center" wrapText="1"/>
    </xf>
    <xf numFmtId="0" fontId="0" fillId="0" borderId="4" xfId="0" applyBorder="1" applyAlignment="1">
      <alignment horizontal="center" vertical="center" wrapText="1"/>
    </xf>
    <xf numFmtId="0" fontId="0" fillId="95" borderId="0" xfId="0" applyFill="1" applyAlignment="1">
      <alignment horizontal="center" vertical="center" wrapText="1"/>
    </xf>
    <xf numFmtId="0" fontId="0" fillId="0" borderId="88" xfId="0" applyBorder="1" applyAlignment="1">
      <alignment horizontal="left" vertical="center" wrapText="1" indent="1"/>
    </xf>
    <xf numFmtId="0" fontId="0" fillId="0" borderId="88" xfId="0" quotePrefix="1" applyBorder="1" applyAlignment="1">
      <alignment horizontal="left" vertical="center" wrapText="1" indent="1"/>
    </xf>
    <xf numFmtId="0" fontId="228" fillId="0" borderId="88" xfId="0" applyFont="1" applyBorder="1" applyAlignment="1">
      <alignment horizontal="left" vertical="center" wrapText="1" indent="1"/>
    </xf>
    <xf numFmtId="0" fontId="0" fillId="0" borderId="78" xfId="0" applyBorder="1" applyAlignment="1">
      <alignment horizontal="center" vertical="center"/>
    </xf>
    <xf numFmtId="0" fontId="0" fillId="0" borderId="72" xfId="0" applyBorder="1" applyAlignment="1">
      <alignment horizontal="center" vertical="center" wrapText="1"/>
    </xf>
    <xf numFmtId="0" fontId="0" fillId="0" borderId="77" xfId="0" applyBorder="1" applyAlignment="1">
      <alignment horizontal="center" vertical="center"/>
    </xf>
    <xf numFmtId="0" fontId="0" fillId="0" borderId="84" xfId="0" applyBorder="1" applyAlignment="1">
      <alignment horizontal="center" vertical="center"/>
    </xf>
    <xf numFmtId="0" fontId="0" fillId="0" borderId="100" xfId="0" applyBorder="1"/>
    <xf numFmtId="0" fontId="0" fillId="0" borderId="101" xfId="0" applyBorder="1"/>
    <xf numFmtId="0" fontId="0" fillId="0" borderId="0" xfId="0" applyBorder="1" applyAlignment="1">
      <alignment vertical="center"/>
    </xf>
    <xf numFmtId="0" fontId="0" fillId="0" borderId="0" xfId="0" applyBorder="1"/>
    <xf numFmtId="0" fontId="0" fillId="0" borderId="99" xfId="0" applyBorder="1"/>
    <xf numFmtId="0" fontId="1" fillId="0" borderId="5" xfId="0" applyFont="1" applyBorder="1" applyAlignment="1">
      <alignment vertical="center"/>
    </xf>
    <xf numFmtId="0" fontId="1" fillId="0" borderId="0" xfId="0" applyFont="1" applyBorder="1" applyAlignment="1">
      <alignment vertical="center"/>
    </xf>
    <xf numFmtId="0" fontId="3" fillId="0" borderId="5" xfId="2786" applyBorder="1" applyAlignment="1">
      <alignment vertical="center"/>
    </xf>
    <xf numFmtId="0" fontId="0" fillId="0" borderId="5" xfId="0" quotePrefix="1" applyBorder="1"/>
    <xf numFmtId="0" fontId="0" fillId="0" borderId="5" xfId="0" quotePrefix="1" applyBorder="1" applyAlignment="1">
      <alignment horizontal="left" indent="1"/>
    </xf>
    <xf numFmtId="0" fontId="0" fillId="0" borderId="1" xfId="0" quotePrefix="1" applyBorder="1"/>
    <xf numFmtId="0" fontId="0" fillId="0" borderId="0" xfId="0" quotePrefix="1" applyBorder="1"/>
    <xf numFmtId="0" fontId="252" fillId="0" borderId="5" xfId="0" applyFont="1" applyBorder="1"/>
    <xf numFmtId="0" fontId="254" fillId="96" borderId="0" xfId="0" quotePrefix="1" applyFont="1" applyFill="1" applyBorder="1"/>
    <xf numFmtId="0" fontId="254" fillId="97" borderId="0" xfId="0" quotePrefix="1" applyFont="1" applyFill="1" applyBorder="1"/>
    <xf numFmtId="0" fontId="254" fillId="98" borderId="0" xfId="0" quotePrefix="1" applyFont="1" applyFill="1" applyBorder="1"/>
  </cellXfs>
  <cellStyles count="2787">
    <cellStyle name="€ : (converti en EURO)" xfId="806" xr:uid="{EFA43600-EE9F-40C5-9784-65B7F8C193A9}"/>
    <cellStyle name="€ : (converti en EURO) 2" xfId="807" xr:uid="{F1BADA3F-A26C-49AC-9D8B-C15368006F05}"/>
    <cellStyle name="€ : (converti en EURO) 2 2" xfId="1712" xr:uid="{13F4F851-3A98-440E-A0AE-D5EF68D3F73B}"/>
    <cellStyle name="€ : (converti en EURO) 3" xfId="808" xr:uid="{D376BBFD-5CB7-4DC2-B4B0-9D3508A6EFFF}"/>
    <cellStyle name="€ : (converti en EURO) 3 2" xfId="1713" xr:uid="{8A870A62-A8DB-4374-9BF1-AB4CA5B279AD}"/>
    <cellStyle name="€ : (converti en EURO) 4" xfId="809" xr:uid="{9D54CA8B-10EE-4F3C-8778-14E643584F11}"/>
    <cellStyle name="€ : (converti en EURO) 4 2" xfId="1714" xr:uid="{2EA4BD5D-C983-4DB5-B616-D8BCB56C4C81}"/>
    <cellStyle name="€ : (converti en EURO) 5" xfId="1711" xr:uid="{586EC4EE-69E2-4B8C-A29B-CEBB12BBBABA}"/>
    <cellStyle name="€ : (formule ECRASEE)" xfId="810" xr:uid="{EA5F8F7A-1F7D-4682-B19E-C222EAD293F4}"/>
    <cellStyle name="€ : (formule ECRASEE) 2" xfId="811" xr:uid="{54509114-6DCD-4E04-B4E4-2A94C4B98A85}"/>
    <cellStyle name="€ : (formule ECRASEE) 2 2" xfId="1716" xr:uid="{123C8EF9-2F4B-4AC0-8FD5-1E2B80E6A344}"/>
    <cellStyle name="€ : (formule ECRASEE) 3" xfId="1715" xr:uid="{AA629C1E-F66F-4711-AFBB-2ABCD74644F7}"/>
    <cellStyle name="€ : (NON converti)" xfId="812" xr:uid="{90125ECA-FF59-45E5-91F1-924B9459E64E}"/>
    <cellStyle name="€ : (NON converti) 2" xfId="813" xr:uid="{4F4FF75F-20C8-48E0-A446-6A99025C9AAA}"/>
    <cellStyle name="€ : (NON converti) 2 2" xfId="1718" xr:uid="{B434AEC4-E041-4057-B433-89E5976DEC30}"/>
    <cellStyle name="€ : (NON converti) 3" xfId="814" xr:uid="{58992D26-9D90-443F-A539-B9296A812D06}"/>
    <cellStyle name="€ : (NON converti) 3 2" xfId="1719" xr:uid="{4C6182D3-3B04-48B8-B5CF-34E25F1A910B}"/>
    <cellStyle name="€ : (NON converti) 4" xfId="815" xr:uid="{5D95A250-C1DD-4E48-ACB2-9BE7E4A245C0}"/>
    <cellStyle name="€ : (NON converti) 4 2" xfId="1720" xr:uid="{5F4C4ACA-09A0-4A95-B82B-9D541EE3AED8}"/>
    <cellStyle name="€ : (NON converti) 5" xfId="1717" xr:uid="{D00AEA38-365F-4E9E-AD92-49E890090016}"/>
    <cellStyle name="€ : (passage a l'EURO)" xfId="816" xr:uid="{BE1E1856-1E65-4CF4-8BFD-6455A55BEDA3}"/>
    <cellStyle name="€ : (passage a l'EURO) 2" xfId="817" xr:uid="{2AA7673F-16F7-4CD2-89DE-FB965AEEB2D9}"/>
    <cellStyle name="€ : (passage a l'EURO) 2 2" xfId="1722" xr:uid="{4015815A-114B-4334-8207-CDBE8FC1E6BD}"/>
    <cellStyle name="€ : (passage a l'EURO) 3" xfId="818" xr:uid="{9ADB6EEC-00F3-4B9D-A8A3-F6DF15CA6030}"/>
    <cellStyle name="€ : (passage a l'EURO) 3 2" xfId="1723" xr:uid="{BE45E74F-9328-4C6A-8B61-F6D9F3F21FE7}"/>
    <cellStyle name="€ : (passage a l'EURO) 4" xfId="819" xr:uid="{088B09DF-C7BC-47A1-85CB-5274693BB82D}"/>
    <cellStyle name="€ : (passage a l'EURO) 4 2" xfId="1724" xr:uid="{DB5848C1-8AB0-49FF-8C58-93C8AFD12DAE}"/>
    <cellStyle name="€ : (passage a l'EURO) 5" xfId="1721" xr:uid="{5D197C41-5927-488E-972D-9CF1800D3D11}"/>
    <cellStyle name="20 % - Accent1" xfId="721" xr:uid="{58E56967-31F1-4023-9DAA-F2AD6ED2DC9C}"/>
    <cellStyle name="20 % - Accent1 2" xfId="1725" xr:uid="{11E45C99-21AF-403C-BF74-D2CA0C368C77}"/>
    <cellStyle name="20 % - Accent1 2 2" xfId="2696" xr:uid="{E32682BE-2A0E-4930-9C20-E3D2B85553C8}"/>
    <cellStyle name="20 % - Accent2" xfId="722" xr:uid="{26DCCF7E-B78E-44E9-8D9F-3A618371400A}"/>
    <cellStyle name="20 % - Accent2 2" xfId="1726" xr:uid="{F38362F2-C922-4CA7-A15E-71184B360126}"/>
    <cellStyle name="20 % - Accent2 2 2" xfId="2697" xr:uid="{2993CA6E-2E03-4EA5-A885-1B05CF9BCC03}"/>
    <cellStyle name="20 % - Accent3" xfId="723" xr:uid="{E544C289-8417-4AC7-A321-DA75B5015675}"/>
    <cellStyle name="20 % - Accent3 2" xfId="1727" xr:uid="{1003A02C-0D91-49F1-BAD7-0AD5C162C2B4}"/>
    <cellStyle name="20 % - Accent3 2 2" xfId="2698" xr:uid="{062604FE-EE59-4ECD-9651-6ED27FAD6174}"/>
    <cellStyle name="20 % - Accent4" xfId="724" xr:uid="{26E021AE-F2ED-49DD-BA34-FFC8F1AABA47}"/>
    <cellStyle name="20 % - Accent4 2" xfId="1728" xr:uid="{62C023C3-444C-48ED-850C-9649F2E48461}"/>
    <cellStyle name="20 % - Accent4 2 2" xfId="2699" xr:uid="{F6704D26-67FD-4205-8722-CBBB684D05DF}"/>
    <cellStyle name="20 % - Accent5" xfId="725" xr:uid="{9C773DC2-92AA-4453-9E5F-8E8630690E2F}"/>
    <cellStyle name="20 % - Accent5 2" xfId="1729" xr:uid="{0DCBF8B4-C0BA-4622-8A65-B2AEAF3C8D19}"/>
    <cellStyle name="20 % - Accent5 2 2" xfId="2700" xr:uid="{63C1D1A5-1182-4B21-9CF2-3DB137297749}"/>
    <cellStyle name="20 % - Accent6" xfId="726" xr:uid="{1CC47045-61B2-4242-A3C6-AAF4AB11781B}"/>
    <cellStyle name="20 % - Accent6 2" xfId="1730" xr:uid="{666D36B6-F4A3-4851-BC57-260B05B0C4E7}"/>
    <cellStyle name="20 % - Accent6 2 2" xfId="2701" xr:uid="{389048D9-168F-4556-BBDE-71B817CDBECB}"/>
    <cellStyle name="20 % - Accent1" xfId="16" builtinId="30" customBuiltin="1"/>
    <cellStyle name="20 % - Accent1 2" xfId="715" xr:uid="{E9C5DF89-5CD5-4804-82B5-BDBCE3471C10}"/>
    <cellStyle name="20 % - Accent1 2 2" xfId="1749" xr:uid="{C5B46A02-3A30-46BA-88F1-F423A6C72890}"/>
    <cellStyle name="20 % - Accent2" xfId="19" builtinId="34" customBuiltin="1"/>
    <cellStyle name="20 % - Accent2 2" xfId="716" xr:uid="{37D3530D-0596-438E-926F-8BBBC06EF794}"/>
    <cellStyle name="20 % - Accent2 2 2" xfId="1750" xr:uid="{50CBEED0-3854-46C2-955B-12BDAF395DF4}"/>
    <cellStyle name="20 % - Accent3" xfId="22" builtinId="38" customBuiltin="1"/>
    <cellStyle name="20 % - Accent3 2" xfId="717" xr:uid="{799596AF-54E3-477E-B961-A367104534F9}"/>
    <cellStyle name="20 % - Accent3 2 2" xfId="1751" xr:uid="{8C1A7EA2-833E-49B7-845F-AC83BE254526}"/>
    <cellStyle name="20 % - Accent4" xfId="25" builtinId="42" customBuiltin="1"/>
    <cellStyle name="20 % - Accent4 2" xfId="205" xr:uid="{1CEE4BB6-D00F-41BB-8E39-079CD781066F}"/>
    <cellStyle name="20 % - Accent4 2 2" xfId="1752" xr:uid="{FE43B589-A44E-4F85-9550-7C5977308FAC}"/>
    <cellStyle name="20 % - Accent4 2 3" xfId="718" xr:uid="{E42F98CD-EAED-477B-9886-EDD58BD2374A}"/>
    <cellStyle name="20 % - Accent5" xfId="28" builtinId="46" customBuiltin="1"/>
    <cellStyle name="20 % - Accent5 2" xfId="719" xr:uid="{22D2C9A5-CA66-43AE-A6AD-064B6E50348A}"/>
    <cellStyle name="20 % - Accent5 2 2" xfId="1753" xr:uid="{505DD436-7266-42C5-8C6B-D811CD64026A}"/>
    <cellStyle name="20 % - Accent6" xfId="31" builtinId="50" customBuiltin="1"/>
    <cellStyle name="20 % - Accent6 2" xfId="720" xr:uid="{EF8A8D98-3114-454F-AF9F-5B8DEF9AF2AE}"/>
    <cellStyle name="20 % - Accent6 2 2" xfId="1754" xr:uid="{73E1B6BC-C62B-453A-923C-FCC5957637C4}"/>
    <cellStyle name="20% - Accent1" xfId="733" xr:uid="{83D063A9-DD8B-4479-8D4F-8C77C2D27DDF}"/>
    <cellStyle name="20% - Accent1 2" xfId="1731" xr:uid="{D1334525-9CC1-4314-8B18-ECC28CB5F282}"/>
    <cellStyle name="20% - Accent2" xfId="734" xr:uid="{3FFDE7B8-ECA3-4AA2-9AFC-F501B283D1D0}"/>
    <cellStyle name="20% - Accent2 2" xfId="1732" xr:uid="{C6AFED01-3C48-4A19-A15E-C683CF93513D}"/>
    <cellStyle name="20% - Accent3" xfId="735" xr:uid="{4F640301-46E6-4285-B9D9-73E985FF3B40}"/>
    <cellStyle name="20% - Accent3 2" xfId="1733" xr:uid="{FAA2BB5C-8182-4297-98DA-723250A6D321}"/>
    <cellStyle name="20% - Accent4" xfId="736" xr:uid="{7EDAE01E-2BC5-4ED8-8AFC-1F2B7426FDBC}"/>
    <cellStyle name="20% - Accent4 2" xfId="1734" xr:uid="{3183E84A-5D79-45FA-8577-FB85C0AC45B8}"/>
    <cellStyle name="20% - Accent5" xfId="737" xr:uid="{2D2FA2C6-2CAA-43DA-8A38-4BC895C83392}"/>
    <cellStyle name="20% - Accent5 2" xfId="1735" xr:uid="{BABC0015-7618-4139-BA1D-0C2476AFC74F}"/>
    <cellStyle name="20% - Accent6" xfId="738" xr:uid="{F48CA936-8768-454E-84FE-D78A944A32EB}"/>
    <cellStyle name="20% - Accent6 2" xfId="1736" xr:uid="{67707C58-F6FE-45FB-8729-98CB3257FE4B}"/>
    <cellStyle name="20% - Colore 1" xfId="739" xr:uid="{B13227B6-8692-4404-842C-CF3FD3DE3BBE}"/>
    <cellStyle name="20% - Colore 1 2" xfId="1737" xr:uid="{24D1DED6-552E-4840-BAF3-B439B9A4876D}"/>
    <cellStyle name="20% - Colore 2" xfId="740" xr:uid="{7D172E1A-7DCE-4661-B672-B9CBC64CAF16}"/>
    <cellStyle name="20% - Colore 2 2" xfId="1738" xr:uid="{ADA5B39A-5703-47BE-A244-3008C9F9FB9E}"/>
    <cellStyle name="20% - Colore 3" xfId="741" xr:uid="{53141A18-8402-4E7F-B980-B2D542F5F561}"/>
    <cellStyle name="20% - Colore 3 2" xfId="1739" xr:uid="{36D5A855-042D-49D1-BA82-7F1CB51B997B}"/>
    <cellStyle name="20% - Colore 4" xfId="742" xr:uid="{8D2B69A0-89BA-452E-9A3D-10AF610A3769}"/>
    <cellStyle name="20% - Colore 4 2" xfId="1740" xr:uid="{399E87F0-5BE2-4C53-84B2-448DF88BC657}"/>
    <cellStyle name="20% - Colore 5" xfId="743" xr:uid="{6DA6B8AA-DC24-4D8E-A4C4-EFABC185C0C2}"/>
    <cellStyle name="20% - Colore 5 2" xfId="1741" xr:uid="{DAE1A9CC-EC7E-4012-A009-E6300C2D2649}"/>
    <cellStyle name="20% - Colore 6" xfId="744" xr:uid="{67E2BC52-904F-4133-A3F3-E756ADB9956D}"/>
    <cellStyle name="20% - Colore 6 2" xfId="1742" xr:uid="{75984035-088B-46A3-9FF6-ACE81646FEC4}"/>
    <cellStyle name="20% - Énfasis1" xfId="727" xr:uid="{FC6E24B1-D3FD-459D-BE4A-B84907C9CE34}"/>
    <cellStyle name="20% - Énfasis1 2" xfId="1743" xr:uid="{4BF41629-57E1-4DE4-867F-B2D9114CA3AC}"/>
    <cellStyle name="20% - Énfasis2" xfId="728" xr:uid="{9EFDBF80-8AEF-44BD-A4B6-3B417FD974A1}"/>
    <cellStyle name="20% - Énfasis2 2" xfId="1744" xr:uid="{739D433B-8E5D-4F77-9F0C-4FF39BDE3D20}"/>
    <cellStyle name="20% - Énfasis3" xfId="729" xr:uid="{08F5EE5A-1177-4536-8D28-BF41A2E08F0B}"/>
    <cellStyle name="20% - Énfasis3 2" xfId="1745" xr:uid="{5E290409-4FE7-476C-BFF9-037386B20A27}"/>
    <cellStyle name="20% - Énfasis4" xfId="730" xr:uid="{8B0327F3-7F8D-471B-A4ED-BF85EEEE2504}"/>
    <cellStyle name="20% - Énfasis4 2" xfId="1746" xr:uid="{4292B406-EB97-4B7C-9B5E-9E408C4DC917}"/>
    <cellStyle name="20% - Énfasis5" xfId="731" xr:uid="{CF9D4C04-E1E9-4302-90D7-FD0A87CF9C27}"/>
    <cellStyle name="20% - Énfasis5 2" xfId="1747" xr:uid="{E01D53F1-1AE3-4ED1-8174-59F11283BDF6}"/>
    <cellStyle name="20% - Énfasis6" xfId="732" xr:uid="{B0808DE4-FE58-481D-BF07-17B1F58B28CF}"/>
    <cellStyle name="20% - Énfasis6 2" xfId="1748" xr:uid="{3819CAA0-F00A-44BA-BA00-4C3EB7D73DAA}"/>
    <cellStyle name="40 % - Accent1" xfId="751" xr:uid="{F2E415B5-9DB4-423A-918F-544D5F5A2032}"/>
    <cellStyle name="40 % - Accent1 2" xfId="1755" xr:uid="{96522AE8-6062-46A0-A32B-897B9DC41ADE}"/>
    <cellStyle name="40 % - Accent1 2 2" xfId="2702" xr:uid="{9FA4D68B-5B3A-4E8C-967B-58F34AA005EA}"/>
    <cellStyle name="40 % - Accent2" xfId="752" xr:uid="{90655092-C2CA-4144-A2D8-4E86C24F4766}"/>
    <cellStyle name="40 % - Accent2 2" xfId="1756" xr:uid="{88B7CDB6-4ED5-467F-90E4-1F7A635BF75B}"/>
    <cellStyle name="40 % - Accent2 2 2" xfId="2703" xr:uid="{8761EF11-1B3D-4A9D-97A2-F86F3F80E6D3}"/>
    <cellStyle name="40 % - Accent3" xfId="753" xr:uid="{3EEFA394-DD70-45D0-808D-E7D5F30FEB0C}"/>
    <cellStyle name="40 % - Accent3 2" xfId="1757" xr:uid="{56209EEF-0753-45D6-B167-1FDB20501F17}"/>
    <cellStyle name="40 % - Accent3 2 2" xfId="2704" xr:uid="{651BA3E3-7BC0-4747-974F-477BDA898C5A}"/>
    <cellStyle name="40 % - Accent4" xfId="754" xr:uid="{418B8203-2BDE-47EE-9103-C4EAF13966BD}"/>
    <cellStyle name="40 % - Accent4 2" xfId="1758" xr:uid="{87A5E72F-1E1D-42C3-B439-F6734DDE821C}"/>
    <cellStyle name="40 % - Accent4 2 2" xfId="2705" xr:uid="{CD897083-8CDF-4B59-9EBC-2D61926F99EB}"/>
    <cellStyle name="40 % - Accent5" xfId="755" xr:uid="{370A220F-E3EE-4333-8318-93EE687E36CD}"/>
    <cellStyle name="40 % - Accent5 2" xfId="1759" xr:uid="{340E9720-AC75-4238-AB02-682B20D772C9}"/>
    <cellStyle name="40 % - Accent5 2 2" xfId="2706" xr:uid="{98CC504D-7F3A-4D05-8174-A3D28DC42BB3}"/>
    <cellStyle name="40 % - Accent6" xfId="756" xr:uid="{0B7D6A5D-B099-4F68-941E-8C9062569BC7}"/>
    <cellStyle name="40 % - Accent6 2" xfId="1760" xr:uid="{E2CB8749-23E4-4C3E-A8F3-FFF2C14DDD16}"/>
    <cellStyle name="40 % - Accent6 2 2" xfId="2707" xr:uid="{1422FF7E-1984-4A34-84BB-D8F8D3D5D174}"/>
    <cellStyle name="40 % - Accent1" xfId="17" builtinId="31" customBuiltin="1"/>
    <cellStyle name="40 % - Accent1 2" xfId="745" xr:uid="{18645EE5-0FA7-40E4-B407-BCE73CE537B4}"/>
    <cellStyle name="40 % - Accent1 2 2" xfId="1779" xr:uid="{BF26308C-7887-4E6C-BDBA-85F801F9D6DF}"/>
    <cellStyle name="40 % - Accent2" xfId="20" builtinId="35" customBuiltin="1"/>
    <cellStyle name="40 % - Accent2 2" xfId="746" xr:uid="{75D2C0E4-AF3C-4C96-AFDB-148EC4FD8AEC}"/>
    <cellStyle name="40 % - Accent2 2 2" xfId="1780" xr:uid="{B22EB8F6-EA54-4A45-B1D9-EFD0A19A31CC}"/>
    <cellStyle name="40 % - Accent3" xfId="23" builtinId="39" customBuiltin="1"/>
    <cellStyle name="40 % - Accent3 2" xfId="747" xr:uid="{682C914B-F396-493E-A704-5160037148B0}"/>
    <cellStyle name="40 % - Accent3 2 2" xfId="1781" xr:uid="{F6D7C7C3-2E5E-4D0A-B7CC-B2F33B964115}"/>
    <cellStyle name="40 % - Accent4" xfId="26" builtinId="43" customBuiltin="1"/>
    <cellStyle name="40 % - Accent4 2" xfId="206" xr:uid="{E1EC005C-7B62-4473-89C9-B263AF782B6C}"/>
    <cellStyle name="40 % - Accent4 2 2" xfId="1782" xr:uid="{353686C8-10DD-4BDB-A80C-74E1D8099D0D}"/>
    <cellStyle name="40 % - Accent4 2 3" xfId="748" xr:uid="{AA670F60-9001-4BDA-860B-075B1BB8C8BB}"/>
    <cellStyle name="40 % - Accent5" xfId="29" builtinId="47" customBuiltin="1"/>
    <cellStyle name="40 % - Accent5 2" xfId="749" xr:uid="{AB4C3D2C-6938-491E-A42B-7D81ECF0E612}"/>
    <cellStyle name="40 % - Accent5 2 2" xfId="1783" xr:uid="{B05BD1C8-2562-4416-A7B7-4EA7C7F2F2BB}"/>
    <cellStyle name="40 % - Accent6" xfId="32" builtinId="51" customBuiltin="1"/>
    <cellStyle name="40 % - Accent6 2" xfId="750" xr:uid="{E6ABD739-A17E-49DF-8371-E910D6D3CFDB}"/>
    <cellStyle name="40 % - Accent6 2 2" xfId="1784" xr:uid="{698724EC-CF91-4E0A-A2ED-DCA7404A79CC}"/>
    <cellStyle name="40% - Accent1" xfId="763" xr:uid="{E423701F-5DC1-4063-BA63-61B35E516F50}"/>
    <cellStyle name="40% - Accent1 2" xfId="1761" xr:uid="{86327452-AA92-4DCD-A2A1-DF5A8A5C0671}"/>
    <cellStyle name="40% - Accent2" xfId="764" xr:uid="{FAE57679-2C02-4ED5-877A-3E661407AD5E}"/>
    <cellStyle name="40% - Accent2 2" xfId="1762" xr:uid="{892D82F8-CFF4-4884-8A48-C464228D4C46}"/>
    <cellStyle name="40% - Accent3" xfId="765" xr:uid="{52F9B788-0E48-4097-B76D-FF454B798364}"/>
    <cellStyle name="40% - Accent3 2" xfId="1763" xr:uid="{2935AC6C-25E5-4E62-AE61-760531AF210B}"/>
    <cellStyle name="40% - Accent4" xfId="766" xr:uid="{F7EC4AB3-E618-4F22-92CC-DB5508DB6BE7}"/>
    <cellStyle name="40% - Accent4 2" xfId="1764" xr:uid="{50CC45A0-7BB6-4315-9BF8-2DF29B528456}"/>
    <cellStyle name="40% - Accent5" xfId="767" xr:uid="{1ACA3D65-8BEE-42C1-B2F1-0E107242CAAC}"/>
    <cellStyle name="40% - Accent5 2" xfId="1765" xr:uid="{EBFED404-E634-4817-9FB4-6BB0C04DF999}"/>
    <cellStyle name="40% - Accent6" xfId="768" xr:uid="{49E82CD7-5698-4E1D-8AC4-1E8C6BC4E72F}"/>
    <cellStyle name="40% - Accent6 2" xfId="1766" xr:uid="{9BC6AED3-DFEA-4297-BB03-64F8F61596E8}"/>
    <cellStyle name="40% - Colore 1" xfId="769" xr:uid="{3D4B681E-49A1-40BF-A730-C98CD85EF4EF}"/>
    <cellStyle name="40% - Colore 1 2" xfId="1767" xr:uid="{0EABB799-FA8E-4182-A23B-E9E814CDDEB8}"/>
    <cellStyle name="40% - Colore 2" xfId="770" xr:uid="{DC476D92-A55C-4B8D-93CB-7A1EE60D94FB}"/>
    <cellStyle name="40% - Colore 2 2" xfId="1768" xr:uid="{D4BD4366-D9E0-4545-9A30-A6EA929FBBC7}"/>
    <cellStyle name="40% - Colore 3" xfId="771" xr:uid="{117087D0-CA29-41D2-B439-FB97E3F096A5}"/>
    <cellStyle name="40% - Colore 3 2" xfId="1769" xr:uid="{13311DF5-462C-4C54-BB32-0C3B39170806}"/>
    <cellStyle name="40% - Colore 4" xfId="772" xr:uid="{53D3B268-9CF9-4F38-8976-F9737F01B6B9}"/>
    <cellStyle name="40% - Colore 4 2" xfId="1770" xr:uid="{913D60A6-B215-41D1-BE43-36BAD754434A}"/>
    <cellStyle name="40% - Colore 5" xfId="773" xr:uid="{FFFF0CD7-2FA7-4C68-A0D7-DC794453148A}"/>
    <cellStyle name="40% - Colore 5 2" xfId="1771" xr:uid="{E1058733-C77B-4C6D-8FB1-4FD4034A3B97}"/>
    <cellStyle name="40% - Colore 6" xfId="774" xr:uid="{C728EA72-0828-4941-BA48-5FB58322D65B}"/>
    <cellStyle name="40% - Colore 6 2" xfId="1772" xr:uid="{0C1E46AC-FEB2-4AF9-B05A-BC8D565B4210}"/>
    <cellStyle name="40% - Énfasis1" xfId="757" xr:uid="{41B28A5D-F5AE-4063-87BE-B0A945F64105}"/>
    <cellStyle name="40% - Énfasis1 2" xfId="1773" xr:uid="{0C2E170D-8695-474D-9849-7173C32DF93C}"/>
    <cellStyle name="40% - Énfasis2" xfId="758" xr:uid="{68CF31B3-20BB-48B4-B55D-A4486DBBCB53}"/>
    <cellStyle name="40% - Énfasis2 2" xfId="1774" xr:uid="{B0233956-18C9-48A9-81FD-77178AE84FE1}"/>
    <cellStyle name="40% - Énfasis3" xfId="759" xr:uid="{83B24E09-64C8-46F4-81E1-79DD590E26E0}"/>
    <cellStyle name="40% - Énfasis3 2" xfId="1775" xr:uid="{87F1F1DF-EF23-47A5-9122-CE0B1385E49B}"/>
    <cellStyle name="40% - Énfasis4" xfId="760" xr:uid="{4471767C-42D7-419F-8C82-08C701FC2624}"/>
    <cellStyle name="40% - Énfasis4 2" xfId="1776" xr:uid="{A7406DB5-725A-49C3-B368-192331B1F69A}"/>
    <cellStyle name="40% - Énfasis5" xfId="761" xr:uid="{FCA37807-6B70-49FC-B4D5-3B01D9ECD5DA}"/>
    <cellStyle name="40% - Énfasis5 2" xfId="1777" xr:uid="{6D5A5DFB-A094-4651-AFD5-DA210F1907C8}"/>
    <cellStyle name="40% - Énfasis6" xfId="762" xr:uid="{F31C322D-66FF-42C8-830A-4A3491996670}"/>
    <cellStyle name="40% - Énfasis6 2" xfId="1778" xr:uid="{49796896-6869-4BA7-990E-D1AEE81E2C1C}"/>
    <cellStyle name="5x indented GHG Textfiels" xfId="775" xr:uid="{078C3A1E-3D73-4792-97AE-D8C19A06F16B}"/>
    <cellStyle name="5x indented GHG Textfiels 2" xfId="1785" xr:uid="{AAED9322-6F5C-45AB-B4A4-C2A77E29DD9C}"/>
    <cellStyle name="60 % - Accent1" xfId="782" xr:uid="{E54708FA-E279-4943-A7AA-DB4B948047EA}"/>
    <cellStyle name="60 % - Accent1 2" xfId="1786" xr:uid="{29229275-B525-48EB-876C-2396B12C9EB7}"/>
    <cellStyle name="60 % - Accent1 2 2" xfId="2708" xr:uid="{AAA8BF85-99A3-48FC-B562-21AB8829D318}"/>
    <cellStyle name="60 % - Accent2" xfId="783" xr:uid="{7479955F-CF4E-43BE-BE66-A9E7D7C6F23F}"/>
    <cellStyle name="60 % - Accent2 2" xfId="1787" xr:uid="{3781A5B6-D2F8-435A-AA55-38F333199432}"/>
    <cellStyle name="60 % - Accent2 2 2" xfId="2709" xr:uid="{4675ADF9-4DE0-4CF2-9405-546550C67EF8}"/>
    <cellStyle name="60 % - Accent3" xfId="784" xr:uid="{59452412-7020-4895-8485-96B2CEE56C6A}"/>
    <cellStyle name="60 % - Accent3 2" xfId="1788" xr:uid="{6401DA2E-C7A0-404E-B308-5D4505675576}"/>
    <cellStyle name="60 % - Accent3 2 2" xfId="2710" xr:uid="{5969E3DD-7D76-43BB-A83A-6E598B97B9B9}"/>
    <cellStyle name="60 % - Accent4" xfId="785" xr:uid="{54B548E3-7A11-4AFB-88AC-0E13E4DB91E4}"/>
    <cellStyle name="60 % - Accent4 2" xfId="1789" xr:uid="{686780D4-3D4C-40AC-92E6-658A8F64BA7E}"/>
    <cellStyle name="60 % - Accent4 2 2" xfId="2711" xr:uid="{65B7C73C-D272-494E-BC0F-C69F5B116F2B}"/>
    <cellStyle name="60 % - Accent5" xfId="786" xr:uid="{2250AC7D-658A-4957-B004-EBD5691B08C0}"/>
    <cellStyle name="60 % - Accent5 2" xfId="1790" xr:uid="{9EBD72E3-7E99-40B4-B5B5-FDD62157B22D}"/>
    <cellStyle name="60 % - Accent5 2 2" xfId="2712" xr:uid="{83E0F3CC-9B7C-49FC-8C46-2ECD396E78CB}"/>
    <cellStyle name="60 % - Accent6" xfId="787" xr:uid="{6D0CE9A9-E697-4B08-A6B2-F1E04641C1AC}"/>
    <cellStyle name="60 % - Accent6 2" xfId="1791" xr:uid="{94B21B23-0A74-4286-8F44-B1EC2DD23804}"/>
    <cellStyle name="60 % - Accent6 2 2" xfId="2713" xr:uid="{4CE59D42-FB11-4C78-B3FB-140BF1C90E0D}"/>
    <cellStyle name="60 % - Accent1 2" xfId="153" xr:uid="{D0A40C42-BEE8-401B-AE00-BA02A014A763}"/>
    <cellStyle name="60 % - Accent1 2 2" xfId="1810" xr:uid="{5D872BE6-4DFF-42D3-9B7C-D1AAD036B2B0}"/>
    <cellStyle name="60 % - Accent1 2 3" xfId="776" xr:uid="{C7463276-F0AC-4029-B8CD-3D33D2F4A029}"/>
    <cellStyle name="60 % - Accent2 2" xfId="154" xr:uid="{ADE9A9AD-EC66-453D-8E50-511DB03EEC14}"/>
    <cellStyle name="60 % - Accent2 2 2" xfId="1811" xr:uid="{9C7FA798-28D4-4C92-91DC-941A8A329C81}"/>
    <cellStyle name="60 % - Accent2 2 3" xfId="777" xr:uid="{5D808D52-5952-42F3-A11D-ADF2721B62AB}"/>
    <cellStyle name="60 % - Accent3 2" xfId="155" xr:uid="{74A3321F-4986-4EB6-BFCB-EF6513F24DC5}"/>
    <cellStyle name="60 % - Accent3 2 2" xfId="1812" xr:uid="{2D50F09B-2844-4E28-AA05-AD6C85F8F133}"/>
    <cellStyle name="60 % - Accent3 2 3" xfId="778" xr:uid="{D9BD1D1B-74EE-4FCB-9D75-5D724376EACC}"/>
    <cellStyle name="60 % - Accent4 2" xfId="156" xr:uid="{7B8718C1-85DC-4EF7-9CB4-FC041F4DC6B7}"/>
    <cellStyle name="60 % - Accent4 2 2" xfId="1813" xr:uid="{FAFFD28A-C24E-40AE-8F2B-638425973ED8}"/>
    <cellStyle name="60 % - Accent4 2 3" xfId="779" xr:uid="{309BF454-DFC8-4B28-B02C-0361F15E9F2B}"/>
    <cellStyle name="60 % - Accent5 2" xfId="157" xr:uid="{E2853C55-0BC4-4608-B380-94925EC76059}"/>
    <cellStyle name="60 % - Accent5 2 2" xfId="1814" xr:uid="{EF63BDF0-2F00-4CF0-A6DE-09335FA766BF}"/>
    <cellStyle name="60 % - Accent5 2 3" xfId="780" xr:uid="{39275EB8-31D8-4867-95F9-788086A894D2}"/>
    <cellStyle name="60 % - Accent6 2" xfId="158" xr:uid="{A82AC8EF-07B9-42B0-A790-5882B8FB9D16}"/>
    <cellStyle name="60 % - Accent6 2 2" xfId="1815" xr:uid="{B8F14D3D-B026-4730-989B-A2EC5F2DB83F}"/>
    <cellStyle name="60 % - Accent6 2 3" xfId="781" xr:uid="{75E20AB2-298B-4226-87F3-8BCAE1C2A655}"/>
    <cellStyle name="60% - Accent1" xfId="794" xr:uid="{038F179A-C6CB-4CF3-B5E2-744EC10749A3}"/>
    <cellStyle name="60% - Accent1 2" xfId="1792" xr:uid="{B5DD1644-CFD0-40C5-BD09-DBC789037E89}"/>
    <cellStyle name="60% - Accent2" xfId="795" xr:uid="{A0B27589-BFF0-4877-AB11-192830F93A24}"/>
    <cellStyle name="60% - Accent2 2" xfId="1793" xr:uid="{7C35D96A-CD61-440A-ABE1-6E1EEC1763FC}"/>
    <cellStyle name="60% - Accent3" xfId="796" xr:uid="{2B7F409B-40D6-4623-ADDF-05700938AE91}"/>
    <cellStyle name="60% - Accent3 2" xfId="1794" xr:uid="{6C075BD6-8391-4352-A40A-AF1C47581F32}"/>
    <cellStyle name="60% - Accent4" xfId="797" xr:uid="{94EEE244-C49C-46A7-826C-24A3592E8D2C}"/>
    <cellStyle name="60% - Accent4 2" xfId="1795" xr:uid="{7DE84F1E-7B9A-4F8B-96F6-E089B0E0A5EE}"/>
    <cellStyle name="60% - Accent5" xfId="798" xr:uid="{39B060DF-C67C-44CF-AE68-93C67BAD3110}"/>
    <cellStyle name="60% - Accent5 2" xfId="1796" xr:uid="{2912B53D-ABB9-4656-BAD6-DD377DB39C09}"/>
    <cellStyle name="60% - Accent6" xfId="799" xr:uid="{6DB99A40-0C58-441C-8E7B-7008A39E2DE5}"/>
    <cellStyle name="60% - Accent6 2" xfId="1797" xr:uid="{8006A55F-8C84-4830-99C9-F8AFDE5F72AD}"/>
    <cellStyle name="60% - Colore 1" xfId="800" xr:uid="{3049F010-1809-4FFE-93F8-C8E5E7345194}"/>
    <cellStyle name="60% - Colore 1 2" xfId="1798" xr:uid="{5ED6FF53-876A-404E-951D-15E786D10484}"/>
    <cellStyle name="60% - Colore 2" xfId="801" xr:uid="{3AD80A6C-A361-4B30-96F0-8E3F8EC52D8C}"/>
    <cellStyle name="60% - Colore 2 2" xfId="1799" xr:uid="{B96EC371-4FBC-4B73-9F0B-A232D5171D4B}"/>
    <cellStyle name="60% - Colore 3" xfId="802" xr:uid="{E0CC5724-B48D-4586-B739-1F2523BE225F}"/>
    <cellStyle name="60% - Colore 3 2" xfId="1800" xr:uid="{7443943C-AB58-4D1C-8E0E-6768340F02E2}"/>
    <cellStyle name="60% - Colore 4" xfId="803" xr:uid="{BE69D583-2F4C-490F-A737-4CF60E5D7DBE}"/>
    <cellStyle name="60% - Colore 4 2" xfId="1801" xr:uid="{C551D7B4-490D-45D1-A9D9-E490F3282FFE}"/>
    <cellStyle name="60% - Colore 5" xfId="804" xr:uid="{8A8932A9-6907-471D-8E9C-CFC29DCC47C6}"/>
    <cellStyle name="60% - Colore 5 2" xfId="1802" xr:uid="{82D82684-947E-4C4E-BF08-36C794C8B7A6}"/>
    <cellStyle name="60% - Colore 6" xfId="805" xr:uid="{DAFD421B-72C4-4B1A-9FB4-A170A1C003BB}"/>
    <cellStyle name="60% - Colore 6 2" xfId="1803" xr:uid="{E37E6464-36B8-4FB3-BB40-193EDBAE7888}"/>
    <cellStyle name="60% - Énfasis1" xfId="788" xr:uid="{D8AD87C1-8AF9-4D44-A521-E7EC70139E66}"/>
    <cellStyle name="60% - Énfasis1 2" xfId="1804" xr:uid="{53082F7C-465C-4F57-A1C0-F6A2AB261BE3}"/>
    <cellStyle name="60% - Énfasis2" xfId="789" xr:uid="{E99A7304-A42C-4EAC-9871-22D8CCBB5DC6}"/>
    <cellStyle name="60% - Énfasis2 2" xfId="1805" xr:uid="{836B7A28-31EE-432A-B6A4-52BFB156A55B}"/>
    <cellStyle name="60% - Énfasis3" xfId="790" xr:uid="{4DD28B2A-21D0-4B1A-9A78-E5F87E2018C2}"/>
    <cellStyle name="60% - Énfasis3 2" xfId="1806" xr:uid="{17675E0F-E42A-4242-8CDF-C381A8ED2D53}"/>
    <cellStyle name="60% - Énfasis4" xfId="791" xr:uid="{F354B0F7-9D16-43A8-B2DD-8D7429EF2B77}"/>
    <cellStyle name="60% - Énfasis4 2" xfId="1807" xr:uid="{0ACDFFD8-07B0-4923-98A1-DF0C3F886CB7}"/>
    <cellStyle name="60% - Énfasis5" xfId="792" xr:uid="{371EDDBB-AA5F-4E42-9F8F-860D664F88FC}"/>
    <cellStyle name="60% - Énfasis5 2" xfId="1808" xr:uid="{38DB1D71-6068-4D86-9E32-98A2E37634A2}"/>
    <cellStyle name="60% - Énfasis6" xfId="793" xr:uid="{7C80DDC2-184D-41EB-A517-043068B39FAC}"/>
    <cellStyle name="60% - Énfasis6 2" xfId="1809" xr:uid="{A639812D-9686-4F24-A437-FDC2051EB180}"/>
    <cellStyle name="Accent" xfId="2724" xr:uid="{906DC14F-5848-4784-9EB4-D21CC0AD2548}"/>
    <cellStyle name="Accent 1" xfId="2725" xr:uid="{F169DF23-E5EA-4301-B54F-795D15C5303F}"/>
    <cellStyle name="Accent 2" xfId="2726" xr:uid="{49CD6D73-D573-48CB-AC4E-ED144A34EF87}"/>
    <cellStyle name="Accent 3" xfId="2727" xr:uid="{C48EC121-09A2-4602-A0E6-DC3F887D8CF7}"/>
    <cellStyle name="Accent1" xfId="15" builtinId="29" customBuiltin="1"/>
    <cellStyle name="Accent1 2" xfId="820" xr:uid="{A122F704-27EF-4B77-BB56-A438F9266940}"/>
    <cellStyle name="Accent1 2 2" xfId="1816" xr:uid="{13A7615D-221E-4982-ADC1-EEB0F05F30C9}"/>
    <cellStyle name="Accent2" xfId="18" builtinId="33" customBuiltin="1"/>
    <cellStyle name="Accent2 2" xfId="821" xr:uid="{894B6A7B-5E99-4D62-B21A-9693D75BB410}"/>
    <cellStyle name="Accent2 2 2" xfId="1817" xr:uid="{398A8628-6814-4A01-A547-E6D44443CB65}"/>
    <cellStyle name="Accent3" xfId="21" builtinId="37" customBuiltin="1"/>
    <cellStyle name="Accent3 2" xfId="822" xr:uid="{A21D2395-C4EE-4693-BD84-AD62C193C8BC}"/>
    <cellStyle name="Accent3 2 2" xfId="1818" xr:uid="{AEF67FFE-213D-493C-9697-C24C1CE17BEC}"/>
    <cellStyle name="Accent4" xfId="24" builtinId="41" customBuiltin="1"/>
    <cellStyle name="Accent4 2" xfId="823" xr:uid="{2E837E4B-0F1E-4418-8B58-FE567BC75C49}"/>
    <cellStyle name="Accent4 2 2" xfId="1819" xr:uid="{07679BCF-5538-40DA-AD10-F142BBF85D46}"/>
    <cellStyle name="Accent5" xfId="27" builtinId="45" customBuiltin="1"/>
    <cellStyle name="Accent5 2" xfId="824" xr:uid="{9D4E8C1A-A437-4929-9E2B-5FDD6D7531F9}"/>
    <cellStyle name="Accent5 2 2" xfId="1820" xr:uid="{1B904051-7928-4361-9448-8BD5C732DF59}"/>
    <cellStyle name="Accent6" xfId="30" builtinId="49" customBuiltin="1"/>
    <cellStyle name="Accent6 2" xfId="825" xr:uid="{26A85118-C58B-4404-8105-47FF278A4A97}"/>
    <cellStyle name="Accent6 2 2" xfId="1821" xr:uid="{42914708-9482-45BC-8355-BB620396134B}"/>
    <cellStyle name="Avertissement" xfId="12" builtinId="11" customBuiltin="1"/>
    <cellStyle name="Avertissement 2" xfId="826" xr:uid="{13DC451A-4AF0-4B2E-9C51-0275680F146A}"/>
    <cellStyle name="Avertissement 2 2" xfId="1822" xr:uid="{A7DBF17A-7D48-4BB6-8C64-1B676CECE878}"/>
    <cellStyle name="Bad" xfId="827" xr:uid="{844DED87-98FF-4595-86FD-817B2120AA41}"/>
    <cellStyle name="Bad 2" xfId="1823" xr:uid="{5F21E591-DEBF-46C8-A9FB-001B867A7742}"/>
    <cellStyle name="Bad 3" xfId="2728" xr:uid="{AE78B979-21EA-44C9-8EB9-39B99FDF47A9}"/>
    <cellStyle name="Bold GHG Numbers (0.00)" xfId="828" xr:uid="{2D125E19-74BC-4BFB-B699-E55ED06BA819}"/>
    <cellStyle name="Bold GHG Numbers (0.00) 2" xfId="1824" xr:uid="{7BFE59C0-BABA-45A9-9047-133C697A7156}"/>
    <cellStyle name="Bon" xfId="829" xr:uid="{3B295DD9-812D-491D-A3C9-E80E1C23DC1C}"/>
    <cellStyle name="Bon 2" xfId="1825" xr:uid="{6B09E708-B6C8-46CC-8281-2353C7C78B73}"/>
    <cellStyle name="Buena" xfId="830" xr:uid="{1398B6F6-B383-4A52-A7C1-FE8356148380}"/>
    <cellStyle name="Buena 2" xfId="1826" xr:uid="{98606C19-B08A-4542-97C1-FFA395AC1EA5}"/>
    <cellStyle name="Calcolo" xfId="832" xr:uid="{4C3217DF-9599-47ED-84D9-AE522489A48F}"/>
    <cellStyle name="Calcolo 2" xfId="1827" xr:uid="{14032FE5-23DD-42D2-B571-9A500D54E943}"/>
    <cellStyle name="Calcul" xfId="9" builtinId="22" customBuiltin="1"/>
    <cellStyle name="Calcul 2" xfId="833" xr:uid="{A7331189-BBDA-4C31-9039-F11773891553}"/>
    <cellStyle name="Calcul 2 2" xfId="1828" xr:uid="{5DEF4D34-FC60-415C-9905-DCB6ECF0A2A6}"/>
    <cellStyle name="Calculation" xfId="834" xr:uid="{79DE1D14-966F-4CA3-AC05-6B07787AF2E9}"/>
    <cellStyle name="Calculation 2" xfId="1829" xr:uid="{1DE8AC1C-AEA4-4FB9-BBCC-DA39350A843E}"/>
    <cellStyle name="Cálculo" xfId="831" xr:uid="{1CCD41CB-549E-46CA-9606-C4A730B171B0}"/>
    <cellStyle name="Cálculo 2" xfId="1830" xr:uid="{3E5608F4-F3E7-4908-AD8E-EDCD985BAE3C}"/>
    <cellStyle name="Celda de comprobación" xfId="835" xr:uid="{FAEEC9F4-12DC-495B-86D3-A7C875CD1FF2}"/>
    <cellStyle name="Celda de comprobación 2" xfId="1831" xr:uid="{F808C693-5E9C-4AF5-AFA2-C981179C8689}"/>
    <cellStyle name="Celda vinculada" xfId="836" xr:uid="{ACAA9CF7-AC01-407A-82FC-848A0CF07D0E}"/>
    <cellStyle name="Celda vinculada 2" xfId="1832" xr:uid="{EE42A063-A6B3-478E-B086-7F4F18437BED}"/>
    <cellStyle name="Cella collegata" xfId="837" xr:uid="{18B96C5C-237D-4238-98C8-7F8424148622}"/>
    <cellStyle name="Cella collegata 2" xfId="1833" xr:uid="{47537C3A-52EC-4A70-981D-4929BD4D5999}"/>
    <cellStyle name="Cella da controllare" xfId="838" xr:uid="{6DDFF7DF-930B-4EDD-A118-675E7F1AF38D}"/>
    <cellStyle name="Cella da controllare 2" xfId="1834" xr:uid="{AA102803-F073-4429-862F-6623D287052C}"/>
    <cellStyle name="Cellule liée" xfId="10" builtinId="24" customBuiltin="1"/>
    <cellStyle name="Cellule liée 2" xfId="839" xr:uid="{D6AF07F3-0639-4CCC-AC6F-931AB158B655}"/>
    <cellStyle name="Cellule liée 2 2" xfId="1835" xr:uid="{ABEEE19C-A4C2-46B7-8F53-EE2057F47419}"/>
    <cellStyle name="Check Cell" xfId="840" xr:uid="{56C0EF0D-D420-4670-92EA-84F9B990C852}"/>
    <cellStyle name="Check Cell 2" xfId="1836" xr:uid="{3CA4F8B5-814C-4ADB-986C-9888E9F7ED7B}"/>
    <cellStyle name="classeur | commentaire" xfId="841" xr:uid="{C01BDCFD-B1E5-4ECD-B259-B574920FD7DC}"/>
    <cellStyle name="classeur | commentaire 2" xfId="842" xr:uid="{24423D82-1766-426A-81B3-BBB92AD473E1}"/>
    <cellStyle name="classeur | commentaire 2 2" xfId="1838" xr:uid="{6A78285A-6BCD-47D2-97BB-57889505B0D6}"/>
    <cellStyle name="classeur | commentaire 3" xfId="843" xr:uid="{A12C5A42-B8A2-42D5-8711-D795058C8446}"/>
    <cellStyle name="classeur | commentaire 3 2" xfId="1839" xr:uid="{BBEA42CB-A9AE-4400-9B4A-EFD0C6651DD0}"/>
    <cellStyle name="classeur | commentaire 4" xfId="844" xr:uid="{85132735-D206-47EB-BEDF-7B1F756C8098}"/>
    <cellStyle name="classeur | commentaire 4 2" xfId="1840" xr:uid="{0A907BF0-FA8D-40CD-9A93-710509460141}"/>
    <cellStyle name="classeur | commentaire 5" xfId="845" xr:uid="{E422DA87-0791-4F8A-B27D-F7F471903DCE}"/>
    <cellStyle name="classeur | commentaire 5 2" xfId="1841" xr:uid="{CDA0F227-722A-4DF9-B68A-642B8AF3954C}"/>
    <cellStyle name="classeur | commentaire 6" xfId="1837" xr:uid="{1E075651-E671-45B6-AF53-710B681846D9}"/>
    <cellStyle name="classeur | extraction | series | particulier" xfId="846" xr:uid="{BC68FB39-47FF-492D-9886-0FB167D568DB}"/>
    <cellStyle name="classeur | extraction | series | particulier 2" xfId="847" xr:uid="{2B8DC98E-C398-4229-BDF0-A2A65E9F0530}"/>
    <cellStyle name="classeur | extraction | series | particulier 2 2" xfId="848" xr:uid="{04D2FC62-FE33-4A4F-BD23-165D39245B4B}"/>
    <cellStyle name="classeur | extraction | series | particulier 2 2 2" xfId="1844" xr:uid="{A787AAFE-8788-4094-8132-F1FD1D462250}"/>
    <cellStyle name="classeur | extraction | series | particulier 2 3" xfId="1843" xr:uid="{BE31DA38-4CA7-4D5C-B1B9-A7C1C8FD5A25}"/>
    <cellStyle name="classeur | extraction | series | particulier 3" xfId="849" xr:uid="{732D146C-CB4C-4B48-9DD2-3F21E7D7B7A7}"/>
    <cellStyle name="classeur | extraction | series | particulier 3 2" xfId="1845" xr:uid="{FBD8DA34-2615-4BE0-82AE-9D92D7670731}"/>
    <cellStyle name="classeur | extraction | series | particulier 4" xfId="850" xr:uid="{0F2C6B0D-E22A-49D4-A691-C7005CC69DEF}"/>
    <cellStyle name="classeur | extraction | series | particulier 4 2" xfId="1846" xr:uid="{DD681643-2F3F-4DC5-9B0A-699723AA97E6}"/>
    <cellStyle name="classeur | extraction | series | particulier 5" xfId="1842" xr:uid="{8286AA23-CD3B-40CE-B767-6472E3B95084}"/>
    <cellStyle name="classeur | extraction | series | quinquenal" xfId="851" xr:uid="{02A174AD-B191-4136-8413-1F7A4554D30C}"/>
    <cellStyle name="classeur | extraction | series | quinquenal 2" xfId="852" xr:uid="{463C4966-71B8-413E-BCE2-A4B021292987}"/>
    <cellStyle name="classeur | extraction | series | quinquenal 2 2" xfId="1848" xr:uid="{E5E244EC-1563-4E32-9A6D-B6A794CA3987}"/>
    <cellStyle name="classeur | extraction | series | quinquenal 3" xfId="853" xr:uid="{7523FF09-1EA1-4111-8A3F-297D32874E91}"/>
    <cellStyle name="classeur | extraction | series | quinquenal 3 2" xfId="1849" xr:uid="{FAA3DB87-83F9-49D1-B7AA-02C04FF8BB40}"/>
    <cellStyle name="classeur | extraction | series | quinquenal 4" xfId="854" xr:uid="{1876B5ED-AE9F-4B5D-AF06-C82207F839B6}"/>
    <cellStyle name="classeur | extraction | series | quinquenal 4 2" xfId="1850" xr:uid="{6D0E258B-C75C-434A-ADEA-4509642389B7}"/>
    <cellStyle name="classeur | extraction | series | quinquenal 5" xfId="855" xr:uid="{5CE2ADB3-AA15-4A4A-97DC-67F59BF9ED88}"/>
    <cellStyle name="classeur | extraction | series | quinquenal 5 2" xfId="1851" xr:uid="{BB2FD3EA-3DDE-4CEA-B05C-01C81CFC04CB}"/>
    <cellStyle name="classeur | extraction | series | quinquenal 6" xfId="1847" xr:uid="{C6304F80-A92B-4CD2-99F6-4294983DA8DE}"/>
    <cellStyle name="classeur | extraction | series | sept dernieres" xfId="856" xr:uid="{D8B16D6D-8849-4467-A2DD-654268A99BE5}"/>
    <cellStyle name="classeur | extraction | series | sept dernieres 2" xfId="857" xr:uid="{D03D2A20-830A-425A-A850-7AC4D52981D3}"/>
    <cellStyle name="classeur | extraction | series | sept dernieres 2 2" xfId="858" xr:uid="{68D900F7-D120-4768-9C8A-59711F50B196}"/>
    <cellStyle name="classeur | extraction | series | sept dernieres 2 2 2" xfId="1854" xr:uid="{D2E4FEFB-C3D0-4B04-B8E6-6F5B17480E36}"/>
    <cellStyle name="classeur | extraction | series | sept dernieres 2 3" xfId="1853" xr:uid="{370F61AF-6C0C-4DF9-8FC2-B3921EB71286}"/>
    <cellStyle name="classeur | extraction | series | sept dernieres 3" xfId="859" xr:uid="{54D6ABFA-CB7E-440E-848E-FAE9CDBDE43A}"/>
    <cellStyle name="classeur | extraction | series | sept dernieres 3 2" xfId="1855" xr:uid="{F5D6725A-1925-4398-8C23-900058895433}"/>
    <cellStyle name="classeur | extraction | series | sept dernieres 4" xfId="860" xr:uid="{C82244FE-59FE-4432-87D4-485C79DAF179}"/>
    <cellStyle name="classeur | extraction | series | sept dernieres 4 2" xfId="1856" xr:uid="{9181543D-371C-4D40-8C3E-B2D69CCCDA8A}"/>
    <cellStyle name="classeur | extraction | series | sept dernieres 5" xfId="861" xr:uid="{E4409137-6A4E-4ACB-8A22-ACD64C1F1D44}"/>
    <cellStyle name="classeur | extraction | series | sept dernieres 5 2" xfId="1857" xr:uid="{88A37C1E-D29D-4955-BCC4-C32757F32542}"/>
    <cellStyle name="classeur | extraction | series | sept dernieres 6" xfId="1852" xr:uid="{A07D84E4-C55B-48BD-85D5-1FE1AF3111FA}"/>
    <cellStyle name="classeur | extraction | structure | dernier" xfId="862" xr:uid="{2CE6692B-E344-46F3-B554-C2246FB3EDAA}"/>
    <cellStyle name="classeur | extraction | structure | dernier 2" xfId="863" xr:uid="{51C36B9D-8B0C-498A-B1A4-BCC8BD1E9E15}"/>
    <cellStyle name="classeur | extraction | structure | dernier 2 2" xfId="864" xr:uid="{54AF7ADF-363D-46CD-8189-0038290612F1}"/>
    <cellStyle name="classeur | extraction | structure | dernier 2 2 2" xfId="1860" xr:uid="{E2D935D7-FF0D-4C76-8D56-B5BFC3F5D4D9}"/>
    <cellStyle name="classeur | extraction | structure | dernier 2 3" xfId="1859" xr:uid="{6C818F83-4288-4953-A9BE-E2DF6C968DA4}"/>
    <cellStyle name="classeur | extraction | structure | dernier 3" xfId="865" xr:uid="{4406796E-34B7-4FEF-BDDF-22298A856009}"/>
    <cellStyle name="classeur | extraction | structure | dernier 3 2" xfId="1861" xr:uid="{FEB21793-5986-448A-95D4-B05E0C8D11CB}"/>
    <cellStyle name="classeur | extraction | structure | dernier 4" xfId="866" xr:uid="{8A4E7AD2-2F65-4CBD-9036-812D95C0B1E5}"/>
    <cellStyle name="classeur | extraction | structure | dernier 4 2" xfId="1862" xr:uid="{1E9A28DB-B858-42EA-8D6E-C4F929BAF8B9}"/>
    <cellStyle name="classeur | extraction | structure | dernier 5" xfId="867" xr:uid="{66F45E93-D340-4EEE-875F-8A8670BF6DB5}"/>
    <cellStyle name="classeur | extraction | structure | dernier 5 2" xfId="1863" xr:uid="{642603E5-6B3E-4D30-914B-76821ED52D61}"/>
    <cellStyle name="classeur | extraction | structure | dernier 6" xfId="1858" xr:uid="{936E19B9-C1CE-4A1D-863B-4EBC724B707F}"/>
    <cellStyle name="classeur | extraction | structure | deux derniers" xfId="868" xr:uid="{0F48F356-902B-435C-9175-D4151FD2AE5F}"/>
    <cellStyle name="classeur | extraction | structure | deux derniers 2" xfId="869" xr:uid="{76ADA9E2-FB74-4CC8-8EAD-43EE19ECB4AF}"/>
    <cellStyle name="classeur | extraction | structure | deux derniers 2 2" xfId="1865" xr:uid="{6511ACBE-DB5B-402D-B138-8D135A2F7281}"/>
    <cellStyle name="classeur | extraction | structure | deux derniers 3" xfId="870" xr:uid="{649A23F7-45FE-4526-869E-593320BA4A4D}"/>
    <cellStyle name="classeur | extraction | structure | deux derniers 3 2" xfId="1866" xr:uid="{8F466BC1-B78E-413A-9742-8D5F9009A4FE}"/>
    <cellStyle name="classeur | extraction | structure | deux derniers 4" xfId="871" xr:uid="{68B08160-FE15-47CE-82D2-F7F07922AF16}"/>
    <cellStyle name="classeur | extraction | structure | deux derniers 4 2" xfId="1867" xr:uid="{2EC26D73-E9C9-4762-BB5C-F54DFCFF5ECA}"/>
    <cellStyle name="classeur | extraction | structure | deux derniers 5" xfId="872" xr:uid="{84086C83-44A7-453D-97BB-96DB651DC7F6}"/>
    <cellStyle name="classeur | extraction | structure | deux derniers 5 2" xfId="1868" xr:uid="{B1585F42-52DC-43E6-BD92-8A1962720EE6}"/>
    <cellStyle name="classeur | extraction | structure | deux derniers 6" xfId="1864" xr:uid="{A10E8971-4636-4EE5-B103-AD04EDBECDAF}"/>
    <cellStyle name="classeur | extraction | structure | particulier" xfId="873" xr:uid="{D35CEE0F-2318-4396-8266-9526422EBB26}"/>
    <cellStyle name="classeur | extraction | structure | particulier 2" xfId="874" xr:uid="{C53E7CBC-63AF-4FE3-9FB9-94AB9D6F1A8B}"/>
    <cellStyle name="classeur | extraction | structure | particulier 2 2" xfId="875" xr:uid="{99FFCF26-A380-458B-B747-88A71D475CF3}"/>
    <cellStyle name="classeur | extraction | structure | particulier 2 2 2" xfId="1871" xr:uid="{498FEFF9-C928-411C-8392-3D259171A4EB}"/>
    <cellStyle name="classeur | extraction | structure | particulier 2 3" xfId="1870" xr:uid="{8CAFEC81-E626-48D4-B4D1-F7E7CB799F98}"/>
    <cellStyle name="classeur | extraction | structure | particulier 3" xfId="876" xr:uid="{C5779EFD-EB23-48AF-94B9-D7C09F63A3A4}"/>
    <cellStyle name="classeur | extraction | structure | particulier 3 2" xfId="1872" xr:uid="{A1A2EDC7-0A8B-419E-9EBE-8D872339D54F}"/>
    <cellStyle name="classeur | extraction | structure | particulier 4" xfId="877" xr:uid="{B6D8CDD0-29AD-496F-86B9-B18808141F23}"/>
    <cellStyle name="classeur | extraction | structure | particulier 4 2" xfId="1873" xr:uid="{900CA620-6FA3-4F61-BF15-CFB127EB790F}"/>
    <cellStyle name="classeur | extraction | structure | particulier 5" xfId="878" xr:uid="{0E02BC8A-B1EE-4800-80CF-AE508BD4068D}"/>
    <cellStyle name="classeur | extraction | structure | particulier 5 2" xfId="1874" xr:uid="{121AC27F-D5D1-40D6-8000-9FED06CD224B}"/>
    <cellStyle name="classeur | extraction | structure | particulier 6" xfId="1869" xr:uid="{4EAC31AA-B32C-44FA-8BA3-2972D54E008F}"/>
    <cellStyle name="classeur | historique" xfId="879" xr:uid="{E27748C9-8246-44EB-864C-C031FBCD7559}"/>
    <cellStyle name="classeur | historique 2" xfId="880" xr:uid="{18A51C41-95BA-48DD-BD38-F625CDEB722B}"/>
    <cellStyle name="classeur | historique 2 2" xfId="1876" xr:uid="{5BC26744-D663-4322-BF13-30CBC8051F5F}"/>
    <cellStyle name="classeur | historique 3" xfId="881" xr:uid="{121289F6-690C-4A65-A663-B684720D7931}"/>
    <cellStyle name="classeur | historique 3 2" xfId="1877" xr:uid="{434C4BB5-FF4B-49CB-9789-16D9879FA937}"/>
    <cellStyle name="classeur | historique 4" xfId="882" xr:uid="{B26600B6-1FFE-4B2B-8E44-4124AC1D1B6E}"/>
    <cellStyle name="classeur | historique 4 2" xfId="1878" xr:uid="{EF6BEA14-9B70-49CA-B037-AB0FFB834280}"/>
    <cellStyle name="classeur | historique 5" xfId="883" xr:uid="{65B74DF9-3966-4CA3-A166-CDD0A6C4E43D}"/>
    <cellStyle name="classeur | historique 5 2" xfId="1879" xr:uid="{C357F938-C9AF-4DC7-A9C2-7B993B250A50}"/>
    <cellStyle name="classeur | historique 6" xfId="1875" xr:uid="{F17F25CD-1CDA-4D6D-B558-F1FD9AC5B591}"/>
    <cellStyle name="classeur | note | numero" xfId="884" xr:uid="{4C45C17E-1DF3-45E5-9B47-09ACEF74EC33}"/>
    <cellStyle name="classeur | note | numero 2" xfId="885" xr:uid="{07C60200-7B42-4B10-A7B2-2070F336D87C}"/>
    <cellStyle name="classeur | note | numero 2 2" xfId="886" xr:uid="{905D66E9-19B1-4DE0-A398-E48BC6D0AF3B}"/>
    <cellStyle name="classeur | note | numero 2 2 2" xfId="1882" xr:uid="{68087577-6F54-44D6-B80E-159B4D2252F9}"/>
    <cellStyle name="classeur | note | numero 2 3" xfId="1881" xr:uid="{D76DC429-6644-4B3D-9CBF-EFA617786F11}"/>
    <cellStyle name="classeur | note | numero 3" xfId="887" xr:uid="{4DD8F244-9F1A-44F4-B952-D58326F1D7D7}"/>
    <cellStyle name="classeur | note | numero 3 2" xfId="1883" xr:uid="{F1F25AD4-092A-40EC-843A-C9E8746F4F76}"/>
    <cellStyle name="classeur | note | numero 4" xfId="888" xr:uid="{9AF41D18-0A3C-4E7F-9A43-D685DDAC6390}"/>
    <cellStyle name="classeur | note | numero 4 2" xfId="1884" xr:uid="{149BF025-CA95-4850-87F5-AA7824A951FE}"/>
    <cellStyle name="classeur | note | numero 5" xfId="1880" xr:uid="{322138D3-464D-4A7A-9D99-7DEEF37DE24E}"/>
    <cellStyle name="classeur | note | texte" xfId="889" xr:uid="{3911AA27-BDE8-466B-91A3-1FE882218749}"/>
    <cellStyle name="classeur | note | texte 2" xfId="890" xr:uid="{B0B125DB-A95B-4188-B6BB-E0E43CB49239}"/>
    <cellStyle name="classeur | note | texte 2 2" xfId="1886" xr:uid="{45C3D86D-4622-4CF1-9061-BFE79615BE65}"/>
    <cellStyle name="classeur | note | texte 3" xfId="891" xr:uid="{324FCF96-64AC-4E59-B5E1-B94C1EABA3B1}"/>
    <cellStyle name="classeur | note | texte 3 2" xfId="1887" xr:uid="{EC396EFA-778E-4917-BD67-C752A75CDC15}"/>
    <cellStyle name="classeur | note | texte 4" xfId="1885" xr:uid="{2A59049F-B7E8-4338-9B6C-4BBE5FE35C41}"/>
    <cellStyle name="classeur | periodicite | annee scolaire" xfId="892" xr:uid="{73EF8B88-AE80-400E-8BC7-8938A4008CD3}"/>
    <cellStyle name="classeur | periodicite | annee scolaire 2" xfId="893" xr:uid="{0E269652-B442-425D-8FFD-6A0B0633742D}"/>
    <cellStyle name="classeur | periodicite | annee scolaire 2 2" xfId="1889" xr:uid="{5C160F79-5CD3-4013-8FBC-1021F1355036}"/>
    <cellStyle name="classeur | periodicite | annee scolaire 3" xfId="894" xr:uid="{305572F8-94B3-48DA-873B-1D2BCF4A177B}"/>
    <cellStyle name="classeur | periodicite | annee scolaire 3 2" xfId="1890" xr:uid="{0A81D33E-CDCE-43BC-BE16-01C0E2615D2B}"/>
    <cellStyle name="classeur | periodicite | annee scolaire 4" xfId="895" xr:uid="{2A3C0EFD-9F4D-474B-8A8A-2B90573A3231}"/>
    <cellStyle name="classeur | periodicite | annee scolaire 4 2" xfId="1891" xr:uid="{6C40970E-706D-49CE-9470-80B51B5192E5}"/>
    <cellStyle name="classeur | periodicite | annee scolaire 5" xfId="896" xr:uid="{7B5D9BE2-F73B-4CDB-814A-4F6E3D826B65}"/>
    <cellStyle name="classeur | periodicite | annee scolaire 5 2" xfId="1892" xr:uid="{5A35334E-B0B2-45B2-A6EC-8A29BDBB15E6}"/>
    <cellStyle name="classeur | periodicite | annee scolaire 6" xfId="1888" xr:uid="{83FAA7BB-EAE1-4A05-A514-0C367DF0FB99}"/>
    <cellStyle name="classeur | periodicite | annuelle" xfId="897" xr:uid="{26CAE98A-6B85-4577-9BEC-0BB9A47EBE57}"/>
    <cellStyle name="classeur | periodicite | annuelle 2" xfId="898" xr:uid="{5C262071-6CBB-4089-B88E-6E801A60F8BC}"/>
    <cellStyle name="classeur | periodicite | annuelle 2 2" xfId="1894" xr:uid="{6AAEA23F-5748-463E-B15C-EC2273AC793F}"/>
    <cellStyle name="classeur | periodicite | annuelle 3" xfId="899" xr:uid="{2293C87B-1F3B-4C1E-86B8-A3AC5D5CDD55}"/>
    <cellStyle name="classeur | periodicite | annuelle 3 2" xfId="1895" xr:uid="{B9778238-E92F-4553-93D8-3FB55FEFC8FC}"/>
    <cellStyle name="classeur | periodicite | annuelle 4" xfId="1893" xr:uid="{A9FA9149-E3CC-4E0D-A5F8-2CC11CE093DE}"/>
    <cellStyle name="classeur | periodicite | autre" xfId="900" xr:uid="{70EE4254-494B-4792-8DA2-A30F8268B57F}"/>
    <cellStyle name="classeur | periodicite | autre 2" xfId="901" xr:uid="{C135BFEC-727B-4DB7-BADB-29C4869E27B3}"/>
    <cellStyle name="classeur | periodicite | autre 2 2" xfId="902" xr:uid="{74609758-6170-4434-B414-BAAF0B52AEEA}"/>
    <cellStyle name="classeur | periodicite | autre 2 2 2" xfId="1898" xr:uid="{4B75B7C2-13C7-428D-AD4B-A4D0F1BDCB4F}"/>
    <cellStyle name="classeur | periodicite | autre 2 3" xfId="1897" xr:uid="{1C47806F-8A61-48A0-BE0A-D883FB56209F}"/>
    <cellStyle name="classeur | periodicite | autre 3" xfId="903" xr:uid="{2E72B341-B576-4196-9974-B89062BE520A}"/>
    <cellStyle name="classeur | periodicite | autre 3 2" xfId="1899" xr:uid="{E4DF0AA0-8B18-48E1-843D-0F5A72691999}"/>
    <cellStyle name="classeur | periodicite | autre 4" xfId="1896" xr:uid="{68E92199-15C2-46EE-9464-B7F7F658960F}"/>
    <cellStyle name="classeur | periodicite | bimestrielle" xfId="904" xr:uid="{765044EC-9CBF-4ACE-B4DB-84EF2797864A}"/>
    <cellStyle name="classeur | periodicite | bimestrielle 2" xfId="905" xr:uid="{EEA456BC-8B0D-4521-B278-B16310B42F29}"/>
    <cellStyle name="classeur | periodicite | bimestrielle 2 2" xfId="906" xr:uid="{EAC91CD6-09EE-4C8C-9520-AE5398CFDA19}"/>
    <cellStyle name="classeur | periodicite | bimestrielle 2 2 2" xfId="1902" xr:uid="{E0543ACE-755A-41A8-9354-0D120947B211}"/>
    <cellStyle name="classeur | periodicite | bimestrielle 2 3" xfId="1901" xr:uid="{E49DC99C-3C2B-42C3-A1D0-0099633F1E08}"/>
    <cellStyle name="classeur | periodicite | bimestrielle 3" xfId="907" xr:uid="{F5392648-E903-4590-9B14-2CAAA04E19A5}"/>
    <cellStyle name="classeur | periodicite | bimestrielle 3 2" xfId="1903" xr:uid="{E110714A-8AE1-426B-9A36-8384B45E7435}"/>
    <cellStyle name="classeur | periodicite | bimestrielle 4" xfId="908" xr:uid="{A19F5D07-7EA1-4E41-B552-86A6D706B49A}"/>
    <cellStyle name="classeur | periodicite | bimestrielle 4 2" xfId="1904" xr:uid="{C5B6AD3E-8863-45FA-BE21-98D274A67878}"/>
    <cellStyle name="classeur | periodicite | bimestrielle 5" xfId="909" xr:uid="{E740A95C-92A1-4BD3-B106-5D23C8B19642}"/>
    <cellStyle name="classeur | periodicite | bimestrielle 5 2" xfId="1905" xr:uid="{F94CC02F-3732-454B-A4BE-944818EAACFC}"/>
    <cellStyle name="classeur | periodicite | bimestrielle 6" xfId="1900" xr:uid="{18CC9EA6-EB40-4CB2-B5AA-4934E995FC14}"/>
    <cellStyle name="classeur | periodicite | mensuelle" xfId="910" xr:uid="{7165AAB8-F674-4626-85FA-7E235AE1CBF6}"/>
    <cellStyle name="classeur | periodicite | mensuelle 2" xfId="911" xr:uid="{C2E57CB3-0CD1-46E1-9EC7-803D3AFEEA0D}"/>
    <cellStyle name="classeur | periodicite | mensuelle 2 2" xfId="1907" xr:uid="{F11A5319-5A1F-4D5B-B154-8549EDC63202}"/>
    <cellStyle name="classeur | periodicite | mensuelle 3" xfId="912" xr:uid="{0CE42036-A6C7-497E-B42E-9E44C2ED41FF}"/>
    <cellStyle name="classeur | periodicite | mensuelle 3 2" xfId="1908" xr:uid="{57F214AA-D3E6-4105-B60A-28725F763D35}"/>
    <cellStyle name="classeur | periodicite | mensuelle 4" xfId="913" xr:uid="{61C6EDA1-6958-4E9B-8FFD-EC00F27750AA}"/>
    <cellStyle name="classeur | periodicite | mensuelle 4 2" xfId="1909" xr:uid="{A68EC79B-BE55-49E0-BF11-4A97C2461AE7}"/>
    <cellStyle name="classeur | periodicite | mensuelle 5" xfId="914" xr:uid="{2C7E2B97-09AE-426B-838B-9719BF864C6F}"/>
    <cellStyle name="classeur | periodicite | mensuelle 5 2" xfId="1910" xr:uid="{1AAF03F1-6896-4DD6-88DB-C996C3087F13}"/>
    <cellStyle name="classeur | periodicite | mensuelle 6" xfId="1906" xr:uid="{499E0BE3-2C8F-495E-BFD1-8DFACDEB2FE1}"/>
    <cellStyle name="classeur | periodicite | semestrielle" xfId="915" xr:uid="{3533736B-B525-41E0-B0E6-B055DDF32AAF}"/>
    <cellStyle name="classeur | periodicite | semestrielle 2" xfId="916" xr:uid="{C9F3633A-28FE-4E45-AD32-B2F124332389}"/>
    <cellStyle name="classeur | periodicite | semestrielle 2 2" xfId="1912" xr:uid="{1D7F70D2-331F-4133-A863-E396F426EB63}"/>
    <cellStyle name="classeur | periodicite | semestrielle 3" xfId="917" xr:uid="{BE1B550D-9F4D-426C-98AE-09AEBB9E7EE7}"/>
    <cellStyle name="classeur | periodicite | semestrielle 3 2" xfId="1913" xr:uid="{EAB54870-7816-4AC3-9D02-28E9C2F65A22}"/>
    <cellStyle name="classeur | periodicite | semestrielle 4" xfId="918" xr:uid="{C170F011-6B66-450B-8DC5-60F5B979E539}"/>
    <cellStyle name="classeur | periodicite | semestrielle 4 2" xfId="1914" xr:uid="{1BEC3E06-726F-4DFD-BCA0-97E914AB681C}"/>
    <cellStyle name="classeur | periodicite | semestrielle 5" xfId="1911" xr:uid="{E5DCABB9-23D4-4F8A-A46C-101C3B72A93B}"/>
    <cellStyle name="classeur | periodicite | trimestrielle" xfId="919" xr:uid="{3F060B6A-9133-4DEA-89CE-B1A210B86A18}"/>
    <cellStyle name="classeur | periodicite | trimestrielle 2" xfId="920" xr:uid="{DCEDAFB0-306F-4EB8-92C9-F22864DFE3C8}"/>
    <cellStyle name="classeur | periodicite | trimestrielle 2 2" xfId="921" xr:uid="{6A793C19-24C4-42BD-8116-59BE813343CE}"/>
    <cellStyle name="classeur | periodicite | trimestrielle 2 2 2" xfId="1917" xr:uid="{63FC4C83-42C8-4462-BF1A-8D56FBBA8160}"/>
    <cellStyle name="classeur | periodicite | trimestrielle 2 3" xfId="1916" xr:uid="{6524A50F-5A25-42DC-B4F3-2F51EAA37E02}"/>
    <cellStyle name="classeur | periodicite | trimestrielle 3" xfId="922" xr:uid="{644128F5-6C15-423E-836C-14E740BCE5DB}"/>
    <cellStyle name="classeur | periodicite | trimestrielle 3 2" xfId="1918" xr:uid="{0D4319F9-0B0B-4BB8-971C-FCA34A2CFB16}"/>
    <cellStyle name="classeur | periodicite | trimestrielle 4" xfId="923" xr:uid="{F03121BF-0892-43FC-81F0-1C7ED89CA638}"/>
    <cellStyle name="classeur | periodicite | trimestrielle 4 2" xfId="1919" xr:uid="{59E2781A-4D67-41AE-8F2A-AAFF6EC5873F}"/>
    <cellStyle name="classeur | periodicite | trimestrielle 5" xfId="924" xr:uid="{9BE45340-5A22-4DAE-BC42-449EB5648862}"/>
    <cellStyle name="classeur | periodicite | trimestrielle 5 2" xfId="1920" xr:uid="{9B62BFAA-EA9B-446A-B410-F5C364935250}"/>
    <cellStyle name="classeur | periodicite | trimestrielle 6" xfId="1915" xr:uid="{0B90F06A-B443-4D9E-8172-6111250CA45E}"/>
    <cellStyle name="classeur | reference | aucune" xfId="925" xr:uid="{12CE53E3-4461-4534-84FF-3389E1D7625D}"/>
    <cellStyle name="classeur | reference | aucune 2" xfId="926" xr:uid="{FF27CBC3-8BAE-401C-A58C-08DFFD82FCCD}"/>
    <cellStyle name="classeur | reference | aucune 2 2" xfId="927" xr:uid="{A807F6DD-56DD-490C-AFBB-1245E18B3A89}"/>
    <cellStyle name="classeur | reference | aucune 2 2 2" xfId="1923" xr:uid="{60981993-A369-4FC2-8285-0021684F2560}"/>
    <cellStyle name="classeur | reference | aucune 2 3" xfId="1922" xr:uid="{6ECD3493-EBAF-466C-ABE9-16A3543E6E5C}"/>
    <cellStyle name="classeur | reference | aucune 3" xfId="928" xr:uid="{7237BD9E-6F72-4B2B-A9E5-7F4B67E6E633}"/>
    <cellStyle name="classeur | reference | aucune 3 2" xfId="1924" xr:uid="{47FC62DC-02E6-44F3-A370-84392E4C31DA}"/>
    <cellStyle name="classeur | reference | aucune 4" xfId="929" xr:uid="{FBA08B0B-978E-4993-AF01-A700848BC172}"/>
    <cellStyle name="classeur | reference | aucune 4 2" xfId="1925" xr:uid="{4ED18325-F7E7-4DFF-9D9C-025BFD325C48}"/>
    <cellStyle name="classeur | reference | aucune 5" xfId="930" xr:uid="{12D4A305-1091-4AD4-8416-C6260764709E}"/>
    <cellStyle name="classeur | reference | aucune 5 2" xfId="1926" xr:uid="{A4DA59A6-9021-4F0C-94BA-DFE124C373F2}"/>
    <cellStyle name="classeur | reference | aucune 6" xfId="1921" xr:uid="{66A66C76-CD8A-46F0-828B-C84E1510214A}"/>
    <cellStyle name="classeur | reference | tabl-series compose" xfId="931" xr:uid="{24049E65-24B6-462F-8376-8DAAC91D5A14}"/>
    <cellStyle name="classeur | reference | tabl-series compose 2" xfId="932" xr:uid="{4AD161B7-899B-435C-8A5E-7CF00C5B95E0}"/>
    <cellStyle name="classeur | reference | tabl-series compose 2 2" xfId="933" xr:uid="{43BAF16E-10EA-4B5C-83B1-DBA4E3650D6E}"/>
    <cellStyle name="classeur | reference | tabl-series compose 2 2 2" xfId="1929" xr:uid="{26879CF7-F0D5-4EF7-AEBC-7A04AD934362}"/>
    <cellStyle name="classeur | reference | tabl-series compose 2 3" xfId="1928" xr:uid="{D062A023-FBFC-4733-93DE-464133BE5409}"/>
    <cellStyle name="classeur | reference | tabl-series compose 3" xfId="934" xr:uid="{6224D7F0-14EC-4AD4-A86F-2F42754BE988}"/>
    <cellStyle name="classeur | reference | tabl-series compose 3 2" xfId="1930" xr:uid="{DBD04958-C939-41C8-9454-3397025937CF}"/>
    <cellStyle name="classeur | reference | tabl-series compose 4" xfId="935" xr:uid="{0BA524E1-20F0-451F-A0E0-385ADC6D82FB}"/>
    <cellStyle name="classeur | reference | tabl-series compose 4 2" xfId="1931" xr:uid="{A9162319-40C5-4A19-A116-AEBAFA9BB480}"/>
    <cellStyle name="classeur | reference | tabl-series compose 5" xfId="936" xr:uid="{82DF9023-BA40-4131-A543-E70EA6822115}"/>
    <cellStyle name="classeur | reference | tabl-series compose 5 2" xfId="1932" xr:uid="{795E4682-8174-4D6D-87E3-33866D9A3511}"/>
    <cellStyle name="classeur | reference | tabl-series compose 6" xfId="1927" xr:uid="{B4A176C6-BB35-4BD7-A3FD-1C065FA9F379}"/>
    <cellStyle name="classeur | reference | tabl-series simple (particulier)" xfId="937" xr:uid="{717D246D-863A-4616-B634-0FE7BB69DD20}"/>
    <cellStyle name="classeur | reference | tabl-series simple (particulier) 2" xfId="938" xr:uid="{51C074F6-8E99-445F-A509-45F2FB323EED}"/>
    <cellStyle name="classeur | reference | tabl-series simple (particulier) 2 2" xfId="939" xr:uid="{411E4233-02BC-48F1-BD7D-DEC047C70BB9}"/>
    <cellStyle name="classeur | reference | tabl-series simple (particulier) 2 2 2" xfId="1935" xr:uid="{0443DA02-C939-45B3-B52B-BF3AF9824EF3}"/>
    <cellStyle name="classeur | reference | tabl-series simple (particulier) 2 3" xfId="1934" xr:uid="{BE4494D0-0C33-4C09-98B5-7D7C0689782D}"/>
    <cellStyle name="classeur | reference | tabl-series simple (particulier) 3" xfId="940" xr:uid="{282EE1FE-3C07-462A-92AD-722183299CF7}"/>
    <cellStyle name="classeur | reference | tabl-series simple (particulier) 3 2" xfId="1936" xr:uid="{0D00FDDE-D12E-471A-9986-FA50D1992143}"/>
    <cellStyle name="classeur | reference | tabl-series simple (particulier) 4" xfId="1933" xr:uid="{978D0203-B30C-4BD4-9519-D8B310BD9003}"/>
    <cellStyle name="classeur | reference | tabl-series simple (standard)" xfId="941" xr:uid="{CBA86EBD-0D98-4065-B53E-9BB1F4768B3D}"/>
    <cellStyle name="classeur | reference | tabl-series simple (standard) 2" xfId="942" xr:uid="{87F6661C-0C1D-4CEB-8BC1-6CC216ADC81C}"/>
    <cellStyle name="classeur | reference | tabl-series simple (standard) 2 2" xfId="943" xr:uid="{35D6A18B-2E02-4871-9F66-DACDBDCFF353}"/>
    <cellStyle name="classeur | reference | tabl-series simple (standard) 2 2 2" xfId="1939" xr:uid="{ED4DAE58-DEE2-4008-ADDA-CF8D0833CCAA}"/>
    <cellStyle name="classeur | reference | tabl-series simple (standard) 2 3" xfId="1938" xr:uid="{E96919FB-12BF-45E0-92F2-BE858C95A686}"/>
    <cellStyle name="classeur | reference | tabl-series simple (standard) 3" xfId="944" xr:uid="{E03BA5B4-9F8E-4317-BE0F-BC596976E1A0}"/>
    <cellStyle name="classeur | reference | tabl-series simple (standard) 3 2" xfId="1940" xr:uid="{11F773C9-85E3-476D-BC8F-7CB94FFE754F}"/>
    <cellStyle name="classeur | reference | tabl-series simple (standard) 4" xfId="945" xr:uid="{61A6CB8B-8793-4F49-80F9-D26722A3B373}"/>
    <cellStyle name="classeur | reference | tabl-series simple (standard) 4 2" xfId="1941" xr:uid="{D01651EB-5F22-462E-BAF2-8652B2207DD4}"/>
    <cellStyle name="classeur | reference | tabl-series simple (standard) 5" xfId="946" xr:uid="{CFBFFF95-43B2-4B56-A0CA-D5A3CAC6A43A}"/>
    <cellStyle name="classeur | reference | tabl-series simple (standard) 5 2" xfId="1942" xr:uid="{52DC2FF4-9A31-4D16-9BF9-B3CCD2D4C737}"/>
    <cellStyle name="classeur | reference | tabl-series simple (standard) 6" xfId="1937" xr:uid="{32CD0D38-07C7-4AD3-9DE6-EC18E610D485}"/>
    <cellStyle name="classeur | reference | tabl-structure (particulier)" xfId="947" xr:uid="{0628AF2C-7448-4579-98F5-A8AD17B846B3}"/>
    <cellStyle name="classeur | reference | tabl-structure (particulier) 2" xfId="948" xr:uid="{0B1061A9-30DE-492F-8A69-7764DF9A1573}"/>
    <cellStyle name="classeur | reference | tabl-structure (particulier) 2 2" xfId="1944" xr:uid="{9495B9BC-484E-48F7-9812-23C9A695B23B}"/>
    <cellStyle name="classeur | reference | tabl-structure (particulier) 3" xfId="949" xr:uid="{10D921AE-1967-4D3C-852D-C4A020A97A64}"/>
    <cellStyle name="classeur | reference | tabl-structure (particulier) 3 2" xfId="1945" xr:uid="{866A99F8-A0DB-4654-9030-186CB200A965}"/>
    <cellStyle name="classeur | reference | tabl-structure (particulier) 4" xfId="950" xr:uid="{FED7EEF5-2BA5-4DD0-9AEA-89EF2DFA4B07}"/>
    <cellStyle name="classeur | reference | tabl-structure (particulier) 4 2" xfId="1946" xr:uid="{01E40378-673B-4227-B236-CB1D3BA5A470}"/>
    <cellStyle name="classeur | reference | tabl-structure (particulier) 5" xfId="1943" xr:uid="{B6DC7954-AEDF-4E04-8972-37958BD888D7}"/>
    <cellStyle name="classeur | reference | tabl-structure (standard)" xfId="951" xr:uid="{4DB45EDE-7A92-4642-B614-C090F812D843}"/>
    <cellStyle name="classeur | reference | tabl-structure (standard) 2" xfId="952" xr:uid="{A1521464-D569-4CFE-A1B3-D54D0965232B}"/>
    <cellStyle name="classeur | reference | tabl-structure (standard) 2 2" xfId="1948" xr:uid="{CCDB15F8-4661-4C53-8164-3028D129E2BD}"/>
    <cellStyle name="classeur | reference | tabl-structure (standard) 3" xfId="953" xr:uid="{A8E84DC7-3A76-4CA4-8570-8A0D1F71AE48}"/>
    <cellStyle name="classeur | reference | tabl-structure (standard) 3 2" xfId="1949" xr:uid="{D97E1F1F-63AF-4909-8133-311E9266022F}"/>
    <cellStyle name="classeur | reference | tabl-structure (standard) 4" xfId="954" xr:uid="{7E87B943-C49D-4D30-BB5B-57BC0CDABE63}"/>
    <cellStyle name="classeur | reference | tabl-structure (standard) 4 2" xfId="1950" xr:uid="{E3378742-3355-4DF1-8479-F804AD941D67}"/>
    <cellStyle name="classeur | reference | tabl-structure (standard) 5" xfId="955" xr:uid="{6CE94B7E-97D4-47B1-AE6F-BB2485FB043A}"/>
    <cellStyle name="classeur | reference | tabl-structure (standard) 5 2" xfId="1951" xr:uid="{09C70C0C-B3D0-4EC9-BD25-8CBF539EDEA8}"/>
    <cellStyle name="classeur | reference | tabl-structure (standard) 6" xfId="1947" xr:uid="{23E71D61-828F-4CC3-87AA-260EB8230B28}"/>
    <cellStyle name="classeur | theme | intitule" xfId="956" xr:uid="{2C7D7227-A1C6-4727-B04C-0056F8BA97FF}"/>
    <cellStyle name="classeur | theme | intitule 2" xfId="957" xr:uid="{8BDDD02B-A458-4A5E-814E-A723F22A4EDA}"/>
    <cellStyle name="classeur | theme | intitule 2 2" xfId="1953" xr:uid="{2DEE6DD2-F8A5-4573-97C9-2016FDB435DD}"/>
    <cellStyle name="classeur | theme | intitule 3" xfId="958" xr:uid="{ABF81427-51A7-4D19-8424-5ADFC0B474F9}"/>
    <cellStyle name="classeur | theme | intitule 3 2" xfId="1954" xr:uid="{5F1CC26D-EFBE-4E34-A44D-6633591D7FC1}"/>
    <cellStyle name="classeur | theme | intitule 4" xfId="959" xr:uid="{2177C9A8-1786-4F40-AF38-E70D0E2F1A36}"/>
    <cellStyle name="classeur | theme | intitule 4 2" xfId="1955" xr:uid="{123BBA77-D24D-48C8-A4FA-8934B91B8B8F}"/>
    <cellStyle name="classeur | theme | intitule 5" xfId="960" xr:uid="{3202D466-5C99-43F2-9FC5-698082F7B999}"/>
    <cellStyle name="classeur | theme | intitule 5 2" xfId="1956" xr:uid="{4F840132-7290-45F8-B135-D65BB69C52D2}"/>
    <cellStyle name="classeur | theme | intitule 6" xfId="1952" xr:uid="{B9F0F231-CF0E-46A4-A1F3-F3A0DC89E47B}"/>
    <cellStyle name="classeur | theme | notice explicative" xfId="961" xr:uid="{6ED5978D-FF7B-4672-8F60-D8FF7D36371F}"/>
    <cellStyle name="classeur | theme | notice explicative 2" xfId="962" xr:uid="{9221165B-AA52-4B86-9918-C3F10330C813}"/>
    <cellStyle name="classeur | theme | notice explicative 2 2" xfId="963" xr:uid="{2FA1ACBA-74AF-4844-A303-AA5EB8E16F99}"/>
    <cellStyle name="classeur | theme | notice explicative 2 2 2" xfId="1959" xr:uid="{38F134BF-F195-4045-A2F4-7D5D53D86312}"/>
    <cellStyle name="classeur | theme | notice explicative 2 3" xfId="1958" xr:uid="{372E2714-F8E1-45C7-BF54-851F2488A048}"/>
    <cellStyle name="classeur | theme | notice explicative 3" xfId="964" xr:uid="{4F819B8A-BFEC-426D-B7E2-99AF68C197A9}"/>
    <cellStyle name="classeur | theme | notice explicative 3 2" xfId="1960" xr:uid="{D39620AC-36B8-4AB3-AF09-20D8C76924D5}"/>
    <cellStyle name="classeur | theme | notice explicative 4" xfId="965" xr:uid="{295A7667-E051-45FA-BE18-48FEA984C526}"/>
    <cellStyle name="classeur | theme | notice explicative 4 2" xfId="1961" xr:uid="{B4807AB5-7D17-4D14-A72E-8960469051EC}"/>
    <cellStyle name="classeur | theme | notice explicative 5" xfId="1957" xr:uid="{13F33D40-2D93-4B1B-8EAA-5732D124D64E}"/>
    <cellStyle name="classeur | titre | niveau 1" xfId="966" xr:uid="{D5CDA163-CFC3-4669-A736-A4A8AC58584F}"/>
    <cellStyle name="classeur | titre | niveau 1 2" xfId="967" xr:uid="{FCCAC91B-53B2-416A-B786-6746399E0D00}"/>
    <cellStyle name="classeur | titre | niveau 1 2 2" xfId="1963" xr:uid="{91845737-467F-4812-80AD-A83D71CB9C6B}"/>
    <cellStyle name="classeur | titre | niveau 1 3" xfId="968" xr:uid="{E5FF1CDE-4AFD-49FE-B437-D8344DC1288D}"/>
    <cellStyle name="classeur | titre | niveau 1 3 2" xfId="1964" xr:uid="{5E6DB6BF-108A-48C8-A9CA-6BDF9E74D12D}"/>
    <cellStyle name="classeur | titre | niveau 1 4" xfId="969" xr:uid="{0D0FFABE-9D51-40AF-8A1C-BEBB56061005}"/>
    <cellStyle name="classeur | titre | niveau 1 4 2" xfId="1965" xr:uid="{16599B7E-DA56-45F4-B54B-61D2A75CA2F9}"/>
    <cellStyle name="classeur | titre | niveau 1 5" xfId="970" xr:uid="{F28F9838-834C-45E3-AA7D-1CF9F3750A9F}"/>
    <cellStyle name="classeur | titre | niveau 1 5 2" xfId="1966" xr:uid="{2FAFD2AF-85B4-4177-90C4-9CDBB4218821}"/>
    <cellStyle name="classeur | titre | niveau 1 6" xfId="1962" xr:uid="{A04364BA-D1BB-4A81-B0C5-BE77B300C624}"/>
    <cellStyle name="classeur | titre | niveau 2" xfId="971" xr:uid="{1C3A8A64-57C2-43C1-9037-13A3BD47A0E9}"/>
    <cellStyle name="classeur | titre | niveau 2 2" xfId="972" xr:uid="{8CDDD260-9FC9-4B6D-84DE-D4ED52B72248}"/>
    <cellStyle name="classeur | titre | niveau 2 2 2" xfId="1968" xr:uid="{0336766D-6023-4EAD-BC8B-E628567FF912}"/>
    <cellStyle name="classeur | titre | niveau 2 3" xfId="973" xr:uid="{25670466-DD80-4C4E-AEB2-26676D83ED72}"/>
    <cellStyle name="classeur | titre | niveau 2 3 2" xfId="1969" xr:uid="{8E23538A-3483-45D8-B240-E6FEF7E0F5EE}"/>
    <cellStyle name="classeur | titre | niveau 2 4" xfId="974" xr:uid="{56457C47-67D2-4396-8602-B9D9B5D0F64C}"/>
    <cellStyle name="classeur | titre | niveau 2 4 2" xfId="1970" xr:uid="{6E4E7BC7-0641-477D-88CE-DB8705DCE1E6}"/>
    <cellStyle name="classeur | titre | niveau 2 5" xfId="1967" xr:uid="{8910455F-DF81-49AA-9B68-A3D9593E3398}"/>
    <cellStyle name="classeur | titre | niveau 3" xfId="975" xr:uid="{B40825EC-B049-4167-95F9-FC5CB34FD23E}"/>
    <cellStyle name="classeur | titre | niveau 3 2" xfId="976" xr:uid="{167EEB2B-1634-4603-B1CF-3985C5EADF66}"/>
    <cellStyle name="classeur | titre | niveau 3 2 2" xfId="1972" xr:uid="{C8FF34D4-D4A9-4830-B0ED-6604E865237C}"/>
    <cellStyle name="classeur | titre | niveau 3 3" xfId="977" xr:uid="{BDCD566C-C348-40F2-91CA-9CC315EC399B}"/>
    <cellStyle name="classeur | titre | niveau 3 3 2" xfId="1973" xr:uid="{CD57C91F-8DD4-468F-AD7A-1A1F25013008}"/>
    <cellStyle name="classeur | titre | niveau 3 4" xfId="1971" xr:uid="{742AAC4F-7AE8-4424-A220-90C6FD95A60F}"/>
    <cellStyle name="classeur | titre | niveau 4" xfId="978" xr:uid="{ADAD4B46-59E8-41B9-8272-381E0F798426}"/>
    <cellStyle name="classeur | titre | niveau 4 2" xfId="979" xr:uid="{84673762-1625-4584-9FB4-18DEE9164EDC}"/>
    <cellStyle name="classeur | titre | niveau 4 2 2" xfId="1975" xr:uid="{6463AFF1-FCFA-4E74-85F1-7A8B25626FAA}"/>
    <cellStyle name="classeur | titre | niveau 4 3" xfId="980" xr:uid="{6C0B3993-0D5E-4CA1-80D9-F6E318EA2D5B}"/>
    <cellStyle name="classeur | titre | niveau 4 3 2" xfId="1976" xr:uid="{4597C3BE-251E-4785-8DD8-AB28D98918A1}"/>
    <cellStyle name="classeur | titre | niveau 4 4" xfId="981" xr:uid="{B2604443-51C2-4D43-9BFC-6A05D3732303}"/>
    <cellStyle name="classeur | titre | niveau 4 4 2" xfId="1977" xr:uid="{E49C526A-E581-48A7-AECB-8CD88DEE859C}"/>
    <cellStyle name="classeur | titre | niveau 4 5" xfId="982" xr:uid="{7E373C29-8638-4CC5-B277-E5510CB3B205}"/>
    <cellStyle name="classeur | titre | niveau 4 5 2" xfId="1978" xr:uid="{6BB4F0A4-B4E5-437E-B265-AFCF4C7FA2FA}"/>
    <cellStyle name="classeur | titre | niveau 4 6" xfId="1974" xr:uid="{B37BAC7C-2195-4BD9-8011-3D8B1ED01CA9}"/>
    <cellStyle name="classeur | titre | niveau 5" xfId="983" xr:uid="{C0DB6BE7-94BE-4567-93B3-274FCB66F2FD}"/>
    <cellStyle name="classeur | titre | niveau 5 2" xfId="984" xr:uid="{465684C0-ABF8-4B09-84BD-D2A848301D04}"/>
    <cellStyle name="classeur | titre | niveau 5 2 2" xfId="1980" xr:uid="{91C6C9A2-E31B-48E0-9229-7928E4FCBF36}"/>
    <cellStyle name="classeur | titre | niveau 5 3" xfId="985" xr:uid="{728F2877-E25E-4E5E-AFC3-0AE81A084461}"/>
    <cellStyle name="classeur | titre | niveau 5 3 2" xfId="1981" xr:uid="{360EC9E3-8F61-4C4E-9772-7E6BD55DAF82}"/>
    <cellStyle name="classeur | titre | niveau 5 4" xfId="1979" xr:uid="{B45A48A6-6876-4830-8086-798FFC5DAE09}"/>
    <cellStyle name="coin" xfId="986" xr:uid="{D8936D17-247B-4F5B-A6EC-127EBC6F4B8B}"/>
    <cellStyle name="coin 2" xfId="987" xr:uid="{D9FF83A9-1E54-428A-BAFA-70A15DA2DAED}"/>
    <cellStyle name="coin 2 2" xfId="1983" xr:uid="{57362514-A0B3-4456-843A-C265C621E523}"/>
    <cellStyle name="coin 3" xfId="988" xr:uid="{0A4E27EC-00CB-4B12-8819-571B46E538A5}"/>
    <cellStyle name="coin 3 2" xfId="1984" xr:uid="{45427DCF-8013-454E-B1F9-974E1F8D97A1}"/>
    <cellStyle name="coin 4" xfId="1982" xr:uid="{DBFD9D54-6C26-4937-9BEF-961CC0C4657E}"/>
    <cellStyle name="Colore 1" xfId="989" xr:uid="{AAEC3CC0-DCBD-4267-A9E7-1E278A0EC184}"/>
    <cellStyle name="Colore 1 2" xfId="1985" xr:uid="{97E5252D-B528-45DD-A681-9924519CFA63}"/>
    <cellStyle name="Colore 2" xfId="990" xr:uid="{C55862B0-3BF0-491E-BB77-425733E04133}"/>
    <cellStyle name="Colore 2 2" xfId="1986" xr:uid="{3CC8266B-2952-4954-989F-D5FF54CB509A}"/>
    <cellStyle name="Colore 3" xfId="991" xr:uid="{D81F4C32-EA42-497A-9F5C-888D646A6DB4}"/>
    <cellStyle name="Colore 3 2" xfId="1987" xr:uid="{BD2A0857-CFF3-4273-878F-8C890F0BB0EB}"/>
    <cellStyle name="Colore 4" xfId="992" xr:uid="{AD9383DB-83D7-4927-BE89-4D72B8E38D34}"/>
    <cellStyle name="Colore 4 2" xfId="1988" xr:uid="{40712238-CB17-426A-A958-C19CC079FE84}"/>
    <cellStyle name="Colore 5" xfId="993" xr:uid="{68E0F88E-BE06-4531-8278-73BDAE057C6D}"/>
    <cellStyle name="Colore 5 2" xfId="1989" xr:uid="{7C189A62-842D-44DF-BEAC-69335A4649A8}"/>
    <cellStyle name="Colore 6" xfId="994" xr:uid="{EEE76C94-1341-434C-8EC6-FF611D848E1E}"/>
    <cellStyle name="Colore 6 2" xfId="1990" xr:uid="{832F600C-CDDA-44D1-8364-ADEA7D880474}"/>
    <cellStyle name="Comma 2" xfId="995" xr:uid="{3D010031-A086-4360-A4D3-4CF2D9F22230}"/>
    <cellStyle name="Comma 2 2" xfId="1991" xr:uid="{8499824B-8778-42D7-8D0E-06C788AB1873}"/>
    <cellStyle name="Commentaire 2" xfId="159" xr:uid="{84B2EA1D-8E80-4ACD-8BA9-A87773C871DF}"/>
    <cellStyle name="Commentaire 2 2" xfId="1992" xr:uid="{4A1E3EA7-F91F-4EBD-868F-B371C94B63AC}"/>
    <cellStyle name="Commentaire 2 3" xfId="996" xr:uid="{40610FDD-682B-4017-AF48-2E5F8371F999}"/>
    <cellStyle name="Date" xfId="997" xr:uid="{7E721C90-E72F-4870-8A46-833DE1FE9FD9}"/>
    <cellStyle name="Date 2" xfId="998" xr:uid="{15903869-EA71-43BD-8715-56ED40B8C1A6}"/>
    <cellStyle name="Date 2 2" xfId="1994" xr:uid="{46E46000-1794-4717-9875-7B0D9B55BE33}"/>
    <cellStyle name="Date 3" xfId="1993" xr:uid="{037713D3-FC6D-44C2-80A5-580D9DA4A8DC}"/>
    <cellStyle name="debugage | texte note potentiel ?" xfId="999" xr:uid="{6358A876-72E7-47F2-8128-9EEACAA07039}"/>
    <cellStyle name="debugage | texte note potentiel ? 2" xfId="1995" xr:uid="{91ABB7B2-B077-4591-BCD6-990FE494EBB5}"/>
    <cellStyle name="debugage | titre de niveau potentiel" xfId="1000" xr:uid="{F5DBE7FD-106F-4282-81D2-5143CF7A3E53}"/>
    <cellStyle name="debugage | titre de niveau potentiel 2" xfId="1996" xr:uid="{8A6259B1-EC20-47C1-AA55-03B95BC98780}"/>
    <cellStyle name="donn_normal" xfId="1001" xr:uid="{72273932-2F2D-4F60-9975-4FF731B4CF3C}"/>
    <cellStyle name="donnnormal1" xfId="1002" xr:uid="{1F39EDC1-5CD4-44A8-95EE-558B4C29BED4}"/>
    <cellStyle name="donnnormal1 2" xfId="1003" xr:uid="{923E87E7-3009-466A-94DD-44062461215A}"/>
    <cellStyle name="donnnormal1 2 2" xfId="1998" xr:uid="{A646E675-3F2C-49B1-BD14-4EE882EAFF12}"/>
    <cellStyle name="donnnormal1 3" xfId="1997" xr:uid="{D4BAD20B-1302-42C6-A2DC-AED2D8E4886B}"/>
    <cellStyle name="donntotal1" xfId="1004" xr:uid="{42D14703-7C38-418E-8DEC-DB79A4197C4B}"/>
    <cellStyle name="donntotal1 2" xfId="1005" xr:uid="{9320F3C7-8857-4E1B-8FAD-FFED03FECD57}"/>
    <cellStyle name="donntotal1 2 2" xfId="2000" xr:uid="{457AF4FB-67FC-4770-97F8-C3AD43F00E05}"/>
    <cellStyle name="donntotal1 3" xfId="1999" xr:uid="{E6D5BCF4-AAB2-4351-BC7A-852C67D31A8E}"/>
    <cellStyle name="Empty_L_border" xfId="2765" xr:uid="{9F85C642-38FB-4C98-9E0C-39C8D946C491}"/>
    <cellStyle name="Encabezado 4" xfId="1006" xr:uid="{F5E85095-A3E6-430C-A800-0B8F9C60F63D}"/>
    <cellStyle name="Encabezado 4 2" xfId="2001" xr:uid="{CAE8AFEE-3D84-4329-B8EE-2F27629E14BF}"/>
    <cellStyle name="Énfasis1" xfId="709" xr:uid="{E97E01F4-6FA4-479A-89DA-D30B5413F28E}"/>
    <cellStyle name="Énfasis1 2" xfId="2002" xr:uid="{C060B492-5F37-43B9-9725-A98F1F289AC0}"/>
    <cellStyle name="Énfasis2" xfId="710" xr:uid="{FE9CFCD5-A79C-4255-AC5D-3C5C05E07C62}"/>
    <cellStyle name="Énfasis2 2" xfId="2003" xr:uid="{04EB8FC9-A97F-463A-B68B-40C0856825E7}"/>
    <cellStyle name="Énfasis3" xfId="711" xr:uid="{BA01CBA4-8D2C-42D4-89EB-AC689C083259}"/>
    <cellStyle name="Énfasis3 2" xfId="2004" xr:uid="{A733572F-7093-46DD-A242-42C27A119C51}"/>
    <cellStyle name="Énfasis4" xfId="712" xr:uid="{A786B70D-2AFC-4C9D-BE8C-BFE6DEECE221}"/>
    <cellStyle name="Énfasis4 2" xfId="2005" xr:uid="{EC399298-04C5-41DF-ACFA-D2EBCC033A93}"/>
    <cellStyle name="Énfasis5" xfId="713" xr:uid="{697C87F3-D025-4BBD-9E66-7A43A628B2C9}"/>
    <cellStyle name="Énfasis5 2" xfId="2006" xr:uid="{627297FE-CE6D-4A56-9365-3B3B91B3FBEC}"/>
    <cellStyle name="Énfasis6" xfId="714" xr:uid="{CF656DED-98AA-4DF2-A800-B2DF07DD2765}"/>
    <cellStyle name="Énfasis6 2" xfId="2007" xr:uid="{BDC4EC19-91AE-4339-959E-785DA0544A5B}"/>
    <cellStyle name="ent_col_ser" xfId="1011" xr:uid="{727A930C-E6DD-4A23-930A-96E523CE40F5}"/>
    <cellStyle name="En-tête 1" xfId="1007" xr:uid="{4BC93752-CA29-4CC3-9D5B-274F82C93D82}"/>
    <cellStyle name="En-tête 1 2" xfId="1008" xr:uid="{03EC88B9-F93A-43A3-9C56-5902A4E271B0}"/>
    <cellStyle name="En-tête 1 2 2" xfId="2009" xr:uid="{1B1F8EE3-9FFA-41D2-9CE5-72509A2A757E}"/>
    <cellStyle name="En-tête 1 3" xfId="2008" xr:uid="{34E6153F-85AE-4F55-99FF-1B629176A72F}"/>
    <cellStyle name="En-tête 2" xfId="1009" xr:uid="{52544A14-0593-4E31-B416-BFB766174566}"/>
    <cellStyle name="En-tête 2 2" xfId="1010" xr:uid="{938E6755-55DF-4EB4-A8F4-98020FB3E739}"/>
    <cellStyle name="En-tête 2 2 2" xfId="2011" xr:uid="{8FC6ABEC-9785-451B-AD88-7E6C6AB1F3B5}"/>
    <cellStyle name="En-tête 2 3" xfId="2010" xr:uid="{635481BC-DEF1-4869-8EB2-30BAB9EDB7CD}"/>
    <cellStyle name="entete_indice" xfId="1012" xr:uid="{56F708BB-F595-470F-B41D-F5C3CB2EDB8F}"/>
    <cellStyle name="Entrada" xfId="1014" xr:uid="{BB13C73B-4D4D-49E0-88DF-9470F6F1096F}"/>
    <cellStyle name="Entrada 2" xfId="2012" xr:uid="{9472B1AA-9F2B-42D7-8437-A3E40F22B473}"/>
    <cellStyle name="Entrée" xfId="7" builtinId="20" customBuiltin="1"/>
    <cellStyle name="Entrée 2" xfId="1013" xr:uid="{11F98A25-F239-40BB-85DA-64FD696EA02E}"/>
    <cellStyle name="Entrée 2 2" xfId="2013" xr:uid="{F04F8DBF-6D45-4886-9953-FFF315A56D97}"/>
    <cellStyle name="Error" xfId="2729" xr:uid="{B1D90EC7-9343-41E9-BB88-9F1E2A5DF0FA}"/>
    <cellStyle name="Euro" xfId="47" xr:uid="{E3E28117-D206-426E-865C-9DCACA1EF344}"/>
    <cellStyle name="Euro 10" xfId="170" xr:uid="{9522F313-374F-4159-ADA8-001F26991E1E}"/>
    <cellStyle name="Euro 10 2" xfId="287" xr:uid="{F7B88069-240D-4258-B16E-B7D705EB86D5}"/>
    <cellStyle name="Euro 10 2 2" xfId="596" xr:uid="{9E233E76-1EE8-4765-B828-DE4B2C96D51F}"/>
    <cellStyle name="Euro 10 2 3" xfId="2015" xr:uid="{5788E29D-0312-4492-8A87-5B23168EC160}"/>
    <cellStyle name="Euro 10 3" xfId="404" xr:uid="{F004DFAA-49B1-40F2-8995-BC1937C9E0B0}"/>
    <cellStyle name="Euro 10 4" xfId="1016" xr:uid="{021798C9-CA4F-44F4-A107-5A90BA36F0D6}"/>
    <cellStyle name="Euro 11" xfId="248" xr:uid="{CAE8B6FA-7A08-491C-B859-2285F3E58E99}"/>
    <cellStyle name="Euro 11 2" xfId="557" xr:uid="{F242223B-6EDE-4AEB-B8DD-460F78E6DFDB}"/>
    <cellStyle name="Euro 11 3" xfId="2014" xr:uid="{0B8E1713-F76A-4FE4-8042-03B97BBF4F14}"/>
    <cellStyle name="Euro 12" xfId="360" xr:uid="{45347B3B-92E4-4CB5-8347-53B5031761EE}"/>
    <cellStyle name="Euro 13" xfId="475" xr:uid="{D23968BA-3D71-4371-BB53-18A342F90D36}"/>
    <cellStyle name="Euro 14" xfId="667" xr:uid="{6A8B737C-56F1-45EC-88FF-E785FC6A49B5}"/>
    <cellStyle name="Euro 15" xfId="1015" xr:uid="{44E9D532-ED9D-4CB1-89AC-DF7DCCBAF49C}"/>
    <cellStyle name="Euro 2" xfId="66" xr:uid="{AF1120AB-EFA9-448D-95FB-C99A858E0FED}"/>
    <cellStyle name="Euro 2 10" xfId="670" xr:uid="{41D6474A-5979-483B-B99B-055860C904E4}"/>
    <cellStyle name="Euro 2 11" xfId="1017" xr:uid="{B07E7255-30E2-47FA-9A6D-94BEB33F616F}"/>
    <cellStyle name="Euro 2 2" xfId="74" xr:uid="{A0ABCAFB-819B-4C0C-ABA0-0E89D6276FDB}"/>
    <cellStyle name="Euro 2 2 2" xfId="104" xr:uid="{21B90039-591F-41EE-81D8-04E8ADC55E9C}"/>
    <cellStyle name="Euro 2 2 2 2" xfId="222" xr:uid="{2D689B1D-F85B-4D33-A638-2F642E575661}"/>
    <cellStyle name="Euro 2 2 2 2 2" xfId="538" xr:uid="{83429867-56DF-4D98-8366-D4A879BD0D3C}"/>
    <cellStyle name="Euro 2 2 2 3" xfId="335" xr:uid="{54749C9C-62CA-4263-A271-C6BBD41F260F}"/>
    <cellStyle name="Euro 2 2 2 3 2" xfId="643" xr:uid="{9980518C-26C6-4274-AD90-F3A0B2640B6A}"/>
    <cellStyle name="Euro 2 2 2 4" xfId="450" xr:uid="{3D1D7813-A7AF-4F40-9CF2-5EC753CA62FF}"/>
    <cellStyle name="Euro 2 2 2 5" xfId="2017" xr:uid="{2C3555D0-197D-464B-A515-1A352D42A87A}"/>
    <cellStyle name="Euro 2 2 3" xfId="138" xr:uid="{692DF922-2FCA-4348-B096-3E103A2FE127}"/>
    <cellStyle name="Euro 2 2 3 2" xfId="304" xr:uid="{CFDB78B0-9472-4DCF-A747-CFE9EDBF78DD}"/>
    <cellStyle name="Euro 2 2 3 2 2" xfId="613" xr:uid="{87176D01-6C62-4806-B318-1F846D9111A5}"/>
    <cellStyle name="Euro 2 2 3 3" xfId="421" xr:uid="{E7931F13-2B70-4284-A39C-83855549AF3B}"/>
    <cellStyle name="Euro 2 2 4" xfId="187" xr:uid="{6E59296D-D9ED-4246-93DF-9CEE39A3A03C}"/>
    <cellStyle name="Euro 2 2 4 2" xfId="510" xr:uid="{51213A2A-6EF2-4027-9833-22AD594D5EBD}"/>
    <cellStyle name="Euro 2 2 5" xfId="262" xr:uid="{471462AE-786B-497E-AE5F-4B5592E17FB6}"/>
    <cellStyle name="Euro 2 2 5 2" xfId="571" xr:uid="{6B0F7B4A-BC6D-4480-B5D7-A18A5E780CA9}"/>
    <cellStyle name="Euro 2 2 6" xfId="375" xr:uid="{29C914F3-F1CA-49B7-AD9E-CE22740C8A01}"/>
    <cellStyle name="Euro 2 2 7" xfId="489" xr:uid="{01FCA90A-31FC-4251-92D0-A4F9CDAF7C39}"/>
    <cellStyle name="Euro 2 2 8" xfId="682" xr:uid="{CEE047D8-F07F-4AB8-BD28-21A57292A9CF}"/>
    <cellStyle name="Euro 2 2 9" xfId="1018" xr:uid="{8B278234-7B7E-4493-88D4-EEFE47103364}"/>
    <cellStyle name="Euro 2 3" xfId="82" xr:uid="{A1562715-C26C-4B51-B80E-D31589642E6F}"/>
    <cellStyle name="Euro 2 3 2" xfId="112" xr:uid="{4D5C5FF1-AD12-4F3B-9781-54D7C061C1E8}"/>
    <cellStyle name="Euro 2 3 2 2" xfId="230" xr:uid="{9EF403C2-2669-4FE6-A66C-8C5CA1D2DFD2}"/>
    <cellStyle name="Euro 2 3 2 2 2" xfId="546" xr:uid="{73F54433-1AD3-418A-9879-5A514CDA3947}"/>
    <cellStyle name="Euro 2 3 2 3" xfId="343" xr:uid="{134C40FA-C8C7-4B53-9C9E-A8B7DA87662C}"/>
    <cellStyle name="Euro 2 3 2 3 2" xfId="651" xr:uid="{9370A9C2-6B30-47C7-BA49-D37971A28B93}"/>
    <cellStyle name="Euro 2 3 2 4" xfId="458" xr:uid="{C84883A2-CC00-4D48-95A0-F6306CDE732A}"/>
    <cellStyle name="Euro 2 3 2 5" xfId="2018" xr:uid="{923A037C-A889-44CE-B37E-1D7260CFB5FE}"/>
    <cellStyle name="Euro 2 3 3" xfId="146" xr:uid="{8804739A-4DE2-46D8-9979-26325D674D7E}"/>
    <cellStyle name="Euro 2 3 3 2" xfId="312" xr:uid="{3643EAF2-1138-4D1C-9482-2CACBBEA3608}"/>
    <cellStyle name="Euro 2 3 3 2 2" xfId="621" xr:uid="{5B01D372-1E5E-422F-96B0-52F848D66BD1}"/>
    <cellStyle name="Euro 2 3 3 3" xfId="429" xr:uid="{96771533-F2DD-4BC8-B768-637B8B997DFC}"/>
    <cellStyle name="Euro 2 3 4" xfId="195" xr:uid="{37523840-CDB9-46B6-9814-6DA5C64759D9}"/>
    <cellStyle name="Euro 2 3 4 2" xfId="518" xr:uid="{598E5F4D-C9E8-45C1-A709-06B75A84CFBB}"/>
    <cellStyle name="Euro 2 3 5" xfId="270" xr:uid="{EC8F5ADE-B384-476B-B743-E7FA81BB1BA6}"/>
    <cellStyle name="Euro 2 3 5 2" xfId="579" xr:uid="{93BAFC70-7FB9-4779-9779-E1848A3AE3C4}"/>
    <cellStyle name="Euro 2 3 6" xfId="388" xr:uid="{03608815-1F74-4EF8-AD8F-AC537D1E14F7}"/>
    <cellStyle name="Euro 2 3 7" xfId="1019" xr:uid="{03D6791D-B1CF-4493-95EB-27F93C855998}"/>
    <cellStyle name="Euro 2 4" xfId="96" xr:uid="{58BB4984-5E53-490B-BE06-E8B8233BF45D}"/>
    <cellStyle name="Euro 2 4 2" xfId="208" xr:uid="{978D3B3D-445E-4CA4-B00A-433FBF793897}"/>
    <cellStyle name="Euro 2 4 2 2" xfId="322" xr:uid="{BCD082F3-066B-4F6D-A698-E2ABEC653E34}"/>
    <cellStyle name="Euro 2 4 2 2 2" xfId="630" xr:uid="{E4058163-4A53-4D1F-9B19-95B0BDDCD63C}"/>
    <cellStyle name="Euro 2 4 2 3" xfId="438" xr:uid="{3CB500E8-94B6-46D8-A4AE-90FB70E4D317}"/>
    <cellStyle name="Euro 2 4 2 4" xfId="2019" xr:uid="{928F5DA0-A5EA-4E16-91DE-7D277E2D1102}"/>
    <cellStyle name="Euro 2 4 3" xfId="281" xr:uid="{5F410706-FFB7-44D8-9A78-FFB99609445B}"/>
    <cellStyle name="Euro 2 4 3 2" xfId="590" xr:uid="{8201D5BE-0EEE-4CD8-A951-3F84CCF75E8B}"/>
    <cellStyle name="Euro 2 4 4" xfId="399" xr:uid="{E7DC0213-E693-4B66-AC49-D29E83F09FFC}"/>
    <cellStyle name="Euro 2 4 5" xfId="1020" xr:uid="{6091A908-4BC2-4D81-912C-38364E3EDE17}"/>
    <cellStyle name="Euro 2 5" xfId="130" xr:uid="{5137120F-6B07-4CA6-B0EB-F59166F06C1D}"/>
    <cellStyle name="Euro 2 5 2" xfId="296" xr:uid="{109C4297-6AC8-4149-94DF-E31701CAAC00}"/>
    <cellStyle name="Euro 2 5 2 2" xfId="605" xr:uid="{0A147939-D0BB-414C-BAE4-06D5A453AD92}"/>
    <cellStyle name="Euro 2 5 3" xfId="413" xr:uid="{6CDF7651-25EC-47C9-B70A-81151CA0FA68}"/>
    <cellStyle name="Euro 2 5 4" xfId="2016" xr:uid="{6023A1E3-5FE6-4A2F-BCBF-FE631E9CEF81}"/>
    <cellStyle name="Euro 2 6" xfId="179" xr:uid="{B7683FE7-BDA4-4970-9187-C2834B7BD6C2}"/>
    <cellStyle name="Euro 2 6 2" xfId="504" xr:uid="{322801AE-D91A-4F39-9767-8931D4D2CE74}"/>
    <cellStyle name="Euro 2 7" xfId="254" xr:uid="{BA5829EF-6C30-4457-B521-92BF89F6CD3D}"/>
    <cellStyle name="Euro 2 7 2" xfId="563" xr:uid="{4AF9400F-D929-4F03-AD69-66E2B79FBDA4}"/>
    <cellStyle name="Euro 2 8" xfId="363" xr:uid="{5C263A7D-7085-4262-80DB-B9BB285DB55D}"/>
    <cellStyle name="Euro 2 9" xfId="483" xr:uid="{28345CB5-318D-4C4F-8F47-99231F64069F}"/>
    <cellStyle name="Euro 2_ANNÉE 2015" xfId="1021" xr:uid="{489C57E8-18DA-46C6-AF6E-DB7C710C6F09}"/>
    <cellStyle name="Euro 3" xfId="68" xr:uid="{E83B2C02-C179-404A-B09B-2FADB5A50D79}"/>
    <cellStyle name="Euro 3 10" xfId="672" xr:uid="{1974BAB7-C570-47A5-84AA-5E1C9FBB61EC}"/>
    <cellStyle name="Euro 3 11" xfId="1022" xr:uid="{CC0C8265-DFC7-465F-A06B-15DB106520B7}"/>
    <cellStyle name="Euro 3 2" xfId="76" xr:uid="{3E5C2596-CCF5-4D9B-91EE-982E37AA5F9A}"/>
    <cellStyle name="Euro 3 2 2" xfId="106" xr:uid="{9F5D0D76-1510-4140-8150-E76E711276B7}"/>
    <cellStyle name="Euro 3 2 2 2" xfId="224" xr:uid="{0A4CE418-C437-470E-933B-E447CAC3620F}"/>
    <cellStyle name="Euro 3 2 2 2 2" xfId="540" xr:uid="{43CAA2C1-1104-46A6-A7F6-2A1AC533C888}"/>
    <cellStyle name="Euro 3 2 2 3" xfId="337" xr:uid="{83D53887-A1C0-4DCD-AA7A-15BD32C3A362}"/>
    <cellStyle name="Euro 3 2 2 3 2" xfId="645" xr:uid="{C0ECF9DD-2CC1-40F1-8958-5C2812B72A12}"/>
    <cellStyle name="Euro 3 2 2 4" xfId="452" xr:uid="{16159A04-9F3A-49DC-8049-BEF37F76C91C}"/>
    <cellStyle name="Euro 3 2 2 5" xfId="2021" xr:uid="{6485A83C-06DC-49BA-A56E-DF505AD49618}"/>
    <cellStyle name="Euro 3 2 3" xfId="140" xr:uid="{7BC6C97C-176D-423D-9BF1-49F3679F0272}"/>
    <cellStyle name="Euro 3 2 3 2" xfId="306" xr:uid="{7162FBBC-E676-457D-A7B6-466505F10217}"/>
    <cellStyle name="Euro 3 2 3 2 2" xfId="615" xr:uid="{BB6F210D-8090-48DE-BA0A-D61864DCD21E}"/>
    <cellStyle name="Euro 3 2 3 3" xfId="423" xr:uid="{7CFFF666-B5B3-4B21-A525-3DDDA61B0AE5}"/>
    <cellStyle name="Euro 3 2 4" xfId="189" xr:uid="{492BB469-8E81-4C66-B28B-BBD0BC7E93CF}"/>
    <cellStyle name="Euro 3 2 4 2" xfId="512" xr:uid="{8ACAF69F-D4ED-420A-9859-EC8E8F686937}"/>
    <cellStyle name="Euro 3 2 5" xfId="264" xr:uid="{2692F4DB-CC54-45C0-BA1E-20CC7D204050}"/>
    <cellStyle name="Euro 3 2 5 2" xfId="573" xr:uid="{9248FA5C-1B81-4979-98D6-C4759800651E}"/>
    <cellStyle name="Euro 3 2 6" xfId="378" xr:uid="{9A39F651-68E9-4436-AA67-8499B44C2560}"/>
    <cellStyle name="Euro 3 2 7" xfId="491" xr:uid="{92559985-E919-40A0-A1DC-46F9CA782FD0}"/>
    <cellStyle name="Euro 3 2 8" xfId="684" xr:uid="{F3DB3448-874F-470B-9F35-C8351703CAC6}"/>
    <cellStyle name="Euro 3 2 9" xfId="1023" xr:uid="{7DD030B9-39BE-40D5-B382-4D04160D17BF}"/>
    <cellStyle name="Euro 3 3" xfId="84" xr:uid="{41414BC5-6DAA-43F3-84B4-75F161F99F1F}"/>
    <cellStyle name="Euro 3 3 2" xfId="114" xr:uid="{44C8DA2B-1C76-4EF3-A022-A442B9FE44ED}"/>
    <cellStyle name="Euro 3 3 2 2" xfId="232" xr:uid="{B7B6E605-785D-4EE6-A514-2CB95FC1C329}"/>
    <cellStyle name="Euro 3 3 2 2 2" xfId="548" xr:uid="{F3F6B4D5-6B23-4F2C-A673-9C36D7A4B849}"/>
    <cellStyle name="Euro 3 3 2 3" xfId="345" xr:uid="{CCD3E0A7-EFBB-4F43-A607-76C920BE0E7C}"/>
    <cellStyle name="Euro 3 3 2 3 2" xfId="653" xr:uid="{7F19CCCB-61DC-4D3F-BD19-6089ADB327F7}"/>
    <cellStyle name="Euro 3 3 2 4" xfId="460" xr:uid="{BD125E90-B869-4794-81A6-64D881434BA1}"/>
    <cellStyle name="Euro 3 3 3" xfId="148" xr:uid="{185F9D19-7FB1-4981-8D65-6FD750A2CFA3}"/>
    <cellStyle name="Euro 3 3 3 2" xfId="314" xr:uid="{5040F7E1-ABC1-4729-871F-718D6BDA3A00}"/>
    <cellStyle name="Euro 3 3 3 2 2" xfId="623" xr:uid="{33AA7EEA-EA5B-45E3-B955-3E8807CF761C}"/>
    <cellStyle name="Euro 3 3 3 3" xfId="431" xr:uid="{D3125D10-9286-4FF1-BE51-977F5D882AD7}"/>
    <cellStyle name="Euro 3 3 4" xfId="197" xr:uid="{C5F1A110-43E1-496F-B6C3-6E01F2CD41DA}"/>
    <cellStyle name="Euro 3 3 4 2" xfId="520" xr:uid="{B1737A21-B20E-4916-B435-598C5369FD49}"/>
    <cellStyle name="Euro 3 3 5" xfId="272" xr:uid="{B6E11789-3249-439C-8F1D-88456EBCA538}"/>
    <cellStyle name="Euro 3 3 5 2" xfId="581" xr:uid="{F68CC668-37AB-42B2-9BA1-5C9A6148494B}"/>
    <cellStyle name="Euro 3 3 6" xfId="390" xr:uid="{69096827-E630-4E4B-9817-E677F0729BA9}"/>
    <cellStyle name="Euro 3 3 7" xfId="2020" xr:uid="{3958EE54-9DEB-4D0F-832C-447FE0732CFE}"/>
    <cellStyle name="Euro 3 4" xfId="98" xr:uid="{1CBB03F3-900C-4FC4-A4F3-63A8D0687842}"/>
    <cellStyle name="Euro 3 4 2" xfId="241" xr:uid="{182A8651-4607-486D-BABC-7D5244B3C558}"/>
    <cellStyle name="Euro 3 4 2 2" xfId="354" xr:uid="{0226A9ED-C535-4140-8ADC-EED72EF401D8}"/>
    <cellStyle name="Euro 3 4 2 2 2" xfId="661" xr:uid="{F516B183-E066-4A94-B12D-061789DD1F8B}"/>
    <cellStyle name="Euro 3 4 2 3" xfId="469" xr:uid="{6F57883C-D2B4-4A06-8DCE-9981F65244EB}"/>
    <cellStyle name="Euro 3 4 3" xfId="283" xr:uid="{DEE29A38-38BD-4109-8AF7-516F08BE4B64}"/>
    <cellStyle name="Euro 3 4 3 2" xfId="592" xr:uid="{6D288EEB-B314-42DF-9ECD-F53F8CDE1951}"/>
    <cellStyle name="Euro 3 4 4" xfId="401" xr:uid="{4FB51655-08FC-4D57-A19A-4A23D92B9ACA}"/>
    <cellStyle name="Euro 3 5" xfId="132" xr:uid="{DD94E780-0CA4-4AD2-B6C4-5A40858576D3}"/>
    <cellStyle name="Euro 3 5 2" xfId="216" xr:uid="{5D6B1B37-0B80-4C55-83BD-321607CA7AF3}"/>
    <cellStyle name="Euro 3 5 2 2" xfId="532" xr:uid="{0A4857E1-C8D0-44E8-8D59-0526CC20A814}"/>
    <cellStyle name="Euro 3 5 3" xfId="329" xr:uid="{B42601EE-41D4-462E-A233-06CAF1BE7442}"/>
    <cellStyle name="Euro 3 5 3 2" xfId="637" xr:uid="{72699FFA-5413-4795-9634-23CF39F9E4A5}"/>
    <cellStyle name="Euro 3 5 4" xfId="444" xr:uid="{7C16C84E-46ED-4BB8-B37C-4EEDFECDBC74}"/>
    <cellStyle name="Euro 3 6" xfId="181" xr:uid="{8B33C175-16A0-48F9-B287-000D53B5555F}"/>
    <cellStyle name="Euro 3 6 2" xfId="298" xr:uid="{6A6DC74D-3228-4DB7-8BED-716F7524F45D}"/>
    <cellStyle name="Euro 3 6 2 2" xfId="607" xr:uid="{E611BC9E-7362-4B39-AFFE-13225174F5C5}"/>
    <cellStyle name="Euro 3 6 3" xfId="415" xr:uid="{835EE681-15E1-4C1F-A90D-3C9699FB1B33}"/>
    <cellStyle name="Euro 3 7" xfId="256" xr:uid="{EB4A37D9-5D01-40BF-A4F2-00E441F7E3C0}"/>
    <cellStyle name="Euro 3 7 2" xfId="565" xr:uid="{162C63F2-5F19-4CF4-AD33-3CCB0B9E2309}"/>
    <cellStyle name="Euro 3 8" xfId="365" xr:uid="{6370E45B-4D67-42E4-A3D7-286D80C195E3}"/>
    <cellStyle name="Euro 3 9" xfId="485" xr:uid="{02CE8CA6-4E43-463A-AC7E-A205FE5C8E1E}"/>
    <cellStyle name="Euro 4" xfId="61" xr:uid="{CDAC4569-ACFA-4A7D-8EFD-5FE73CA01143}"/>
    <cellStyle name="Euro 4 2" xfId="93" xr:uid="{F396C2E1-E7F5-47A6-940B-ED941A1A247C}"/>
    <cellStyle name="Euro 4 2 2" xfId="214" xr:uid="{5582CBDC-215E-4CFB-97A0-D747B9EEC29E}"/>
    <cellStyle name="Euro 4 2 2 2" xfId="530" xr:uid="{698E837A-9332-4E35-9C51-BA293F12416E}"/>
    <cellStyle name="Euro 4 2 2 3" xfId="2023" xr:uid="{43090796-3583-4E30-BDFB-17C1D9D164AD}"/>
    <cellStyle name="Euro 4 2 3" xfId="327" xr:uid="{09C0816F-0611-4319-9E1A-176AD0C69473}"/>
    <cellStyle name="Euro 4 2 3 2" xfId="635" xr:uid="{2B189F58-A00A-458F-A12F-6CB8CACE3773}"/>
    <cellStyle name="Euro 4 2 4" xfId="381" xr:uid="{2151C5A3-3B3E-4BD1-A247-58D455479C44}"/>
    <cellStyle name="Euro 4 2 5" xfId="495" xr:uid="{71DA3B4E-7B25-4B55-AEC7-55766E8BAE9F}"/>
    <cellStyle name="Euro 4 2 6" xfId="687" xr:uid="{63C8357D-42AD-484B-B63C-456F7AA75E24}"/>
    <cellStyle name="Euro 4 2 7" xfId="1025" xr:uid="{3F85EBB2-D608-46A3-806C-5DA29C6AD34B}"/>
    <cellStyle name="Euro 4 3" xfId="127" xr:uid="{09F4EBB3-7529-467F-91DE-61D565369EAD}"/>
    <cellStyle name="Euro 4 3 2" xfId="293" xr:uid="{81848C86-DF13-493C-89E1-2AD77A4D0A9A}"/>
    <cellStyle name="Euro 4 3 2 2" xfId="602" xr:uid="{E5C761AC-F280-4607-B756-8F71367EB45C}"/>
    <cellStyle name="Euro 4 3 2 3" xfId="2024" xr:uid="{E22FF055-E555-4F2B-BE43-36AF71145044}"/>
    <cellStyle name="Euro 4 3 3" xfId="410" xr:uid="{034B6615-755A-4F9E-A600-A5AFABBCB083}"/>
    <cellStyle name="Euro 4 3 4" xfId="1026" xr:uid="{6844423F-1E73-41CB-A0F5-0247CE2F5CC2}"/>
    <cellStyle name="Euro 4 4" xfId="176" xr:uid="{36D267A1-4FD7-41A7-9A8E-7DFA4249DA76}"/>
    <cellStyle name="Euro 4 4 2" xfId="501" xr:uid="{BD802569-6C1E-4B6C-9981-B549815027A8}"/>
    <cellStyle name="Euro 4 4 3" xfId="2022" xr:uid="{C01A9CEE-DECA-4A24-BF80-F1C76D1E4B47}"/>
    <cellStyle name="Euro 4 5" xfId="251" xr:uid="{B51689CE-C7B7-42B6-A406-40F0A3F08258}"/>
    <cellStyle name="Euro 4 5 2" xfId="560" xr:uid="{DC38D8E9-3B34-438E-811B-3FEC9DF6EF92}"/>
    <cellStyle name="Euro 4 6" xfId="369" xr:uid="{A5D880ED-BF04-41B4-BC63-5D5CA9222207}"/>
    <cellStyle name="Euro 4 7" xfId="480" xr:uid="{380C796B-6917-4881-ABEA-04D37EEB7EF7}"/>
    <cellStyle name="Euro 4 8" xfId="676" xr:uid="{FDA3A7C3-BEBB-4A8F-8E84-00E343B6A4FD}"/>
    <cellStyle name="Euro 4 9" xfId="1024" xr:uid="{0CBEDFB4-904D-45AD-9933-55A249467622}"/>
    <cellStyle name="Euro 4_ANNÉE 2015" xfId="1027" xr:uid="{6AEE6C4E-92E2-4A92-A245-0046D7C77B3F}"/>
    <cellStyle name="Euro 5" xfId="71" xr:uid="{1EC3E1B8-F59A-46AA-B76D-A7C20E0F39A1}"/>
    <cellStyle name="Euro 5 2" xfId="101" xr:uid="{9709EA7E-7133-4081-A705-21BB3CC0E518}"/>
    <cellStyle name="Euro 5 2 2" xfId="219" xr:uid="{A8DA6C53-8070-40B0-B59E-F796C7AC795F}"/>
    <cellStyle name="Euro 5 2 2 2" xfId="535" xr:uid="{919C5268-52DF-494F-9EDE-EEFDD08C05D4}"/>
    <cellStyle name="Euro 5 2 3" xfId="332" xr:uid="{0D9BF649-91E9-4F3D-A554-C4BCB38A12B2}"/>
    <cellStyle name="Euro 5 2 3 2" xfId="640" xr:uid="{D7CE4298-1C51-4625-9257-78CE25E066BE}"/>
    <cellStyle name="Euro 5 2 4" xfId="447" xr:uid="{2161F04C-D989-4F4B-B8D3-004DACD8A764}"/>
    <cellStyle name="Euro 5 2 5" xfId="2025" xr:uid="{7734FD3D-82F0-4DC6-910E-5BA14D70AE5D}"/>
    <cellStyle name="Euro 5 3" xfId="135" xr:uid="{2A5AB042-087F-40FA-87E0-F3BF32E4017B}"/>
    <cellStyle name="Euro 5 3 2" xfId="301" xr:uid="{737357A0-7061-4301-9B03-4509AB53BAAA}"/>
    <cellStyle name="Euro 5 3 2 2" xfId="610" xr:uid="{8BA0A766-BF89-488D-8DFC-615EF348978E}"/>
    <cellStyle name="Euro 5 3 3" xfId="418" xr:uid="{AF5CE742-B46A-4C09-971E-00A31C98E596}"/>
    <cellStyle name="Euro 5 4" xfId="184" xr:uid="{4D34D6A1-DC34-448C-BA6D-CB37D5798CF1}"/>
    <cellStyle name="Euro 5 4 2" xfId="507" xr:uid="{2B604D7A-5941-43B2-B8FB-5215882EFF04}"/>
    <cellStyle name="Euro 5 5" xfId="259" xr:uid="{F4212A47-B288-4B44-9BBD-36164C126A6F}"/>
    <cellStyle name="Euro 5 5 2" xfId="568" xr:uid="{62C4DD30-D3FE-4A19-A292-9998E5F05EB0}"/>
    <cellStyle name="Euro 5 6" xfId="372" xr:uid="{53083307-30FF-4EF8-BF49-22DB3F3EB74B}"/>
    <cellStyle name="Euro 5 7" xfId="488" xr:uid="{0D6B6E20-3C79-4A92-862A-E9131BCBEAAF}"/>
    <cellStyle name="Euro 5 8" xfId="679" xr:uid="{3D767F40-457B-4406-8395-C426706213F5}"/>
    <cellStyle name="Euro 5 9" xfId="1028" xr:uid="{DE27059C-2CBD-4358-ACD1-D90B3E5FE175}"/>
    <cellStyle name="Euro 6" xfId="79" xr:uid="{8F249CC7-A2BA-470B-A458-F1A13AC8FA77}"/>
    <cellStyle name="Euro 6 2" xfId="109" xr:uid="{306A3C9C-E97B-4E26-835F-040F9779EAA5}"/>
    <cellStyle name="Euro 6 2 2" xfId="227" xr:uid="{EFDFCCE7-A7F5-4BFC-8CCD-0C1B91B89F39}"/>
    <cellStyle name="Euro 6 2 2 2" xfId="543" xr:uid="{9689EC83-5799-477F-939E-C57CB7DE2718}"/>
    <cellStyle name="Euro 6 2 3" xfId="340" xr:uid="{FA21774F-E49B-411F-AF46-3FA8FF7184D5}"/>
    <cellStyle name="Euro 6 2 3 2" xfId="648" xr:uid="{CE3BC7F3-FCDE-4465-8872-4D79A61225DD}"/>
    <cellStyle name="Euro 6 2 4" xfId="455" xr:uid="{B2516BEE-E85B-4DA9-B730-B14927291C53}"/>
    <cellStyle name="Euro 6 2 5" xfId="2026" xr:uid="{2417ABB9-ABE1-48D6-8FAD-576A5753EB51}"/>
    <cellStyle name="Euro 6 3" xfId="143" xr:uid="{0AA7E317-5BF5-40D7-9554-EFDAC1172CDF}"/>
    <cellStyle name="Euro 6 3 2" xfId="309" xr:uid="{0E5047A2-D616-47F2-ACBB-068D1D82D839}"/>
    <cellStyle name="Euro 6 3 2 2" xfId="618" xr:uid="{CEE79EDB-7411-4BFE-8202-53B97B82C2F1}"/>
    <cellStyle name="Euro 6 3 3" xfId="426" xr:uid="{06AC83E6-1501-40A8-8217-0734A93E1074}"/>
    <cellStyle name="Euro 6 4" xfId="192" xr:uid="{D81F3D9F-220D-43FF-ACCE-BD68C3F0D526}"/>
    <cellStyle name="Euro 6 4 2" xfId="515" xr:uid="{CD30BE9E-4436-4169-B0B6-F3F1D3BFC47C}"/>
    <cellStyle name="Euro 6 5" xfId="267" xr:uid="{8AB2B1E5-B947-4198-BF86-D56D4B372808}"/>
    <cellStyle name="Euro 6 5 2" xfId="576" xr:uid="{1E57B072-ACE2-4784-BCFC-B8F42D772DDB}"/>
    <cellStyle name="Euro 6 6" xfId="385" xr:uid="{D07FA3A8-4C3E-459B-BDE8-28BAE5B19EE9}"/>
    <cellStyle name="Euro 6 7" xfId="1029" xr:uid="{1B43DEDF-AB52-445B-A96C-E4BF8C011AD5}"/>
    <cellStyle name="Euro 7" xfId="87" xr:uid="{19AEB6FE-1FDB-48D8-A04E-9DE1F17AA65B}"/>
    <cellStyle name="Euro 7 2" xfId="117" xr:uid="{A53B3D40-F2A4-4D0C-A0A7-67ACFF8A8ABB}"/>
    <cellStyle name="Euro 7 2 2" xfId="235" xr:uid="{4E1A1247-2638-4E5D-81B8-441D8A786541}"/>
    <cellStyle name="Euro 7 2 2 2" xfId="551" xr:uid="{4E2E4DD6-7CD8-40AA-9D22-B8AB5A52AD97}"/>
    <cellStyle name="Euro 7 2 3" xfId="348" xr:uid="{3D771539-C027-464F-AF81-ADD0330EB65D}"/>
    <cellStyle name="Euro 7 2 3 2" xfId="656" xr:uid="{BE9ABEB7-2C23-425D-A8F6-C5FB4624AD42}"/>
    <cellStyle name="Euro 7 2 4" xfId="463" xr:uid="{4182B811-7D73-40BA-AE17-3739B734467D}"/>
    <cellStyle name="Euro 7 2 5" xfId="2027" xr:uid="{DC0272D5-D21F-4166-BEED-16BB0FDA2A83}"/>
    <cellStyle name="Euro 7 3" xfId="151" xr:uid="{10B842D8-E039-48D9-B06C-9586459FCE2F}"/>
    <cellStyle name="Euro 7 3 2" xfId="317" xr:uid="{50BCD97C-F2A4-4594-B4CA-2A0675647F1C}"/>
    <cellStyle name="Euro 7 3 2 2" xfId="626" xr:uid="{3A6EA8DE-C630-4CDF-AB47-3378765A5D99}"/>
    <cellStyle name="Euro 7 3 3" xfId="434" xr:uid="{8F915EC1-6E97-4AEC-B276-EA6A625CE13D}"/>
    <cellStyle name="Euro 7 4" xfId="200" xr:uid="{A5594E04-A008-4817-A74C-F7AFF18C85B5}"/>
    <cellStyle name="Euro 7 4 2" xfId="523" xr:uid="{7ACABA18-3B26-40E7-BA7C-E07103882FFB}"/>
    <cellStyle name="Euro 7 5" xfId="275" xr:uid="{C3E453AF-163D-44C2-B4FB-45A1FEE71769}"/>
    <cellStyle name="Euro 7 5 2" xfId="584" xr:uid="{DABA5787-166C-46BA-8B02-C1A6B9396E75}"/>
    <cellStyle name="Euro 7 6" xfId="393" xr:uid="{6A941EE9-754D-4A01-878A-4E53471D0464}"/>
    <cellStyle name="Euro 7 7" xfId="1030" xr:uid="{57D65493-4F89-43C1-9946-77A043470D1A}"/>
    <cellStyle name="Euro 8" xfId="90" xr:uid="{DEDCB490-C56D-4495-B1E4-ED2D7E9D41D2}"/>
    <cellStyle name="Euro 8 2" xfId="124" xr:uid="{E815F186-0F5C-4C8A-97BF-99DC7BD75100}"/>
    <cellStyle name="Euro 8 2 2" xfId="238" xr:uid="{AC20095F-D534-4E1A-A073-1F87665359AA}"/>
    <cellStyle name="Euro 8 2 2 2" xfId="554" xr:uid="{21B6239F-373B-41C5-B459-C5096828273C}"/>
    <cellStyle name="Euro 8 2 3" xfId="351" xr:uid="{11520FD0-EE12-40E3-8047-2B75C0233ED8}"/>
    <cellStyle name="Euro 8 2 3 2" xfId="659" xr:uid="{5C149B65-8ED8-4D3D-AE53-4A59BE1A1F67}"/>
    <cellStyle name="Euro 8 2 4" xfId="466" xr:uid="{B26D23EF-6B9B-4C90-BA11-A2682F5854DA}"/>
    <cellStyle name="Euro 8 2 5" xfId="2028" xr:uid="{79291B6D-28F9-4113-BEC7-B95C4E53C144}"/>
    <cellStyle name="Euro 8 3" xfId="173" xr:uid="{A0533017-11AD-4601-BE5D-0151E3CBD9D0}"/>
    <cellStyle name="Euro 8 3 2" xfId="290" xr:uid="{3DF7D8DA-6512-46CD-B42D-89B6633D9E82}"/>
    <cellStyle name="Euro 8 3 2 2" xfId="599" xr:uid="{A368A726-7FF2-4CBE-8864-95C0C6F9CEA9}"/>
    <cellStyle name="Euro 8 3 3" xfId="407" xr:uid="{37C8A344-6CF2-4C7D-8B05-935198C306D6}"/>
    <cellStyle name="Euro 8 4" xfId="278" xr:uid="{51E00AED-809D-4A4E-9079-F923580F826D}"/>
    <cellStyle name="Euro 8 4 2" xfId="587" xr:uid="{D3C801BD-9132-48F7-8C43-7C8582274AC0}"/>
    <cellStyle name="Euro 8 5" xfId="396" xr:uid="{6B9591CD-E856-4E11-BC11-3F24975E1942}"/>
    <cellStyle name="Euro 8 6" xfId="1031" xr:uid="{C44DA131-44D0-4B54-954C-11172BCF251A}"/>
    <cellStyle name="Euro 9" xfId="120" xr:uid="{6535EE2A-72BB-4A43-9039-5C488649C7B4}"/>
    <cellStyle name="Euro 9 2" xfId="207" xr:uid="{E9DC4BEB-1A4F-41A5-9CF2-53E9849D67B2}"/>
    <cellStyle name="Euro 9 2 2" xfId="526" xr:uid="{3E1E0658-8AF4-4C2A-A33E-DF93533B0227}"/>
    <cellStyle name="Euro 9 2 3" xfId="2029" xr:uid="{EB75B3C1-2480-46BE-BD44-4E81861BFD7F}"/>
    <cellStyle name="Euro 9 3" xfId="321" xr:uid="{32BA1F28-CBD6-4424-9738-ED617B7690F2}"/>
    <cellStyle name="Euro 9 3 2" xfId="629" xr:uid="{F53292DD-080D-4574-9F90-2CEB4B1EAF6B}"/>
    <cellStyle name="Euro 9 4" xfId="437" xr:uid="{874B3A58-CB60-4C2B-829C-FCCB9BAB8AAD}"/>
    <cellStyle name="Euro 9 5" xfId="1032" xr:uid="{03ECC570-3E80-4FD0-B627-916303F71C96}"/>
    <cellStyle name="Euro_ANNÉE 2015" xfId="1033" xr:uid="{41C85084-3EEA-4ABA-AE18-9E12B08EF773}"/>
    <cellStyle name="Excel Built-in Explanatory Text" xfId="689" xr:uid="{9D1FC96A-D74B-4AAE-A44E-076181AC692A}"/>
    <cellStyle name="Excel Built-in Explanatory Text 2" xfId="2031" xr:uid="{D312B50B-66CF-4D6D-BA34-3058D5C0FA58}"/>
    <cellStyle name="Excel Built-in Explanatory Text 3" xfId="1035" xr:uid="{3828AA4D-B0D6-4ABC-804B-E699EFC39874}"/>
    <cellStyle name="Excel.Chart" xfId="1034" xr:uid="{5F8DE3E2-D928-4ED7-812D-150D738DD122}"/>
    <cellStyle name="Excel.Chart 2" xfId="2030" xr:uid="{5076E80F-E347-49CF-B6DD-FA35A64D2CC1}"/>
    <cellStyle name="Excel_BuiltIn_Comma" xfId="2730" xr:uid="{E63BAC23-B234-43DA-80CA-E1C5F49D1E08}"/>
    <cellStyle name="Explanatory Text" xfId="1036" xr:uid="{B1BC3552-4030-4A88-94E8-934D7FD2AEF9}"/>
    <cellStyle name="Explanatory Text 2" xfId="2032" xr:uid="{C46F192D-11BC-4123-8833-C3A669C8E90B}"/>
    <cellStyle name="F5" xfId="1037" xr:uid="{E462E13A-8998-4431-BC16-010803BC9819}"/>
    <cellStyle name="F5 2" xfId="2033" xr:uid="{15D3118C-A3C0-4162-9FD0-E4B3C77A2DA4}"/>
    <cellStyle name="Financier" xfId="1038" xr:uid="{45F8B9EA-D4AD-42CD-B01D-A2C53140386E}"/>
    <cellStyle name="Financier 2" xfId="1039" xr:uid="{CD88633B-1756-4435-A26C-C2B2A5B0C8E8}"/>
    <cellStyle name="Financier 2 2" xfId="2035" xr:uid="{512B1741-1F30-493F-A3C4-80358C637A02}"/>
    <cellStyle name="Financier 3" xfId="2034" xr:uid="{4DC4787B-28FF-4ABB-AED7-7B578FC2AB95}"/>
    <cellStyle name="Financier0" xfId="1040" xr:uid="{C6EDC78E-5C99-48CA-8ED0-43A8AD2A9BF0}"/>
    <cellStyle name="Financier0 2" xfId="1041" xr:uid="{89076191-CF00-4669-A63A-E0B16F39F7B5}"/>
    <cellStyle name="Financier0 2 2" xfId="2037" xr:uid="{A764E64F-BFC1-4CF9-881D-872D75FB2E30}"/>
    <cellStyle name="Financier0 3" xfId="2036" xr:uid="{F137A60A-D966-4CA8-AF4F-9F4E06B03E72}"/>
    <cellStyle name="Footnote" xfId="2731" xr:uid="{2966F51C-1C2C-4FC5-ABDB-950EEDB2AEA3}"/>
    <cellStyle name="Good" xfId="1042" xr:uid="{691315D6-D8BE-4A48-8C55-96B1F03E269D}"/>
    <cellStyle name="Good 2" xfId="2038" xr:uid="{1DF05676-1CEF-4BF6-A7CC-26672A211C27}"/>
    <cellStyle name="Good 3" xfId="2732" xr:uid="{488AA1DB-40F3-47FF-8199-B58BE488D1E5}"/>
    <cellStyle name="Heading" xfId="1043" xr:uid="{FBD96420-3ED5-4E20-9B70-88EBFFEAB607}"/>
    <cellStyle name="Heading (user)" xfId="1044" xr:uid="{CD010E82-B011-4801-ADBC-6F9B25DB3C9E}"/>
    <cellStyle name="Heading (user) 2" xfId="2040" xr:uid="{CD16C0DB-5F9C-4583-A8C6-7FCF4C20CC11}"/>
    <cellStyle name="Heading (user) 3" xfId="2734" xr:uid="{9836ECA1-D93A-4255-90EC-5668E4AFAA45}"/>
    <cellStyle name="Heading 1" xfId="1045" xr:uid="{919B31D3-7352-414F-A439-242483FF43D4}"/>
    <cellStyle name="Heading 1 2" xfId="2041" xr:uid="{CCDEF91A-B5E8-4367-B956-FF0D8693AB21}"/>
    <cellStyle name="Heading 1 3" xfId="2735" xr:uid="{BC52FD2B-44B7-4E52-A008-EB67A4B885CC}"/>
    <cellStyle name="Heading 2" xfId="1046" xr:uid="{4DABE4B7-91A7-4609-AAD8-3F50857A536B}"/>
    <cellStyle name="Heading 2 2" xfId="2042" xr:uid="{AD400D51-E40B-461F-99FF-1D357AF8241A}"/>
    <cellStyle name="Heading 2 3" xfId="2736" xr:uid="{6031335E-CB69-449B-936C-684B6B4A462D}"/>
    <cellStyle name="Heading 3" xfId="1047" xr:uid="{BA5B2713-67C5-43DF-BF6E-A38016A67668}"/>
    <cellStyle name="Heading 3 2" xfId="2043" xr:uid="{6A124FEE-39FB-4682-90B2-7A94C83E6143}"/>
    <cellStyle name="Heading 4" xfId="1048" xr:uid="{68A2EE38-4ADC-43DF-B6E4-A454AE1965F1}"/>
    <cellStyle name="Heading 4 2" xfId="2044" xr:uid="{8F975082-3E94-402F-8C64-FA988E45BB10}"/>
    <cellStyle name="Heading 5" xfId="2039" xr:uid="{CDB8C1E4-76B0-456E-9362-1E8B66A648CE}"/>
    <cellStyle name="Heading 6" xfId="2690" xr:uid="{C80CA180-975B-447C-9BA1-4F5F52E4E7F7}"/>
    <cellStyle name="Heading 7" xfId="2733" xr:uid="{7E6BB423-4FF2-4103-A4F2-E69CDF7B4D3D}"/>
    <cellStyle name="Heading1" xfId="1049" xr:uid="{C0805C5C-8065-41B7-8AF1-86B1343DB49A}"/>
    <cellStyle name="Heading1 (user)" xfId="1050" xr:uid="{A451C398-C00B-4DF1-BE6E-386FF48C9CB1}"/>
    <cellStyle name="Heading1 (user) 2" xfId="2046" xr:uid="{70F04044-A06F-497A-8C8E-6AC67E2A4BE8}"/>
    <cellStyle name="Heading1 2" xfId="2045" xr:uid="{7D9AD980-7AAB-40EC-A44F-9B66AAE095E8}"/>
    <cellStyle name="Heading1 3" xfId="2691" xr:uid="{70FF0207-41A5-4205-9844-A5CDC3038752}"/>
    <cellStyle name="Heading1 4" xfId="2737" xr:uid="{6777B8FE-D7BE-472E-8AF6-EFDBD28AEB18}"/>
    <cellStyle name="Hyperlink" xfId="2738" xr:uid="{D3070F19-90C0-4742-824F-9AF5F6B9D389}"/>
    <cellStyle name="Hyperlink 2" xfId="2785" xr:uid="{A8667DB9-3BFB-4E77-953A-9E48F39512B1}"/>
    <cellStyle name="Incorrecto" xfId="1051" xr:uid="{06BD65F6-A46E-42F5-9D20-2D3D75475AD4}"/>
    <cellStyle name="Incorrecto 2" xfId="2047" xr:uid="{53C966E2-1845-42F9-9C21-45C5A15C5B6D}"/>
    <cellStyle name="Input" xfId="1052" xr:uid="{F5C874C9-339A-40A5-A7D9-D816B7A48B43}"/>
    <cellStyle name="Input 2" xfId="2048" xr:uid="{6CDE46DC-BF6A-438D-AC63-A936C0F56A3E}"/>
    <cellStyle name="Insatisfaisant" xfId="6" builtinId="27" customBuiltin="1"/>
    <cellStyle name="Insatisfaisant 2" xfId="1053" xr:uid="{05A76DB0-3656-44E1-B352-D6C2713CB71E}"/>
    <cellStyle name="Insatisfaisant 2 2" xfId="2049" xr:uid="{4674342E-E815-414B-A449-AFF75D67EEF0}"/>
    <cellStyle name="Lien hypertexte" xfId="2786" builtinId="8"/>
    <cellStyle name="Lien hypertexte 2" xfId="37" xr:uid="{CD9CA27F-FF2D-480D-B20D-C81DCA0FDF4C}"/>
    <cellStyle name="Lien hypertexte 2 2" xfId="474" xr:uid="{F7371B9F-2949-4C36-88D8-CF09BA57D4D1}"/>
    <cellStyle name="Lien hypertexte 2 2 2" xfId="2051" xr:uid="{7CF8ACF2-B715-4D2D-9360-10058B83766F}"/>
    <cellStyle name="Lien hypertexte 2 2 3" xfId="1055" xr:uid="{914B2021-3B78-410C-9536-686503DC9A8D}"/>
    <cellStyle name="Lien hypertexte 2 3" xfId="704" xr:uid="{068A84D8-6F52-432C-BD1F-960A2E17EED7}"/>
    <cellStyle name="Lien hypertexte 2 3 2" xfId="2052" xr:uid="{CBC277CF-952C-4044-B9F5-2B47E9A5ED4A}"/>
    <cellStyle name="Lien hypertexte 2 3 3" xfId="1056" xr:uid="{29C01818-89BC-46E4-86B0-D48601C1A61A}"/>
    <cellStyle name="Lien hypertexte 2 4" xfId="2050" xr:uid="{3F0DEDCF-AF0F-479F-8250-1AD1C23AF245}"/>
    <cellStyle name="Lien hypertexte 2 5" xfId="2764" xr:uid="{B377230D-05DB-4F0D-8429-8C209FBA1165}"/>
    <cellStyle name="Lien hypertexte 2 6" xfId="1054" xr:uid="{6CC1CAE7-1F76-46D2-941D-E67DC77CF469}"/>
    <cellStyle name="Lien hypertexte 3" xfId="44" xr:uid="{6F374AB9-ACFE-4B27-A2B2-97B1F9A302D1}"/>
    <cellStyle name="Lien hypertexte 3 2" xfId="702" xr:uid="{CDA019E0-FECD-4C26-B233-12C78FF9CAAB}"/>
    <cellStyle name="Lien hypertexte 3 2 2" xfId="2053" xr:uid="{B6579CA0-F2A8-4138-8282-FF460FFDCD65}"/>
    <cellStyle name="Lien hypertexte 3 3" xfId="1057" xr:uid="{C68EF06F-FD38-45CF-9035-6198C58FBA05}"/>
    <cellStyle name="Ligne détail" xfId="1058" xr:uid="{9F9126AC-3793-4DB8-A26A-3D4DD7A0AE8F}"/>
    <cellStyle name="Ligne détail 2" xfId="1059" xr:uid="{30BF9F59-DCDD-48B8-8570-C908F359FEAA}"/>
    <cellStyle name="Ligne détail 2 2" xfId="2055" xr:uid="{F71D7C0C-B45E-4109-893F-771191D4B38F}"/>
    <cellStyle name="Ligne détail 3" xfId="1060" xr:uid="{6A47AAE6-4E74-4646-A5C3-100E79B51180}"/>
    <cellStyle name="Ligne détail 3 2" xfId="2056" xr:uid="{025B3DC7-E6E4-4F48-B7C5-AEE58127C8B2}"/>
    <cellStyle name="Ligne détail 4" xfId="1061" xr:uid="{9F972293-181F-4202-8B9C-A4A3F952D070}"/>
    <cellStyle name="Ligne détail 4 2" xfId="2057" xr:uid="{4AA811FD-2B5E-4129-AD9F-0B4F6BFB6CCE}"/>
    <cellStyle name="Ligne détail 5" xfId="2054" xr:uid="{4CB155A4-AFE4-4DAF-AECB-4E442BD74B73}"/>
    <cellStyle name="ligne_titre_0" xfId="1062" xr:uid="{F80C3ACF-ED86-4201-AAC9-ACB970B90334}"/>
    <cellStyle name="Linked Cell" xfId="1063" xr:uid="{7865B66E-89C3-4B33-8A47-56420784853C}"/>
    <cellStyle name="Linked Cell 2" xfId="2058" xr:uid="{9394D791-5350-4E61-8EFE-C704E7A20677}"/>
    <cellStyle name="MEV1" xfId="1064" xr:uid="{7C968093-0C1E-4D71-A51C-3C7DEE5CB6B1}"/>
    <cellStyle name="MEV1 2" xfId="1065" xr:uid="{927FBC8B-AA6E-4B81-B3F2-729B9FDB3FE0}"/>
    <cellStyle name="MEV1 2 2" xfId="2060" xr:uid="{0EDB592F-E3B6-492C-9A80-29B19EA8A570}"/>
    <cellStyle name="MEV1 3" xfId="1066" xr:uid="{21A9D210-4959-4FE2-B4BF-801F9562BC97}"/>
    <cellStyle name="MEV1 3 2" xfId="2061" xr:uid="{F4AF5D3E-8D99-4EAE-ACD8-F4BCE0ACB9AB}"/>
    <cellStyle name="MEV1 4" xfId="2059" xr:uid="{796CFC28-198A-4866-87C5-3DC531509A8B}"/>
    <cellStyle name="MEV2" xfId="1067" xr:uid="{B0E13DB8-04CB-43AD-BE3A-E07D9A3B822B}"/>
    <cellStyle name="MEV2 2" xfId="1068" xr:uid="{BE3C2990-8DE1-4BFF-AA32-099B0DA578DB}"/>
    <cellStyle name="MEV2 2 2" xfId="2063" xr:uid="{4EE57F05-6481-4840-B6EE-45FFD63B717C}"/>
    <cellStyle name="MEV2 3" xfId="1069" xr:uid="{8EF65AD0-BCCA-4AAC-ACAD-40174D49048D}"/>
    <cellStyle name="MEV2 3 2" xfId="2064" xr:uid="{285887D5-02C2-4AD0-8170-1EDD5BE065DF}"/>
    <cellStyle name="MEV2 4" xfId="2062" xr:uid="{84DC5E91-0010-431F-AA42-05B79ADD3F8D}"/>
    <cellStyle name="MEV3" xfId="1070" xr:uid="{4DC64535-601E-44E4-B55F-F8F78F28E108}"/>
    <cellStyle name="MEV3 2" xfId="1071" xr:uid="{4A98203D-000A-4A68-94C6-0190C3DE1D1F}"/>
    <cellStyle name="MEV3 2 2" xfId="2066" xr:uid="{27BD82A3-5260-438B-9BFE-B36435488D65}"/>
    <cellStyle name="MEV3 3" xfId="1072" xr:uid="{4EC32866-7DA3-44A5-8115-41026D3A00F5}"/>
    <cellStyle name="MEV3 3 2" xfId="2067" xr:uid="{5F52D8B6-ED41-4BBA-95CE-DE4443C58F80}"/>
    <cellStyle name="MEV3 4" xfId="2065" xr:uid="{EE78C116-998B-4006-A9B3-11B9D8A7C7AF}"/>
    <cellStyle name="MEV4" xfId="1073" xr:uid="{49F660FB-DCA5-4757-81C4-50FB3F11FC68}"/>
    <cellStyle name="MEV4 2" xfId="2068" xr:uid="{4661C1E4-A912-4213-AB6E-0E218BA54FB2}"/>
    <cellStyle name="MEV5" xfId="1074" xr:uid="{90C319FD-F5BD-472B-8F30-EADDCCD393D6}"/>
    <cellStyle name="MEV5 2" xfId="2069" xr:uid="{21BFD544-915B-497B-BABA-8C5357368111}"/>
    <cellStyle name="Milliers 10" xfId="119" xr:uid="{4323C880-CFDF-4088-B5AA-56621A71B4F4}"/>
    <cellStyle name="Milliers 10 2" xfId="286" xr:uid="{2185EDFC-498A-4640-983E-03E9C259A92D}"/>
    <cellStyle name="Milliers 10 2 2" xfId="595" xr:uid="{E94EE359-5156-47F3-AA7C-A973683C3CC2}"/>
    <cellStyle name="Milliers 10 2 3" xfId="2070" xr:uid="{AF9F9EB0-5FF9-42F7-A3A0-506614CCCABD}"/>
    <cellStyle name="Milliers 10 3" xfId="403" xr:uid="{77FBAC9F-6922-49C6-B502-9E11094F72E8}"/>
    <cellStyle name="Milliers 10 4" xfId="1075" xr:uid="{6F8CE139-AFD2-45ED-94B0-9F4FBCF354F4}"/>
    <cellStyle name="Milliers 11" xfId="169" xr:uid="{C0905913-154A-4B88-A712-469D27A53E6F}"/>
    <cellStyle name="Milliers 11 2" xfId="499" xr:uid="{74C183F7-3C71-4E48-9B71-EF9CB5B84E4A}"/>
    <cellStyle name="Milliers 12" xfId="247" xr:uid="{BB511C70-12AF-4B3C-A94C-5D4E4158FBCC}"/>
    <cellStyle name="Milliers 12 2" xfId="556" xr:uid="{05396CC5-127F-4620-B6D0-E3D6404B85D4}"/>
    <cellStyle name="Milliers 13" xfId="357" xr:uid="{5F9D7F30-F1BA-46D6-A2CD-21842D6F01B0}"/>
    <cellStyle name="Milliers 14" xfId="472" xr:uid="{D1174074-36D2-418A-AE1A-4265C6E8E2C3}"/>
    <cellStyle name="Milliers 15" xfId="666" xr:uid="{CD50E515-9CEE-4C63-96E9-F3D84B911C37}"/>
    <cellStyle name="Milliers 16" xfId="42" xr:uid="{CC26B277-5666-43A8-ACB2-D0288423D04B}"/>
    <cellStyle name="Milliers 17" xfId="690" xr:uid="{48CD520D-8BFB-44A1-995D-47FE4C0AC3B9}"/>
    <cellStyle name="Milliers 18" xfId="692" xr:uid="{5EF72C5D-4EB0-44FE-86C4-77A1E2DCE1A3}"/>
    <cellStyle name="Milliers 19" xfId="694" xr:uid="{12B04650-769A-4AEF-865E-0C1F97671009}"/>
    <cellStyle name="Milliers 2" xfId="48" xr:uid="{0FCCA51F-B02E-46DC-946F-4412852DF7B1}"/>
    <cellStyle name="Milliers 2 10" xfId="249" xr:uid="{E631613F-EADA-4E2B-A9EC-40A4D00363C8}"/>
    <cellStyle name="Milliers 2 10 2" xfId="558" xr:uid="{A4B82152-5BD4-4C74-BBE9-045F41A4FAF5}"/>
    <cellStyle name="Milliers 2 11" xfId="361" xr:uid="{1749ED48-1CC3-4235-BE8C-524ADC5CD523}"/>
    <cellStyle name="Milliers 2 12" xfId="476" xr:uid="{E5441FA5-826A-4677-B59B-D538F1201B40}"/>
    <cellStyle name="Milliers 2 13" xfId="668" xr:uid="{9DBE12EF-68A8-41A4-9C83-54EA37A586F9}"/>
    <cellStyle name="Milliers 2 14" xfId="696" xr:uid="{7D8730F7-5507-480D-8DFC-24A2CF8D4D47}"/>
    <cellStyle name="Milliers 2 15" xfId="1076" xr:uid="{D83CDB0F-C8FF-440B-92ED-3F3EF859691B}"/>
    <cellStyle name="Milliers 2 2" xfId="67" xr:uid="{FAEEE9C4-D699-4072-9992-DFDEE715B073}"/>
    <cellStyle name="Milliers 2 2 10" xfId="671" xr:uid="{CAE58F1E-DFEC-466D-990F-8576B71DA769}"/>
    <cellStyle name="Milliers 2 2 11" xfId="1077" xr:uid="{92B8FDA4-B362-4D81-85B3-DFFCED73E606}"/>
    <cellStyle name="Milliers 2 2 2" xfId="75" xr:uid="{F6C41223-1694-43A9-BC74-18408C79A599}"/>
    <cellStyle name="Milliers 2 2 2 2" xfId="105" xr:uid="{D67A21FC-2941-478B-8484-65905BD7B044}"/>
    <cellStyle name="Milliers 2 2 2 2 2" xfId="223" xr:uid="{9EADA531-A462-49EF-BD84-36F1EF57D72A}"/>
    <cellStyle name="Milliers 2 2 2 2 2 2" xfId="539" xr:uid="{1AC9CF24-EF4C-4659-BE1F-C2D938829889}"/>
    <cellStyle name="Milliers 2 2 2 2 3" xfId="336" xr:uid="{5B2B97A3-459D-46C4-95AB-45CAA0DE7FBE}"/>
    <cellStyle name="Milliers 2 2 2 2 3 2" xfId="644" xr:uid="{923733DE-1719-47F0-968D-E239D7C91F12}"/>
    <cellStyle name="Milliers 2 2 2 2 4" xfId="451" xr:uid="{CF2665D6-AF5C-4D35-9E3F-30F051D99CA5}"/>
    <cellStyle name="Milliers 2 2 2 3" xfId="139" xr:uid="{9BCCD463-8E75-4679-8084-53A9ECCAEB34}"/>
    <cellStyle name="Milliers 2 2 2 3 2" xfId="305" xr:uid="{688F3834-7894-4F33-BA73-EF2CF70CDB6E}"/>
    <cellStyle name="Milliers 2 2 2 3 2 2" xfId="614" xr:uid="{C3ABD42E-ADB0-4867-A146-760B1D1FF774}"/>
    <cellStyle name="Milliers 2 2 2 3 3" xfId="422" xr:uid="{D43DB07A-544C-49F2-A60B-47752EC7223F}"/>
    <cellStyle name="Milliers 2 2 2 4" xfId="188" xr:uid="{B48232C3-CC67-424C-A2F4-7653198C4CB2}"/>
    <cellStyle name="Milliers 2 2 2 4 2" xfId="511" xr:uid="{BBFF8112-EEAD-454D-860D-1516B4B22BB6}"/>
    <cellStyle name="Milliers 2 2 2 5" xfId="263" xr:uid="{7B9055D1-59FC-477F-95F6-89B517F123E1}"/>
    <cellStyle name="Milliers 2 2 2 5 2" xfId="572" xr:uid="{9E81CA5C-1515-4737-9668-1BCCC6237AD2}"/>
    <cellStyle name="Milliers 2 2 2 6" xfId="376" xr:uid="{A6CD9860-6DF4-4B94-A363-94A8C6CE7114}"/>
    <cellStyle name="Milliers 2 2 2 7" xfId="490" xr:uid="{4485E17E-8CEF-406B-827C-906965BDB7A0}"/>
    <cellStyle name="Milliers 2 2 2 8" xfId="683" xr:uid="{5264196E-54C2-4885-B07C-B49B75E06485}"/>
    <cellStyle name="Milliers 2 2 2 9" xfId="2072" xr:uid="{5AD79035-3B67-4D96-A9AC-4F5E113A1510}"/>
    <cellStyle name="Milliers 2 2 3" xfId="83" xr:uid="{974411CE-7F6A-4C89-96A3-51B271B9A19B}"/>
    <cellStyle name="Milliers 2 2 3 2" xfId="113" xr:uid="{8796BEDF-116D-48A0-8B97-D18A32189140}"/>
    <cellStyle name="Milliers 2 2 3 2 2" xfId="231" xr:uid="{A05A2E47-E7CD-4122-9296-31A4E6A20CEB}"/>
    <cellStyle name="Milliers 2 2 3 2 2 2" xfId="547" xr:uid="{021638B2-1484-456C-AD27-030D4305AE2A}"/>
    <cellStyle name="Milliers 2 2 3 2 3" xfId="344" xr:uid="{0909CDF4-B860-4618-8706-E77A76BB9198}"/>
    <cellStyle name="Milliers 2 2 3 2 3 2" xfId="652" xr:uid="{25A1C538-CEC3-458E-B180-671E724B1C38}"/>
    <cellStyle name="Milliers 2 2 3 2 4" xfId="459" xr:uid="{4EE8ED5B-7ACD-42D2-86F1-919461C2CCDC}"/>
    <cellStyle name="Milliers 2 2 3 3" xfId="147" xr:uid="{15F5C521-4DB0-4212-8550-89003B2CBF8A}"/>
    <cellStyle name="Milliers 2 2 3 3 2" xfId="313" xr:uid="{1ECDB491-42CE-4BAB-8A59-0B4B604B154F}"/>
    <cellStyle name="Milliers 2 2 3 3 2 2" xfId="622" xr:uid="{CFBC07AC-17E3-4440-962A-BCB82C49EC34}"/>
    <cellStyle name="Milliers 2 2 3 3 3" xfId="430" xr:uid="{76293E2E-2B6F-4F04-A0B7-D3F721DDD315}"/>
    <cellStyle name="Milliers 2 2 3 4" xfId="196" xr:uid="{08FEB43A-71B2-4AE1-8A16-FDCFBDDB0D39}"/>
    <cellStyle name="Milliers 2 2 3 4 2" xfId="519" xr:uid="{2BB0E779-625C-431B-AF7A-ABD5CECECA1B}"/>
    <cellStyle name="Milliers 2 2 3 5" xfId="271" xr:uid="{9E3CC3C1-05DA-4453-96F5-BB9ABA851127}"/>
    <cellStyle name="Milliers 2 2 3 5 2" xfId="580" xr:uid="{D28AA71E-334C-40BB-93E5-73ED502FAD6A}"/>
    <cellStyle name="Milliers 2 2 3 6" xfId="389" xr:uid="{F3AAB951-7D08-4175-B546-FBA389972E15}"/>
    <cellStyle name="Milliers 2 2 4" xfId="97" xr:uid="{7E4AD9F6-AB22-4505-8650-0A19469B8382}"/>
    <cellStyle name="Milliers 2 2 4 2" xfId="210" xr:uid="{E1A9D9FC-491B-475E-A764-692E7F494FF8}"/>
    <cellStyle name="Milliers 2 2 4 2 2" xfId="324" xr:uid="{688BCAF6-E508-420A-A7B0-75F93D03EFF3}"/>
    <cellStyle name="Milliers 2 2 4 2 2 2" xfId="632" xr:uid="{1505819F-FDA8-4A12-9525-9EE1162E6C7C}"/>
    <cellStyle name="Milliers 2 2 4 2 3" xfId="440" xr:uid="{31C9463E-669B-489E-B3D9-EEA40D359989}"/>
    <cellStyle name="Milliers 2 2 4 3" xfId="282" xr:uid="{2610CD74-1D09-4850-B93B-827A1F7794DF}"/>
    <cellStyle name="Milliers 2 2 4 3 2" xfId="591" xr:uid="{C50613CB-E647-4683-9941-533083E912D5}"/>
    <cellStyle name="Milliers 2 2 4 4" xfId="400" xr:uid="{E936E0EE-D9FF-4BE0-BF4F-BC4E24287B97}"/>
    <cellStyle name="Milliers 2 2 5" xfId="131" xr:uid="{8641E9B5-4F60-4FAF-861D-1DEA63A2910A}"/>
    <cellStyle name="Milliers 2 2 5 2" xfId="297" xr:uid="{8C064699-9F35-415B-9009-282FCDA21AE9}"/>
    <cellStyle name="Milliers 2 2 5 2 2" xfId="606" xr:uid="{A6796B24-BAB3-421D-A8A1-8F95F716D7EA}"/>
    <cellStyle name="Milliers 2 2 5 3" xfId="414" xr:uid="{EB4EFC05-44AC-4FD2-A559-301A0A40B819}"/>
    <cellStyle name="Milliers 2 2 6" xfId="180" xr:uid="{0733FE1E-609B-4937-9B25-498B916DA734}"/>
    <cellStyle name="Milliers 2 2 6 2" xfId="505" xr:uid="{267ABA5F-CAA0-4A86-81B4-FBA3A5C9D8AB}"/>
    <cellStyle name="Milliers 2 2 7" xfId="255" xr:uid="{5E22566C-6F1F-40F4-A52B-34BD2C8FA3EB}"/>
    <cellStyle name="Milliers 2 2 7 2" xfId="564" xr:uid="{57267856-8053-4C97-B847-21C0592D73E9}"/>
    <cellStyle name="Milliers 2 2 8" xfId="364" xr:uid="{82957677-C46E-4D98-B0DB-544CD9DCAA66}"/>
    <cellStyle name="Milliers 2 2 9" xfId="484" xr:uid="{D8FCE08D-DDC4-40F7-8AA0-BDF2C88C4345}"/>
    <cellStyle name="Milliers 2 3" xfId="62" xr:uid="{E864141B-045D-4DB3-95A4-0DE682B96DDC}"/>
    <cellStyle name="Milliers 2 3 2" xfId="94" xr:uid="{595D01CF-25E9-4464-B22F-943D619BECD3}"/>
    <cellStyle name="Milliers 2 3 2 2" xfId="215" xr:uid="{0F2D9252-245C-4EB8-BC22-9508AAA7C1C4}"/>
    <cellStyle name="Milliers 2 3 2 2 2" xfId="531" xr:uid="{5E6E989A-B4FE-4AFC-9F80-779A3144A6FF}"/>
    <cellStyle name="Milliers 2 3 2 3" xfId="328" xr:uid="{AF36C85D-3C80-4339-9DFA-73C7B8C4EFB7}"/>
    <cellStyle name="Milliers 2 3 2 3 2" xfId="636" xr:uid="{16CB6205-1EA7-4146-942F-04C43DA047DD}"/>
    <cellStyle name="Milliers 2 3 2 4" xfId="443" xr:uid="{A93F8AB8-C0E3-47FE-9217-A0E30465D742}"/>
    <cellStyle name="Milliers 2 3 2 5" xfId="2073" xr:uid="{3DD7A0B8-6FA9-4672-933C-4DAAAF3EC18E}"/>
    <cellStyle name="Milliers 2 3 3" xfId="128" xr:uid="{4FDA39CB-9C86-4C68-8109-B96172507EF6}"/>
    <cellStyle name="Milliers 2 3 3 2" xfId="294" xr:uid="{A60D4190-C8DD-41BE-9EF7-BEF4F9BB1338}"/>
    <cellStyle name="Milliers 2 3 3 2 2" xfId="603" xr:uid="{0D65C116-46C8-40F0-B72F-501CD05339A0}"/>
    <cellStyle name="Milliers 2 3 3 3" xfId="411" xr:uid="{C4522334-7EE1-4529-AAF3-9CB73AD58B28}"/>
    <cellStyle name="Milliers 2 3 4" xfId="177" xr:uid="{22144DC3-40F6-4390-8A84-3A022BC98C8C}"/>
    <cellStyle name="Milliers 2 3 4 2" xfId="502" xr:uid="{F2B3EEFC-4FB9-4E35-9AB3-BBE2B466A7D7}"/>
    <cellStyle name="Milliers 2 3 5" xfId="252" xr:uid="{325E0514-281F-4E97-8514-7FED92ED176F}"/>
    <cellStyle name="Milliers 2 3 5 2" xfId="561" xr:uid="{E891E38F-9205-4E37-A710-1891279E4598}"/>
    <cellStyle name="Milliers 2 3 6" xfId="373" xr:uid="{4C50588D-9A11-4B2E-BC43-7C8F074186AD}"/>
    <cellStyle name="Milliers 2 3 7" xfId="481" xr:uid="{60366A85-DA26-4279-8F80-3D581DD42C94}"/>
    <cellStyle name="Milliers 2 3 8" xfId="680" xr:uid="{D7EB9314-81CE-435D-974B-C583D1BC7F06}"/>
    <cellStyle name="Milliers 2 3 9" xfId="1078" xr:uid="{552D0015-1BF9-4619-AABE-C0E6C3B75FC2}"/>
    <cellStyle name="Milliers 2 4" xfId="72" xr:uid="{FBFB0FBB-AF8C-4BEC-94F5-6E9BC950DD52}"/>
    <cellStyle name="Milliers 2 4 2" xfId="102" xr:uid="{02AC854C-E36B-421B-AA61-230B90F58079}"/>
    <cellStyle name="Milliers 2 4 2 2" xfId="220" xr:uid="{24370070-6B41-4A56-9118-72DDDB9E97DB}"/>
    <cellStyle name="Milliers 2 4 2 2 2" xfId="536" xr:uid="{DB83DBED-9A30-4218-8A00-16DBC8C8B091}"/>
    <cellStyle name="Milliers 2 4 2 3" xfId="333" xr:uid="{3E2AAD42-0CAB-40B1-AA0C-B95887C02AB8}"/>
    <cellStyle name="Milliers 2 4 2 3 2" xfId="641" xr:uid="{EA0D575B-0BA7-4833-931C-7FEAE95E72EA}"/>
    <cellStyle name="Milliers 2 4 2 4" xfId="448" xr:uid="{D233E748-8352-4B35-A89B-24E4955AE19F}"/>
    <cellStyle name="Milliers 2 4 3" xfId="136" xr:uid="{A30FB152-A0F3-4C61-85E5-A7AFA185F6D4}"/>
    <cellStyle name="Milliers 2 4 3 2" xfId="302" xr:uid="{A3AA67FA-6474-4A5E-A061-085DC27158F9}"/>
    <cellStyle name="Milliers 2 4 3 2 2" xfId="611" xr:uid="{C15074D6-B5F4-491D-A0A7-0FE70FE986D9}"/>
    <cellStyle name="Milliers 2 4 3 3" xfId="419" xr:uid="{D0940B0D-590E-4E73-AD50-1553305772CF}"/>
    <cellStyle name="Milliers 2 4 4" xfId="185" xr:uid="{E671E5B2-2D12-4A33-8B81-AAEF85A05956}"/>
    <cellStyle name="Milliers 2 4 4 2" xfId="508" xr:uid="{0C4E5A52-FD3B-430F-8681-2255F39F3E59}"/>
    <cellStyle name="Milliers 2 4 5" xfId="260" xr:uid="{535C7F53-BE37-42BB-95FF-49785A670947}"/>
    <cellStyle name="Milliers 2 4 5 2" xfId="569" xr:uid="{E4BE7E0E-D078-4A14-B905-794C0B5E5646}"/>
    <cellStyle name="Milliers 2 4 6" xfId="358" xr:uid="{E53A97D1-D1D0-4E64-9CA8-ED0447A97B41}"/>
    <cellStyle name="Milliers 2 4 7" xfId="2071" xr:uid="{053C7A95-1342-441C-9F36-2B7E9E28E9F3}"/>
    <cellStyle name="Milliers 2 5" xfId="80" xr:uid="{D64B67AA-0598-41BC-9F2A-41BD8ECE0366}"/>
    <cellStyle name="Milliers 2 5 2" xfId="110" xr:uid="{2FFE900D-4F4D-4709-9AE7-F680B06A7A17}"/>
    <cellStyle name="Milliers 2 5 2 2" xfId="228" xr:uid="{7BA74CA2-12C6-44FD-AFAF-2FF393D76F61}"/>
    <cellStyle name="Milliers 2 5 2 2 2" xfId="544" xr:uid="{EA7A6A6C-C315-4EE0-B0C9-3942D687466E}"/>
    <cellStyle name="Milliers 2 5 2 3" xfId="341" xr:uid="{8A73492C-F62A-417F-9B5D-8590E70B252C}"/>
    <cellStyle name="Milliers 2 5 2 3 2" xfId="649" xr:uid="{2DCB53E1-A1A6-4400-A179-51C497DE5634}"/>
    <cellStyle name="Milliers 2 5 2 4" xfId="456" xr:uid="{0202EF22-7C80-4F7E-B890-F846018F99DF}"/>
    <cellStyle name="Milliers 2 5 3" xfId="144" xr:uid="{126CE8A3-DCAE-43D3-B876-4ABDBA47EC8C}"/>
    <cellStyle name="Milliers 2 5 3 2" xfId="310" xr:uid="{5CB09974-1849-48E1-BCB7-4C2BCC9E378C}"/>
    <cellStyle name="Milliers 2 5 3 2 2" xfId="619" xr:uid="{FEBDC9E3-9D4B-45D1-AFC3-8F68C25099F8}"/>
    <cellStyle name="Milliers 2 5 3 3" xfId="427" xr:uid="{224FB4DD-A126-42BB-8FC6-C853E57E13C5}"/>
    <cellStyle name="Milliers 2 5 4" xfId="193" xr:uid="{DC6B9C7B-4D07-4B34-B240-5069EF95E6CC}"/>
    <cellStyle name="Milliers 2 5 4 2" xfId="516" xr:uid="{A2826FB4-3363-48AC-A4EA-81747D722708}"/>
    <cellStyle name="Milliers 2 5 5" xfId="268" xr:uid="{82F2A882-63E4-43B8-9396-EA366DEF86AA}"/>
    <cellStyle name="Milliers 2 5 5 2" xfId="577" xr:uid="{491B6803-9235-442B-80AE-6662D407C21E}"/>
    <cellStyle name="Milliers 2 5 6" xfId="386" xr:uid="{1968F2DF-BF60-4DA1-9917-1AA2E86DD5D8}"/>
    <cellStyle name="Milliers 2 5 7" xfId="2752" xr:uid="{76FA7AA2-77C0-4DAC-8FC4-C78B461E1FA0}"/>
    <cellStyle name="Milliers 2 6" xfId="88" xr:uid="{39172CD4-EBAA-4675-942F-A155CCE2C763}"/>
    <cellStyle name="Milliers 2 6 2" xfId="118" xr:uid="{1A6FAFA6-8EE6-4D10-9C74-B86C6161E14E}"/>
    <cellStyle name="Milliers 2 6 2 2" xfId="236" xr:uid="{97780B4C-5FCF-497E-883E-8A81BFF8F003}"/>
    <cellStyle name="Milliers 2 6 2 2 2" xfId="552" xr:uid="{35688C37-A1E4-4E54-9A1A-B2BA148326D0}"/>
    <cellStyle name="Milliers 2 6 2 3" xfId="349" xr:uid="{B4ABACF6-320B-47E3-AD78-5D4126176C8F}"/>
    <cellStyle name="Milliers 2 6 2 3 2" xfId="657" xr:uid="{DAABDC01-8E19-4CE6-968C-E649A920FFD9}"/>
    <cellStyle name="Milliers 2 6 2 4" xfId="464" xr:uid="{29962F49-BF98-4FB5-AADC-66B4C852F44A}"/>
    <cellStyle name="Milliers 2 6 3" xfId="152" xr:uid="{59FE02A9-10F1-4E1C-87D7-B447EEF797C1}"/>
    <cellStyle name="Milliers 2 6 3 2" xfId="318" xr:uid="{B98F7943-BA5B-4FD3-AB78-334FA1B4CC2B}"/>
    <cellStyle name="Milliers 2 6 3 2 2" xfId="627" xr:uid="{D922F20E-87F5-4387-BCCF-D81FF06D512C}"/>
    <cellStyle name="Milliers 2 6 3 3" xfId="435" xr:uid="{3A0ADA2A-14CF-4020-AC9E-E799D1A1EBCA}"/>
    <cellStyle name="Milliers 2 6 4" xfId="201" xr:uid="{71DF63C6-B311-42C4-A692-5674E15E0195}"/>
    <cellStyle name="Milliers 2 6 4 2" xfId="524" xr:uid="{060C8CDB-3EDF-4EC5-92E2-CC7065FC7FEF}"/>
    <cellStyle name="Milliers 2 6 5" xfId="276" xr:uid="{437017FA-83EB-4EF6-AC3B-B77D91A8703C}"/>
    <cellStyle name="Milliers 2 6 5 2" xfId="585" xr:uid="{62FA679A-2CD8-4739-BFBB-76CEA95B58D8}"/>
    <cellStyle name="Milliers 2 6 6" xfId="394" xr:uid="{F2626FAC-1FA8-4A51-8B23-E286E3065CB8}"/>
    <cellStyle name="Milliers 2 7" xfId="91" xr:uid="{7064A96B-0444-418E-81AE-5DA02575AE80}"/>
    <cellStyle name="Milliers 2 7 2" xfId="125" xr:uid="{2F6ED4E6-841A-42C3-B81E-2F4241714D65}"/>
    <cellStyle name="Milliers 2 7 2 2" xfId="239" xr:uid="{1408E0EC-7BFF-4D35-8864-12BC99AC8DC7}"/>
    <cellStyle name="Milliers 2 7 2 2 2" xfId="555" xr:uid="{3CF51B60-0940-4017-954E-BBDB8B9F0901}"/>
    <cellStyle name="Milliers 2 7 2 3" xfId="352" xr:uid="{58173FA0-8550-46EA-8DFB-83B7E9237321}"/>
    <cellStyle name="Milliers 2 7 2 3 2" xfId="660" xr:uid="{40A22443-5E96-4F56-9EBC-6AA397CD338A}"/>
    <cellStyle name="Milliers 2 7 2 4" xfId="467" xr:uid="{88E5CFED-3363-4210-88C9-CEBB660EC354}"/>
    <cellStyle name="Milliers 2 7 3" xfId="174" xr:uid="{1AF4BEF3-4125-4E12-837E-646452052EA5}"/>
    <cellStyle name="Milliers 2 7 3 2" xfId="291" xr:uid="{0927CB41-32CE-4707-8B6C-2932EEB4B67E}"/>
    <cellStyle name="Milliers 2 7 3 2 2" xfId="600" xr:uid="{75D43527-7ACA-46AA-B300-46224C063B57}"/>
    <cellStyle name="Milliers 2 7 3 3" xfId="408" xr:uid="{B1C2253F-936E-4DE5-AF13-4028BB3613A7}"/>
    <cellStyle name="Milliers 2 7 4" xfId="279" xr:uid="{7A9F3F88-67A0-4272-959F-773A38C8D74B}"/>
    <cellStyle name="Milliers 2 7 4 2" xfId="588" xr:uid="{C7FDE43F-BBDA-49FB-873F-3D1E824DC3E6}"/>
    <cellStyle name="Milliers 2 7 5" xfId="397" xr:uid="{A791EC43-97A4-4D40-9F89-6AC6081F8D53}"/>
    <cellStyle name="Milliers 2 8" xfId="121" xr:uid="{35C2ABC7-8AF2-4E4E-A680-95CD340CD628}"/>
    <cellStyle name="Milliers 2 8 2" xfId="209" xr:uid="{73ECF01C-A4E2-4FDA-8344-2BA57C4D2FA0}"/>
    <cellStyle name="Milliers 2 8 2 2" xfId="527" xr:uid="{A78F2E5A-7912-49DE-B7ED-F91352F6D8D8}"/>
    <cellStyle name="Milliers 2 8 3" xfId="323" xr:uid="{01AE8624-C089-45D5-BA4D-9594C2A89FB4}"/>
    <cellStyle name="Milliers 2 8 3 2" xfId="631" xr:uid="{31D9B4D5-AF46-4C5F-9B2F-1C20DD9F66DB}"/>
    <cellStyle name="Milliers 2 8 4" xfId="439" xr:uid="{B78F5096-6130-49CB-B0EA-ED9B3093B8E3}"/>
    <cellStyle name="Milliers 2 8 5" xfId="497" xr:uid="{C5484E32-B1EB-41D8-884E-229CCC9A0C59}"/>
    <cellStyle name="Milliers 2 9" xfId="171" xr:uid="{B2900D35-7617-4DB1-8DD4-95647F8CBCE9}"/>
    <cellStyle name="Milliers 2 9 2" xfId="288" xr:uid="{8F46C433-56C7-4CC1-A6D3-CF9126A5201F}"/>
    <cellStyle name="Milliers 2 9 2 2" xfId="597" xr:uid="{C3B84C82-5B8D-4AC9-99AA-4F2CE05DCE44}"/>
    <cellStyle name="Milliers 2 9 3" xfId="405" xr:uid="{B8CC4538-1B89-41E3-A1A0-61CEF25F418B}"/>
    <cellStyle name="Milliers 2_ANNÉE 2015" xfId="1079" xr:uid="{9D0F975C-EC02-47DF-8FC3-3272A554DB40}"/>
    <cellStyle name="Milliers 20" xfId="706" xr:uid="{5AD42CBA-0459-41E7-AD4A-5E603B287AF6}"/>
    <cellStyle name="Milliers 21" xfId="2773" xr:uid="{A7432275-3523-4C01-B65C-CFBE59987060}"/>
    <cellStyle name="Milliers 22" xfId="2775" xr:uid="{97999945-DD76-4BD3-8AA4-D9035026BA50}"/>
    <cellStyle name="Milliers 23" xfId="36" xr:uid="{252F2215-1E11-4D30-8B6B-246EF741569F}"/>
    <cellStyle name="Milliers 3" xfId="69" xr:uid="{2116A49B-808C-4BEE-AE66-AAF894CC8AF2}"/>
    <cellStyle name="Milliers 3 10" xfId="673" xr:uid="{22CFD5FD-594E-4D8E-9DE2-CF74DAB4F2EE}"/>
    <cellStyle name="Milliers 3 11" xfId="1080" xr:uid="{FD262E57-D74B-4A26-8213-908F5B163AF2}"/>
    <cellStyle name="Milliers 3 2" xfId="77" xr:uid="{7F029A0B-AF5A-47E1-9F6E-08568955E0D3}"/>
    <cellStyle name="Milliers 3 2 2" xfId="107" xr:uid="{70E5ED7C-0C17-4B8B-A07E-92D5EEF305B8}"/>
    <cellStyle name="Milliers 3 2 2 2" xfId="225" xr:uid="{59C12122-EC51-459C-A0CF-B10701836C60}"/>
    <cellStyle name="Milliers 3 2 2 2 2" xfId="541" xr:uid="{FF349EC7-A054-4F64-8044-C348A5F47705}"/>
    <cellStyle name="Milliers 3 2 2 3" xfId="338" xr:uid="{33F5932E-9EA1-4D3D-9597-DFCD510C9C6F}"/>
    <cellStyle name="Milliers 3 2 2 3 2" xfId="646" xr:uid="{F914D17B-A41F-4AA1-B0D1-87A24CA4CE7D}"/>
    <cellStyle name="Milliers 3 2 2 4" xfId="453" xr:uid="{3E9EC1BA-0B5F-46A2-A240-6DADEEE23BFB}"/>
    <cellStyle name="Milliers 3 2 3" xfId="141" xr:uid="{81A9FC3D-8336-4933-8121-04850843DFAF}"/>
    <cellStyle name="Milliers 3 2 3 2" xfId="307" xr:uid="{A9FCDA01-6FBE-4D8D-A899-E41FEA6E9ADE}"/>
    <cellStyle name="Milliers 3 2 3 2 2" xfId="616" xr:uid="{03082D18-2E65-45F3-977A-EE323CAA7667}"/>
    <cellStyle name="Milliers 3 2 3 3" xfId="424" xr:uid="{122EE8AA-21F1-4178-8455-40C804C054E0}"/>
    <cellStyle name="Milliers 3 2 4" xfId="190" xr:uid="{D3BA4179-8CF7-472F-B5EC-BC6CAF6760B2}"/>
    <cellStyle name="Milliers 3 2 4 2" xfId="513" xr:uid="{DC4189F0-3A38-493B-9087-07D6F2AACA6A}"/>
    <cellStyle name="Milliers 3 2 5" xfId="265" xr:uid="{616ABE38-1F38-4B69-B9FF-C513C362B2FD}"/>
    <cellStyle name="Milliers 3 2 5 2" xfId="574" xr:uid="{028DF372-2B2A-4547-814D-7A8047F7F244}"/>
    <cellStyle name="Milliers 3 2 6" xfId="379" xr:uid="{78CE157D-CB40-4F07-AAAB-D6F1324F9132}"/>
    <cellStyle name="Milliers 3 2 7" xfId="492" xr:uid="{12CA115A-F158-49DD-8C4C-75CE268E13BA}"/>
    <cellStyle name="Milliers 3 2 8" xfId="685" xr:uid="{E713B2B1-39FB-4FCB-B905-3C24CBBEF3B0}"/>
    <cellStyle name="Milliers 3 2 9" xfId="2074" xr:uid="{4D9DE7C3-9EBA-45AC-A029-B57F937F7EB4}"/>
    <cellStyle name="Milliers 3 3" xfId="85" xr:uid="{D2AAD1A8-9A47-40D0-B1B6-E133EFE4F94D}"/>
    <cellStyle name="Milliers 3 3 2" xfId="115" xr:uid="{092568A0-C064-4EAF-B618-D078262469C1}"/>
    <cellStyle name="Milliers 3 3 2 2" xfId="233" xr:uid="{4C1EC8E2-4495-4398-9F48-A5144CFAB3D2}"/>
    <cellStyle name="Milliers 3 3 2 2 2" xfId="549" xr:uid="{007C61F8-8932-4FB1-919D-45EF1867BB94}"/>
    <cellStyle name="Milliers 3 3 2 3" xfId="346" xr:uid="{F6433F18-50F5-41EA-9D7E-CB361C21158E}"/>
    <cellStyle name="Milliers 3 3 2 3 2" xfId="654" xr:uid="{9FE84F65-FB37-473C-A64A-6B8C0F40DE45}"/>
    <cellStyle name="Milliers 3 3 2 4" xfId="461" xr:uid="{3921D806-0031-4500-BE34-5DD181648519}"/>
    <cellStyle name="Milliers 3 3 3" xfId="149" xr:uid="{CFD074AE-C0F7-4F9F-84DB-937CB6FC855A}"/>
    <cellStyle name="Milliers 3 3 3 2" xfId="315" xr:uid="{C130BE87-35F0-451D-ACB0-073F5E53D8D1}"/>
    <cellStyle name="Milliers 3 3 3 2 2" xfId="624" xr:uid="{6544871A-2C85-4D19-A36B-FAC1D63EF2EC}"/>
    <cellStyle name="Milliers 3 3 3 3" xfId="432" xr:uid="{ED875273-1833-4EBB-AA08-C0112F398538}"/>
    <cellStyle name="Milliers 3 3 4" xfId="198" xr:uid="{F6F1F780-D9E0-4846-8DED-D652CBAA6E4B}"/>
    <cellStyle name="Milliers 3 3 4 2" xfId="521" xr:uid="{6807D6FF-F4F6-4463-8AB6-759C86DDC686}"/>
    <cellStyle name="Milliers 3 3 5" xfId="273" xr:uid="{419C2081-D7C0-4C7B-9895-4FB0D006357A}"/>
    <cellStyle name="Milliers 3 3 5 2" xfId="582" xr:uid="{53B79FA1-6FCA-4EC9-9ADE-9A3717322F75}"/>
    <cellStyle name="Milliers 3 3 6" xfId="391" xr:uid="{616BBE8B-F5C9-49BA-9BAB-2D37BE471DDA}"/>
    <cellStyle name="Milliers 3 4" xfId="99" xr:uid="{A6ED69D2-F1A0-44E2-86D0-A0D25955BB59}"/>
    <cellStyle name="Milliers 3 4 2" xfId="242" xr:uid="{FD242506-F365-4FFF-8ABD-531E0CEED223}"/>
    <cellStyle name="Milliers 3 4 2 2" xfId="355" xr:uid="{BE99B88E-8FFD-4D3B-B30C-2EA92CC74ACA}"/>
    <cellStyle name="Milliers 3 4 2 2 2" xfId="662" xr:uid="{657ABB03-94EE-4C91-A7E2-54755B783B3D}"/>
    <cellStyle name="Milliers 3 4 2 3" xfId="470" xr:uid="{D3342C85-3CCE-4204-9E0F-C0F6881AFC62}"/>
    <cellStyle name="Milliers 3 4 3" xfId="284" xr:uid="{74CE1D89-CB35-4FC1-B19F-96F0CA44220B}"/>
    <cellStyle name="Milliers 3 4 3 2" xfId="593" xr:uid="{205DF0A5-3BC5-453C-A120-99DE8667B281}"/>
    <cellStyle name="Milliers 3 4 4" xfId="402" xr:uid="{5A32FDB1-B5F5-4E5E-8555-0858FA1BA5B7}"/>
    <cellStyle name="Milliers 3 5" xfId="133" xr:uid="{D1ACEFB4-F1CD-4519-9787-20B7AC44D6C8}"/>
    <cellStyle name="Milliers 3 5 2" xfId="217" xr:uid="{B0A9084A-8FAA-43CB-B67B-E2BBD41ADB07}"/>
    <cellStyle name="Milliers 3 5 2 2" xfId="533" xr:uid="{FDB73493-B7F7-4BA8-8C0F-9BCBE00FF984}"/>
    <cellStyle name="Milliers 3 5 3" xfId="330" xr:uid="{2D2B0A9A-F413-42A0-807C-E3C93B1381B0}"/>
    <cellStyle name="Milliers 3 5 3 2" xfId="638" xr:uid="{5E02BCE1-06F7-4674-9B52-96A46A4FCDFA}"/>
    <cellStyle name="Milliers 3 5 4" xfId="445" xr:uid="{6100266A-7947-4843-9569-19F11C0DDE12}"/>
    <cellStyle name="Milliers 3 6" xfId="182" xr:uid="{A9567042-4B1D-4F4F-8D6C-8DA8E9E677B2}"/>
    <cellStyle name="Milliers 3 6 2" xfId="299" xr:uid="{BA9AA662-EB51-4B49-BFFE-FF4D77079CD5}"/>
    <cellStyle name="Milliers 3 6 2 2" xfId="608" xr:uid="{C17F90C1-F6DA-4F1B-BD88-CD5A5D8503C0}"/>
    <cellStyle name="Milliers 3 6 3" xfId="416" xr:uid="{9212D217-2189-4DDA-BBDA-611580BD852F}"/>
    <cellStyle name="Milliers 3 7" xfId="257" xr:uid="{0D31729E-BE59-4522-ABD9-0CEFD24D2FAB}"/>
    <cellStyle name="Milliers 3 7 2" xfId="566" xr:uid="{45DDBE9D-1958-4759-BA72-84E5F22D20DE}"/>
    <cellStyle name="Milliers 3 8" xfId="366" xr:uid="{BC82C06A-12DA-46BF-9964-2DF211F0AFB8}"/>
    <cellStyle name="Milliers 3 9" xfId="486" xr:uid="{5D340500-53BB-4645-829B-B14B9D614799}"/>
    <cellStyle name="Milliers 4" xfId="43" xr:uid="{5233772C-601E-44A3-A8EC-8F9C5A9DF123}"/>
    <cellStyle name="Milliers 4 10" xfId="675" xr:uid="{C3519F6B-60C7-4121-8CDA-154594C3BE5D}"/>
    <cellStyle name="Milliers 4 11" xfId="699" xr:uid="{A7F90C6F-4CCF-4045-9516-2C94B9C089AD}"/>
    <cellStyle name="Milliers 4 12" xfId="1081" xr:uid="{90EBF743-FA1B-4A60-8B51-CB9715E80615}"/>
    <cellStyle name="Milliers 4 2" xfId="59" xr:uid="{1A978EB6-18CA-4A09-9462-2DA799F2A7FF}"/>
    <cellStyle name="Milliers 4 2 2" xfId="244" xr:uid="{2415A2C4-9BD7-4A84-9A06-F9866ADEC7B0}"/>
    <cellStyle name="Milliers 4 2 2 2" xfId="356" xr:uid="{F1DC6B62-DCB8-4F0D-8947-B9C397310802}"/>
    <cellStyle name="Milliers 4 2 2 2 2" xfId="663" xr:uid="{C823477C-F650-4D10-8155-448456DBAFD9}"/>
    <cellStyle name="Milliers 4 2 2 3" xfId="471" xr:uid="{4B199808-7E88-4013-A8FA-8E766718C334}"/>
    <cellStyle name="Milliers 4 2 3" xfId="285" xr:uid="{5BAEC128-3E02-43D6-AA1E-F3260501BB22}"/>
    <cellStyle name="Milliers 4 2 3 2" xfId="594" xr:uid="{DB502329-976C-4931-8357-074151565027}"/>
    <cellStyle name="Milliers 4 2 4" xfId="380" xr:uid="{44B3D5BA-0AA4-417F-A2B0-1A96BC5058E9}"/>
    <cellStyle name="Milliers 4 2 5" xfId="479" xr:uid="{F2FAD983-E090-4EA5-A65D-B425C55DE330}"/>
    <cellStyle name="Milliers 4 2 6" xfId="686" xr:uid="{6B079D5C-BB8C-4C65-BFF2-7FD624A00CB4}"/>
    <cellStyle name="Milliers 4 2 7" xfId="2075" xr:uid="{DB74A70A-F83B-4CBB-87E1-D9B1D4E00095}"/>
    <cellStyle name="Milliers 4 3" xfId="92" xr:uid="{C904F13E-740C-497C-A3AE-59231F91D249}"/>
    <cellStyle name="Milliers 4 3 2" xfId="213" xr:uid="{4B0F32ED-C479-4F9D-9D24-D7EDF7AFF889}"/>
    <cellStyle name="Milliers 4 3 2 2" xfId="529" xr:uid="{CC429AB4-8266-4E20-9B3D-B5DDD14A6A37}"/>
    <cellStyle name="Milliers 4 3 3" xfId="326" xr:uid="{DCA9C2E7-BE3C-42D4-BAC2-D3A3ED8C458B}"/>
    <cellStyle name="Milliers 4 3 3 2" xfId="634" xr:uid="{A718246C-E542-41CE-90A1-CCF6199A7D8F}"/>
    <cellStyle name="Milliers 4 3 4" xfId="442" xr:uid="{FBB33436-469B-4329-8426-DF83793E247F}"/>
    <cellStyle name="Milliers 4 4" xfId="126" xr:uid="{CAD51ECB-C3B9-4243-B3D7-8AF8CA838348}"/>
    <cellStyle name="Milliers 4 4 2" xfId="292" xr:uid="{2A02248C-CE9C-4028-878D-D98ED825D07E}"/>
    <cellStyle name="Milliers 4 4 2 2" xfId="601" xr:uid="{DBFC9A31-4BB9-404D-9F9E-737231CBCDEF}"/>
    <cellStyle name="Milliers 4 4 3" xfId="409" xr:uid="{1EFD497E-EF04-45CF-ACCA-8EEAA50BE2A0}"/>
    <cellStyle name="Milliers 4 5" xfId="175" xr:uid="{1E54C24A-8839-41B0-8A9D-658407EB1529}"/>
    <cellStyle name="Milliers 4 5 2" xfId="500" xr:uid="{6EDDB6D3-698B-4E6E-A510-21A9B215D99C}"/>
    <cellStyle name="Milliers 4 6" xfId="250" xr:uid="{39D247D1-CE11-4AAB-BEF6-7D7ABB8CC4C2}"/>
    <cellStyle name="Milliers 4 6 2" xfId="559" xr:uid="{6406A805-8E4A-4475-B7BA-BDAEEFB10E4F}"/>
    <cellStyle name="Milliers 4 7" xfId="368" xr:uid="{509D8A55-F3B1-4FCE-9A26-F689702E3F8A}"/>
    <cellStyle name="Milliers 4 7 2" xfId="665" xr:uid="{19DC97AD-297C-4C52-8A2B-7A07EAD3693B}"/>
    <cellStyle name="Milliers 4 8" xfId="383" xr:uid="{AC6B18C3-21A8-48F7-AA94-D48623DA71CA}"/>
    <cellStyle name="Milliers 4 9" xfId="473" xr:uid="{EF5B1686-374A-423D-8839-F98425BF0C7C}"/>
    <cellStyle name="Milliers 5" xfId="70" xr:uid="{4CF310E4-BB5D-4FD7-B98C-E263BA347FA9}"/>
    <cellStyle name="Milliers 5 10" xfId="1082" xr:uid="{C1E5E7E9-0B82-4A17-A161-1677F36FB6A3}"/>
    <cellStyle name="Milliers 5 2" xfId="100" xr:uid="{C927F4A3-A168-43C5-BD17-254420024365}"/>
    <cellStyle name="Milliers 5 2 2" xfId="218" xr:uid="{7B89D624-3DE6-4D8B-80B4-2A064B4735E4}"/>
    <cellStyle name="Milliers 5 2 2 2" xfId="534" xr:uid="{618EFFEB-BC5E-4E11-A29E-BA7BBF19E89F}"/>
    <cellStyle name="Milliers 5 2 3" xfId="331" xr:uid="{FD72E007-2E9D-422A-A266-E2988DE4193E}"/>
    <cellStyle name="Milliers 5 2 3 2" xfId="639" xr:uid="{5D0540AF-7B67-4036-9DA2-FFD279FA2990}"/>
    <cellStyle name="Milliers 5 2 4" xfId="382" xr:uid="{18A5B098-C67E-4F4B-8A96-31360AA36226}"/>
    <cellStyle name="Milliers 5 2 5" xfId="446" xr:uid="{E2804AD4-6CF8-4F6B-BF40-CA62EF3DA80A}"/>
    <cellStyle name="Milliers 5 2 6" xfId="496" xr:uid="{469CC7FA-7276-4F8B-81A2-96A0421DB7A7}"/>
    <cellStyle name="Milliers 5 2 7" xfId="688" xr:uid="{0B3B9AC4-F62D-4577-8203-8B7B0622BDDB}"/>
    <cellStyle name="Milliers 5 2 8" xfId="2076" xr:uid="{FB843887-80F1-4542-A7AC-4E3FFD714C4E}"/>
    <cellStyle name="Milliers 5 3" xfId="134" xr:uid="{FFA9CAF7-4453-4951-AC1B-D6969F64A8CF}"/>
    <cellStyle name="Milliers 5 3 2" xfId="300" xr:uid="{14B3D2EB-6EBA-4CC7-8301-3207A9749434}"/>
    <cellStyle name="Milliers 5 3 2 2" xfId="609" xr:uid="{81AA3F9D-8F9C-42AD-84D5-3818159E5CFA}"/>
    <cellStyle name="Milliers 5 3 3" xfId="417" xr:uid="{AF171E75-EDC5-42E5-A1FC-4FA32ADA2BE2}"/>
    <cellStyle name="Milliers 5 4" xfId="183" xr:uid="{A4367AE3-DAA1-4CF5-BD26-993635B2FEBE}"/>
    <cellStyle name="Milliers 5 4 2" xfId="506" xr:uid="{DE529107-BFB4-49DB-ADE8-1AEC82137864}"/>
    <cellStyle name="Milliers 5 5" xfId="258" xr:uid="{FC996BFF-8C42-4453-BC28-3B666C35844E}"/>
    <cellStyle name="Milliers 5 5 2" xfId="567" xr:uid="{B727028C-64C5-458C-95AE-7B99494AD300}"/>
    <cellStyle name="Milliers 5 6" xfId="370" xr:uid="{BC21973B-5515-4D3C-BA9D-E441D1EAD3E6}"/>
    <cellStyle name="Milliers 5 7" xfId="359" xr:uid="{646C6F1B-4CE3-4CAA-BC49-A6F157308C5A}"/>
    <cellStyle name="Milliers 5 8" xfId="487" xr:uid="{630BD49A-5AFF-447E-8E6C-B3DD6B8CFF9C}"/>
    <cellStyle name="Milliers 5 9" xfId="677" xr:uid="{E3801DEA-C890-4BCD-A6D6-88A734235823}"/>
    <cellStyle name="Milliers 6" xfId="78" xr:uid="{0BDD3FE7-9B6E-4778-A0D1-AAC754941B76}"/>
    <cellStyle name="Milliers 6 2" xfId="108" xr:uid="{4BB7CB5A-2A14-4A2F-AE8F-FEE1A306E56E}"/>
    <cellStyle name="Milliers 6 2 2" xfId="226" xr:uid="{3657A55D-F978-42CF-8ADD-CA071A546282}"/>
    <cellStyle name="Milliers 6 2 2 2" xfId="542" xr:uid="{4A7FC08B-7F02-43A7-A5AE-FBB6DDCFAAEA}"/>
    <cellStyle name="Milliers 6 2 3" xfId="339" xr:uid="{FEA8F268-C757-41C5-BCE7-F886D38FBE34}"/>
    <cellStyle name="Milliers 6 2 3 2" xfId="647" xr:uid="{40DDC8C0-0EC3-49AD-ABE1-57E00D1E67FA}"/>
    <cellStyle name="Milliers 6 2 4" xfId="454" xr:uid="{7316EF3C-68F9-47DF-B241-6A35A274C00A}"/>
    <cellStyle name="Milliers 6 2 5" xfId="2077" xr:uid="{5C5569F4-16B0-49F2-9DD5-1B004905CC51}"/>
    <cellStyle name="Milliers 6 3" xfId="142" xr:uid="{5F5D63C0-F017-4B8F-9535-FC2982254CED}"/>
    <cellStyle name="Milliers 6 3 2" xfId="308" xr:uid="{192A815C-735E-4C52-B7F9-6D39BC2A22B0}"/>
    <cellStyle name="Milliers 6 3 2 2" xfId="617" xr:uid="{A03A46E9-A2C0-48B1-8375-48ED2F449F67}"/>
    <cellStyle name="Milliers 6 3 3" xfId="425" xr:uid="{E430DC35-1232-4A44-8621-30A296789ACA}"/>
    <cellStyle name="Milliers 6 4" xfId="191" xr:uid="{30D74DFC-3533-48F4-A26F-0B17F11E26EA}"/>
    <cellStyle name="Milliers 6 4 2" xfId="514" xr:uid="{0BBC2295-6DD9-4A71-91FD-FB343B7DBE34}"/>
    <cellStyle name="Milliers 6 5" xfId="266" xr:uid="{A9BC6C65-0BA4-415B-A179-9E01FB9099C8}"/>
    <cellStyle name="Milliers 6 5 2" xfId="575" xr:uid="{68BF72AE-201A-44AE-8195-E30BA6C3B38D}"/>
    <cellStyle name="Milliers 6 6" xfId="371" xr:uid="{69BAA1C5-F993-46F9-ABEF-D81D22294F1C}"/>
    <cellStyle name="Milliers 6 7" xfId="493" xr:uid="{B660FD46-2926-47AB-8C44-C98B1F0A7A1D}"/>
    <cellStyle name="Milliers 6 8" xfId="678" xr:uid="{20797E32-4B5E-4046-9DA2-543E2F5FA69F}"/>
    <cellStyle name="Milliers 6 9" xfId="1083" xr:uid="{F264CAD9-617D-439F-881E-2B535C400484}"/>
    <cellStyle name="Milliers 7" xfId="86" xr:uid="{A4BA7D9B-7A40-4D05-8B37-ECB7D2548096}"/>
    <cellStyle name="Milliers 7 2" xfId="116" xr:uid="{5E0718C0-D165-4A8C-9F21-84BA8EEB5A29}"/>
    <cellStyle name="Milliers 7 2 2" xfId="234" xr:uid="{4972BE5D-DDCA-4C89-A6F5-99D2D304553F}"/>
    <cellStyle name="Milliers 7 2 2 2" xfId="550" xr:uid="{9CEC9C1E-2805-430B-898A-0AD0E36BF495}"/>
    <cellStyle name="Milliers 7 2 3" xfId="347" xr:uid="{926D03A8-1F10-43FA-903F-643CCC8A9DD4}"/>
    <cellStyle name="Milliers 7 2 3 2" xfId="655" xr:uid="{38093D5F-00A0-4012-8411-3A289CE1C04E}"/>
    <cellStyle name="Milliers 7 2 4" xfId="462" xr:uid="{D7C5262B-4F9C-4846-8431-DB8F4046C9DD}"/>
    <cellStyle name="Milliers 7 2 5" xfId="2078" xr:uid="{5DAC4BD5-E214-49F4-9419-8B77D198AAA6}"/>
    <cellStyle name="Milliers 7 3" xfId="150" xr:uid="{F7AEBE00-B5AC-4F69-98C2-DD751DE1B0E6}"/>
    <cellStyle name="Milliers 7 3 2" xfId="316" xr:uid="{BB0BAA4F-5227-4899-AC52-C091C3DBB002}"/>
    <cellStyle name="Milliers 7 3 2 2" xfId="625" xr:uid="{C685B0C9-8518-4BCC-8E16-73F7C7CB5CF4}"/>
    <cellStyle name="Milliers 7 3 3" xfId="433" xr:uid="{58696AEF-D259-44E6-9DDE-9681918F5342}"/>
    <cellStyle name="Milliers 7 4" xfId="199" xr:uid="{D85D80B8-87C1-4851-B07C-F5450C534741}"/>
    <cellStyle name="Milliers 7 4 2" xfId="522" xr:uid="{8E2B2096-45EB-4150-ADBB-8D0688775524}"/>
    <cellStyle name="Milliers 7 5" xfId="274" xr:uid="{A8477E6B-809C-4F2A-B946-10E5888C8B4E}"/>
    <cellStyle name="Milliers 7 5 2" xfId="583" xr:uid="{FC17B2EC-A5AD-4EC0-8051-667DEDB9D940}"/>
    <cellStyle name="Milliers 7 6" xfId="392" xr:uid="{1D1000C3-0D55-46ED-9AB1-08C616AFCA71}"/>
    <cellStyle name="Milliers 7 7" xfId="1084" xr:uid="{73E50D8E-5900-4F0D-AF01-162256C34BB4}"/>
    <cellStyle name="Milliers 8" xfId="45" xr:uid="{105E48EB-82A5-4A56-8902-7D7EA8B8A4BE}"/>
    <cellStyle name="Milliers 8 2" xfId="122" xr:uid="{64FFB4D2-FD3B-43AC-89D3-AB6DAA0B5D61}"/>
    <cellStyle name="Milliers 8 2 2" xfId="237" xr:uid="{28B851FF-BCC6-4A54-96C2-BE6ADAE7E25B}"/>
    <cellStyle name="Milliers 8 2 2 2" xfId="553" xr:uid="{126AF844-0343-498B-8D9F-D5C448565099}"/>
    <cellStyle name="Milliers 8 2 3" xfId="350" xr:uid="{E5C49F48-77C2-4355-B517-C1851C6701E1}"/>
    <cellStyle name="Milliers 8 2 3 2" xfId="658" xr:uid="{D2D132FF-CE25-43FB-B26A-461A568E436B}"/>
    <cellStyle name="Milliers 8 2 4" xfId="465" xr:uid="{98D745CE-2A95-44C0-920B-5813C3465071}"/>
    <cellStyle name="Milliers 8 2 5" xfId="2079" xr:uid="{104159B0-024B-4F87-B7AA-7FF1E9523BB5}"/>
    <cellStyle name="Milliers 8 3" xfId="172" xr:uid="{B4049224-FD56-4DF0-8428-F7AB45849E9E}"/>
    <cellStyle name="Milliers 8 3 2" xfId="289" xr:uid="{106D6B9A-8C57-4712-B76F-81CC22A67A4C}"/>
    <cellStyle name="Milliers 8 3 2 2" xfId="598" xr:uid="{424D5CCB-4458-48D6-B1B3-C12FD5C0F372}"/>
    <cellStyle name="Milliers 8 3 3" xfId="406" xr:uid="{4797F8C4-BE88-4243-A639-E32F45287A9B}"/>
    <cellStyle name="Milliers 8 4" xfId="277" xr:uid="{C514FCC4-C8E6-426A-8978-FE14924ADB73}"/>
    <cellStyle name="Milliers 8 4 2" xfId="586" xr:uid="{70F2678B-E7BF-4C84-8807-D98FB59B44C6}"/>
    <cellStyle name="Milliers 8 5" xfId="395" xr:uid="{0F071B33-762E-4C06-B236-33008F934FFC}"/>
    <cellStyle name="Milliers 8 6" xfId="1085" xr:uid="{1D32E155-3A6E-456D-A3AD-CE5EC5CE6D83}"/>
    <cellStyle name="Milliers 9" xfId="89" xr:uid="{8E91F5EA-C75D-45FD-B529-5AFB739BC321}"/>
    <cellStyle name="Milliers 9 2" xfId="202" xr:uid="{6AE23780-5BCE-40F6-A83B-A917F32027AA}"/>
    <cellStyle name="Milliers 9 2 2" xfId="525" xr:uid="{08FD280A-CBDA-4D45-ABE7-09C8B55CCCC8}"/>
    <cellStyle name="Milliers 9 2 3" xfId="2080" xr:uid="{04F11BC8-5795-4DBD-8A3A-557580B2505D}"/>
    <cellStyle name="Milliers 9 3" xfId="320" xr:uid="{29450A62-6E95-4A6A-8615-A6C79667C090}"/>
    <cellStyle name="Milliers 9 3 2" xfId="628" xr:uid="{47996448-9795-4626-97E8-F9A88422F47C}"/>
    <cellStyle name="Milliers 9 4" xfId="436" xr:uid="{8FDE243E-C507-4C9B-8E32-E734BDBDAEB1}"/>
    <cellStyle name="Milliers 9 5" xfId="494" xr:uid="{C7AABC22-59EF-4757-8B23-3FCB48696519}"/>
    <cellStyle name="Milliers 9 6" xfId="1086" xr:uid="{3C6D1568-390D-4B67-A0FC-11FB5639CA9C}"/>
    <cellStyle name="Monétaire 2" xfId="64" xr:uid="{6ABC5BC6-EC78-494B-BB57-0C062943C62E}"/>
    <cellStyle name="Monétaire 2 10" xfId="1087" xr:uid="{04191DB9-A7D6-4AE8-A5D6-40A5C4DAA947}"/>
    <cellStyle name="Monétaire 2 2" xfId="95" xr:uid="{2C34A2B6-F39B-4193-ABD7-249EDD46BD76}"/>
    <cellStyle name="Monétaire 2 2 2" xfId="211" xr:uid="{C705CB54-327D-467B-9B0B-7DE8174AE5D0}"/>
    <cellStyle name="Monétaire 2 2 2 2" xfId="528" xr:uid="{BFD1DC85-152F-4246-94D8-A13AE7C5679C}"/>
    <cellStyle name="Monétaire 2 2 3" xfId="325" xr:uid="{388BA5D7-4277-467E-B842-7CCEEF3F75E6}"/>
    <cellStyle name="Monétaire 2 2 3 2" xfId="633" xr:uid="{B7C906DE-0526-41DA-98EC-A6A0AF686A17}"/>
    <cellStyle name="Monétaire 2 2 4" xfId="441" xr:uid="{A4D85D13-2BD8-4B66-A3A9-0C169F5DA55A}"/>
    <cellStyle name="Monétaire 2 2 5" xfId="2081" xr:uid="{81284C0D-D0E4-4BF3-AD50-63BD0CFB0BE0}"/>
    <cellStyle name="Monétaire 2 3" xfId="129" xr:uid="{97ED121E-1A68-4899-B223-8D454BE0BD47}"/>
    <cellStyle name="Monétaire 2 3 2" xfId="295" xr:uid="{BB358EC0-209E-4116-8201-CD87744D5753}"/>
    <cellStyle name="Monétaire 2 3 2 2" xfId="604" xr:uid="{7678C60D-06E8-4013-B688-F4B4E4E3538D}"/>
    <cellStyle name="Monétaire 2 3 3" xfId="412" xr:uid="{E3FEC3E4-4A8C-4A47-9BCA-4F546258490E}"/>
    <cellStyle name="Monétaire 2 4" xfId="178" xr:uid="{9205B937-7D5D-48AB-9D27-99936530C400}"/>
    <cellStyle name="Monétaire 2 4 2" xfId="503" xr:uid="{5BEBBC55-D681-4755-9BE9-E913ABEC5BE1}"/>
    <cellStyle name="Monétaire 2 5" xfId="253" xr:uid="{EEE32EA9-E63F-4085-A892-B4F1388D8957}"/>
    <cellStyle name="Monétaire 2 5 2" xfId="562" xr:uid="{CC5AEA65-F2B4-405B-B738-C6445B138BFC}"/>
    <cellStyle name="Monétaire 2 6" xfId="374" xr:uid="{B661D856-A11B-41E9-9B50-F35988235028}"/>
    <cellStyle name="Monétaire 2 7" xfId="482" xr:uid="{C7C76A1A-07B7-4649-9E6B-A6F8A7066C3C}"/>
    <cellStyle name="Monétaire 2 8" xfId="681" xr:uid="{E3897D12-E790-40D3-AE82-B049D98A31E6}"/>
    <cellStyle name="Monétaire 2 9" xfId="700" xr:uid="{9306C7C5-5215-4527-80F4-2E95128BFCA3}"/>
    <cellStyle name="Monétaire 3" xfId="73" xr:uid="{413CF04D-C65E-4DD2-9009-FC28F0D7C698}"/>
    <cellStyle name="Monétaire 3 2" xfId="103" xr:uid="{4F4E728D-2F85-4B44-9139-EE79D057164C}"/>
    <cellStyle name="Monétaire 3 2 2" xfId="221" xr:uid="{D2ABBD61-F6F3-40B0-9492-140C2FB569B6}"/>
    <cellStyle name="Monétaire 3 2 2 2" xfId="537" xr:uid="{0105811C-C198-490B-A87B-D5FC40C6FB30}"/>
    <cellStyle name="Monétaire 3 2 3" xfId="334" xr:uid="{B2716740-43D8-44F3-888D-9FFE88CBFB14}"/>
    <cellStyle name="Monétaire 3 2 3 2" xfId="642" xr:uid="{B1507F39-A110-4322-ABAE-0BDE56B308FF}"/>
    <cellStyle name="Monétaire 3 2 4" xfId="449" xr:uid="{415E3ABC-59D9-49C1-9C0C-839E3ACE0015}"/>
    <cellStyle name="Monétaire 3 2 5" xfId="2082" xr:uid="{B5B70DD4-FDFC-4D81-AA17-555C0CF0CD11}"/>
    <cellStyle name="Monétaire 3 3" xfId="137" xr:uid="{34D5DA91-A2B2-408A-BE7F-459122358303}"/>
    <cellStyle name="Monétaire 3 3 2" xfId="303" xr:uid="{80442660-F55B-4E8A-A157-94FCF288CFB2}"/>
    <cellStyle name="Monétaire 3 3 2 2" xfId="612" xr:uid="{A1410155-4297-40BA-AB26-928EFCD4DB53}"/>
    <cellStyle name="Monétaire 3 3 3" xfId="420" xr:uid="{A03D3F20-92F1-4CDC-BFD8-A8364FF24570}"/>
    <cellStyle name="Monétaire 3 4" xfId="186" xr:uid="{37C9BEEA-72C3-49D0-A15A-BF26E5CEB3D0}"/>
    <cellStyle name="Monétaire 3 4 2" xfId="509" xr:uid="{0C5058D9-D77F-40E2-9680-8CEBB34B47CE}"/>
    <cellStyle name="Monétaire 3 5" xfId="261" xr:uid="{DADE0B94-0416-4C11-8C5B-8746D8673289}"/>
    <cellStyle name="Monétaire 3 5 2" xfId="570" xr:uid="{135DCCA6-8A7B-441A-9279-CB9845F00CE9}"/>
    <cellStyle name="Monétaire 3 6" xfId="384" xr:uid="{5698F343-8CE7-4606-9121-FA32B8021B46}"/>
    <cellStyle name="Monétaire 3 7" xfId="1088" xr:uid="{FF618F7D-EB84-45E1-922B-B867D571BE2C}"/>
    <cellStyle name="Monétaire 4" xfId="81" xr:uid="{8E2DC531-9439-40FA-92EB-4ACEC306B88E}"/>
    <cellStyle name="Monétaire 4 2" xfId="111" xr:uid="{90297E3D-0DD0-4A8C-9076-D77D54BC7680}"/>
    <cellStyle name="Monétaire 4 2 2" xfId="229" xr:uid="{7405AA6D-71A0-41A5-8658-7D3F0496ABA3}"/>
    <cellStyle name="Monétaire 4 2 2 2" xfId="545" xr:uid="{5B3E2991-0838-4702-B947-94EF24DFE83F}"/>
    <cellStyle name="Monétaire 4 2 3" xfId="342" xr:uid="{09DB4F26-E5D1-4AB6-9125-E8839DD7326F}"/>
    <cellStyle name="Monétaire 4 2 3 2" xfId="650" xr:uid="{16FA37A7-745D-422F-B6D7-B5A518963A93}"/>
    <cellStyle name="Monétaire 4 2 4" xfId="457" xr:uid="{6F6E16BC-E698-4674-A558-1828E4B65F88}"/>
    <cellStyle name="Monétaire 4 3" xfId="145" xr:uid="{C4E720F4-575D-490B-A9A1-137B1F6FA9D2}"/>
    <cellStyle name="Monétaire 4 3 2" xfId="311" xr:uid="{CA41B8F3-D482-4E1E-B322-0AE5472A4057}"/>
    <cellStyle name="Monétaire 4 3 2 2" xfId="620" xr:uid="{75E13E7A-6964-4C9F-8FD3-50995269D9FA}"/>
    <cellStyle name="Monétaire 4 3 3" xfId="428" xr:uid="{468A36A7-CD1B-4745-98C4-5FE016EADA48}"/>
    <cellStyle name="Monétaire 4 4" xfId="194" xr:uid="{315F6D19-3EE3-44B0-AE95-BDBA24B20862}"/>
    <cellStyle name="Monétaire 4 4 2" xfId="517" xr:uid="{89A14E4D-4E70-4E1F-B40D-0FDC2695FBBB}"/>
    <cellStyle name="Monétaire 4 5" xfId="269" xr:uid="{4A251A64-7468-4BBB-A1C6-409164D8B44C}"/>
    <cellStyle name="Monétaire 4 5 2" xfId="578" xr:uid="{3F515067-8072-40D3-851E-02F76118718C}"/>
    <cellStyle name="Monétaire 4 6" xfId="387" xr:uid="{999F9D62-6563-4CE2-A2A1-740E9914328A}"/>
    <cellStyle name="Monétaire 5" xfId="240" xr:uid="{F77424F7-1724-41EA-BB92-63D154355314}"/>
    <cellStyle name="Monétaire 5 2" xfId="353" xr:uid="{0E8F63FD-9B22-4E2F-85A5-16C72F29ABA2}"/>
    <cellStyle name="Monétaire 5 2 2" xfId="468" xr:uid="{3A3CFF8A-F822-459E-AABD-FF3A07524B9F}"/>
    <cellStyle name="Monétaire 5 3" xfId="280" xr:uid="{EC695C82-9E88-443B-9F0C-89A49719A318}"/>
    <cellStyle name="Monétaire 5 3 2" xfId="589" xr:uid="{BA9D4B75-0D21-42F0-B315-174DDDC15AE9}"/>
    <cellStyle name="Monétaire 5 4" xfId="398" xr:uid="{726A4BFA-807E-4E89-97A6-DD92BD5C2FB2}"/>
    <cellStyle name="Monétaire 6" xfId="362" xr:uid="{384E6153-F052-4B8B-8A42-6CD1D1D0BC92}"/>
    <cellStyle name="Monétaire 7" xfId="669" xr:uid="{1A63C623-F43C-4666-80A6-7B7D7D1E8EDC}"/>
    <cellStyle name="Monétaire0" xfId="1089" xr:uid="{646386AA-5F29-4779-B2AE-430EB40863DE}"/>
    <cellStyle name="Monétaire0 2" xfId="1090" xr:uid="{2CF266B4-2F7B-4774-B511-47982584E1BB}"/>
    <cellStyle name="Monétaire0 2 2" xfId="2084" xr:uid="{5327AA2B-3598-4B76-95C2-8D5F1AD04902}"/>
    <cellStyle name="Monétaire0 3" xfId="2083" xr:uid="{4D164DD7-935C-4269-BC46-EB59BFFFDF1A}"/>
    <cellStyle name="N?rmal_la?oux_larou?" xfId="1092" xr:uid="{BA2C483E-4326-4B3C-832F-929839742906}"/>
    <cellStyle name="Neutral" xfId="1093" xr:uid="{227322D8-CDB3-4AC8-B116-42FC7A310A4B}"/>
    <cellStyle name="Neutral 2" xfId="2085" xr:uid="{8BFEF0B6-E5C9-43BC-88AC-38C5C10853CE}"/>
    <cellStyle name="Neutral 3" xfId="2739" xr:uid="{1ACB271C-CFA7-4F95-8500-0853027F8EC9}"/>
    <cellStyle name="Neutrale" xfId="1094" xr:uid="{1FB53F03-DAE0-4F1C-9DBE-2668BE9E0332}"/>
    <cellStyle name="Neutrale 2" xfId="2086" xr:uid="{983895D6-4923-4488-B572-B5D1F787000C}"/>
    <cellStyle name="Neutre 2" xfId="160" xr:uid="{C70EC57C-AA6B-4A41-82BB-2C509F6D0D71}"/>
    <cellStyle name="Neutre 2 2" xfId="2087" xr:uid="{ECD874D2-ED2A-4DC4-A7B8-8F0AC0FD1273}"/>
    <cellStyle name="Neutre 2 3" xfId="1095" xr:uid="{135F10BA-3179-4861-AC12-41CA7F641366}"/>
    <cellStyle name="Norma?_On Hol?" xfId="1096" xr:uid="{8E76BF58-CDF3-47AE-8124-67686A950F71}"/>
    <cellStyle name="Normaᷬ_On Holᷤ" xfId="1097" xr:uid="{8070207A-F0B4-4D00-8B6F-E15071671F30}"/>
    <cellStyle name="Normal" xfId="0" builtinId="0"/>
    <cellStyle name="Normal - Style1" xfId="1098" xr:uid="{78D77960-C6D9-499D-A892-7677702197B4}"/>
    <cellStyle name="Normal - Style1 2" xfId="2088" xr:uid="{C5F6BD99-9577-40EB-B968-89B1D294470E}"/>
    <cellStyle name="Normal 10" xfId="1099" xr:uid="{B4498593-5F76-4ADB-AC9A-E89C2C8E961A}"/>
    <cellStyle name="Normal 10 2" xfId="2089" xr:uid="{4E833A5F-593C-4AEE-9892-DBE882F936E1}"/>
    <cellStyle name="Normal 11" xfId="1100" xr:uid="{9ABF81B9-F54C-4FE4-946A-FF1E03E28AE4}"/>
    <cellStyle name="Normal 11 2" xfId="2090" xr:uid="{9A90B4A4-CA09-4B03-9419-2668D2F9E47E}"/>
    <cellStyle name="Normal 12" xfId="1101" xr:uid="{502FAF10-74AC-4D77-BC36-514A7264F52C}"/>
    <cellStyle name="Normal 12 2" xfId="1102" xr:uid="{9B043820-5C94-4916-A528-D0E564DAC1BB}"/>
    <cellStyle name="Normal 12 2 2" xfId="2092" xr:uid="{4911E307-A349-4546-96E6-D189C69DAE76}"/>
    <cellStyle name="Normal 12 3" xfId="1103" xr:uid="{CAAB12CB-E840-4014-86E5-9F93755AE65B}"/>
    <cellStyle name="Normal 12 3 2" xfId="2093" xr:uid="{9C64943B-99E6-4749-BA2E-97368353F02E}"/>
    <cellStyle name="Normal 12 4" xfId="2091" xr:uid="{6D8E449E-D8AF-4CF4-B5A9-ADA3C2EA9D65}"/>
    <cellStyle name="Normal 12 5" xfId="2750" xr:uid="{B0C1208D-4E40-432C-8554-B39CF8A34689}"/>
    <cellStyle name="Normal 13" xfId="1104" xr:uid="{C91F0F00-6AE7-4A52-89D3-9299DC216DBA}"/>
    <cellStyle name="Normal 13 2" xfId="2094" xr:uid="{9044588C-5FAF-4D6E-8F43-17FFAA84266F}"/>
    <cellStyle name="Normal 14" xfId="1105" xr:uid="{ADCF9EA7-4D5F-49C4-8315-B1548708308C}"/>
    <cellStyle name="Normal 14 2" xfId="2095" xr:uid="{817B6D5D-146C-4E6E-9041-C11440ABAF21}"/>
    <cellStyle name="Normal 15" xfId="1106" xr:uid="{BA962D99-433C-430D-9219-696B69864002}"/>
    <cellStyle name="Normal 15 2" xfId="2096" xr:uid="{4F4C64F2-B1B1-460F-A0EB-5715EC85E67C}"/>
    <cellStyle name="Normal 16" xfId="1107" xr:uid="{4B0A2EF3-076E-4AE2-8A76-638FA78A7504}"/>
    <cellStyle name="Normal 16 2" xfId="2097" xr:uid="{F7CBECEC-2900-43C7-8D4D-6D1712F28575}"/>
    <cellStyle name="Normal 17" xfId="1108" xr:uid="{C8EBD646-3E3B-44E1-BA5B-DA5F45734194}"/>
    <cellStyle name="Normal 17 2" xfId="2098" xr:uid="{E4B5C214-30C3-4D15-91C7-0D48DE4B9838}"/>
    <cellStyle name="Normal 18" xfId="1109" xr:uid="{032B8B29-946C-4362-9213-390B8DA0555D}"/>
    <cellStyle name="Normal 18 2" xfId="2099" xr:uid="{4AC30599-A52D-4669-A654-7907B325719D}"/>
    <cellStyle name="Normal 19" xfId="1110" xr:uid="{03D0C469-C17C-4AE4-93E7-84440B26900F}"/>
    <cellStyle name="Normal 19 2" xfId="2100" xr:uid="{E3BF323E-26FB-4191-B31A-3718F346058B}"/>
    <cellStyle name="Normal 2" xfId="33" xr:uid="{B0FBC7FD-69B2-42FD-AD69-865BFE815FE5}"/>
    <cellStyle name="Normal 2 10" xfId="1111" xr:uid="{50F7E658-18BB-4AB3-8C7C-01F012A241EA}"/>
    <cellStyle name="Normal 2 2" xfId="58" xr:uid="{F20EF79C-B4D9-403C-8C91-350ED921230B}"/>
    <cellStyle name="Normal 2 2 2" xfId="65" xr:uid="{3A6246C5-FBB3-4EA5-A818-F3B2EC636F0E}"/>
    <cellStyle name="Normal 2 2 2 2" xfId="2102" xr:uid="{2B834158-06A6-4601-B64E-D35E6FEA9681}"/>
    <cellStyle name="Normal 2 2 3" xfId="478" xr:uid="{D2CE6C94-C8F4-4EAA-AB67-5AB36FEAC8A4}"/>
    <cellStyle name="Normal 2 2 4" xfId="1112" xr:uid="{00554699-D3C2-41C8-A2A5-ED387CF75BF8}"/>
    <cellStyle name="Normal 2 3" xfId="60" xr:uid="{EBA94AB2-4D00-4120-903B-27AC5891D547}"/>
    <cellStyle name="Normal 2 3 17" xfId="2694" xr:uid="{4825B53E-9C38-4D36-95E8-59165496EADE}"/>
    <cellStyle name="Normal 2 3 2" xfId="1114" xr:uid="{2C1BCB46-DC3A-4814-AE86-518247E0A286}"/>
    <cellStyle name="Normal 2 3 2 2" xfId="2104" xr:uid="{B920CA0F-C839-4749-AAC5-9F99EFFEEC0E}"/>
    <cellStyle name="Normal 2 3 3" xfId="2103" xr:uid="{5B4ADCC1-1516-42D9-B04C-913109328AAC}"/>
    <cellStyle name="Normal 2 3 4" xfId="1113" xr:uid="{09BBE4F6-BABD-408B-A1EE-E5AFDFDBCF7B}"/>
    <cellStyle name="Normal 2 4" xfId="123" xr:uid="{5B807C63-8316-4F22-BC5B-4FDAEF19624F}"/>
    <cellStyle name="Normal 2 4 2" xfId="2105" xr:uid="{7DB3399F-ADAD-4150-AFAF-111D5F6B6965}"/>
    <cellStyle name="Normal 2 4 3" xfId="1115" xr:uid="{F2AF4BC4-D574-45EB-BF34-0E4E7BF6C9F0}"/>
    <cellStyle name="Normal 2 5" xfId="204" xr:uid="{5C38C5B4-1762-4B01-8A6D-0E31EF72689D}"/>
    <cellStyle name="Normal 2 5 2" xfId="2106" xr:uid="{CD80FDFE-7633-4034-87E2-A3E46EB7E20B}"/>
    <cellStyle name="Normal 2 5 3" xfId="1116" xr:uid="{41C04F30-1C45-43B7-AE01-C571647582A6}"/>
    <cellStyle name="Normal 2 6" xfId="46" xr:uid="{A86707C1-B639-4E9F-B71A-E6A32C200646}"/>
    <cellStyle name="Normal 2 6 2" xfId="2101" xr:uid="{9F9D049B-BD7C-49A6-A8B0-65A850314177}"/>
    <cellStyle name="Normal 2 7" xfId="695" xr:uid="{B8C49D04-3982-48AB-B0B7-CE9801999404}"/>
    <cellStyle name="Normal 2 7 2" xfId="2740" xr:uid="{3D8EC4DB-9DEB-4CA5-855A-C55A4EFEF2A9}"/>
    <cellStyle name="Normal 2 8" xfId="2748" xr:uid="{DBF826EA-1AB6-40A7-9323-AF240ECC7F4A}"/>
    <cellStyle name="Normal 2 9" xfId="2755" xr:uid="{B489CDFE-4375-4B21-B494-31A3DAFF91F3}"/>
    <cellStyle name="Normal 2_ANNÉE 2015" xfId="1117" xr:uid="{172BDC49-3F7D-4B1D-AB2C-FFBC503FD66A}"/>
    <cellStyle name="Normal 20" xfId="1118" xr:uid="{2D4C1740-3CF7-4A44-92E9-83AB7ADDA02C}"/>
    <cellStyle name="Normal 20 2" xfId="2107" xr:uid="{D69C890B-E9B6-4196-B2ED-01061BB27E50}"/>
    <cellStyle name="Normal 21" xfId="1119" xr:uid="{163B326C-0F06-4975-9DA2-7B76E14ED2E8}"/>
    <cellStyle name="Normal 21 2" xfId="2108" xr:uid="{3E87CE3D-31CF-4C01-AD1F-8D365DDBD3FB}"/>
    <cellStyle name="Normal 22" xfId="1120" xr:uid="{AC2DF5F6-74AA-4AFB-912D-513D4F984631}"/>
    <cellStyle name="Normal 22 2" xfId="2109" xr:uid="{B03A7FF6-59FA-4A38-A791-0753E38C9EA7}"/>
    <cellStyle name="Normal 23" xfId="1121" xr:uid="{8E0D984C-1101-4695-85B4-BC336E8A41C2}"/>
    <cellStyle name="Normal 23 2" xfId="2110" xr:uid="{2D36B0ED-D455-4D39-8C5B-1F03423B6FAF}"/>
    <cellStyle name="Normal 24" xfId="1122" xr:uid="{BC381E2D-9602-426B-8399-12F8140F32A5}"/>
    <cellStyle name="Normal 24 2" xfId="2111" xr:uid="{CBD58A8D-20F5-434F-8D98-94B21A14E927}"/>
    <cellStyle name="Normal 25" xfId="1123" xr:uid="{7C5790AA-6F96-4C88-8F01-23D263C483E5}"/>
    <cellStyle name="Normal 25 2" xfId="2112" xr:uid="{1BC0AC7C-C919-4239-A0F9-9266A0D4A722}"/>
    <cellStyle name="Normal 26" xfId="1124" xr:uid="{03352733-EF4A-437A-A7DE-5DF215424E13}"/>
    <cellStyle name="Normal 26 2" xfId="2113" xr:uid="{331C1AAE-BB70-480A-A684-8194B78D8F25}"/>
    <cellStyle name="Normal 27" xfId="1125" xr:uid="{A252E024-905B-4A62-8094-ADB0405A8F74}"/>
    <cellStyle name="Normal 27 2" xfId="2114" xr:uid="{8F3CA899-62AA-4620-B699-DE3AFD68A87C}"/>
    <cellStyle name="Normal 28" xfId="1126" xr:uid="{E4C8794A-CA50-4997-A6C8-BF7986AA65D8}"/>
    <cellStyle name="Normal 28 2" xfId="2115" xr:uid="{6B13830B-B9B2-4BA1-8E0A-F5ACDCE51DF6}"/>
    <cellStyle name="Normal 29" xfId="1127" xr:uid="{0EB27839-F478-4BB1-B681-F23960F15419}"/>
    <cellStyle name="Normal 3" xfId="34" xr:uid="{31F46605-7AF9-4D9A-B3C7-FD1213E137BA}"/>
    <cellStyle name="Normal 3 2" xfId="63" xr:uid="{2568F813-C0E7-48A6-B441-40A0B2229A4B}"/>
    <cellStyle name="Normal 3 2 2" xfId="162" xr:uid="{A1CC2C8D-D962-44FB-A5E5-4125FA335B2F}"/>
    <cellStyle name="Normal 3 2 2 2" xfId="2117" xr:uid="{4A2CBD31-03AE-476C-B951-F976B74CF7F1}"/>
    <cellStyle name="Normal 3 2 3" xfId="1129" xr:uid="{C030E82E-C8CA-4861-9D0C-76A593B6EDBE}"/>
    <cellStyle name="Normal 3 3" xfId="161" xr:uid="{32BB814C-9C0D-4F32-85A7-098DAFF9A228}"/>
    <cellStyle name="Normal 3 3 2" xfId="2118" xr:uid="{F1F02370-AF3E-46EC-A4E2-368C0C52CF20}"/>
    <cellStyle name="Normal 3 3 3" xfId="1130" xr:uid="{427DA997-C0D2-4667-8F73-CCE18F74D9AF}"/>
    <cellStyle name="Normal 3 4" xfId="477" xr:uid="{79BFE39D-34A9-46D2-9EC7-94D4B29309A7}"/>
    <cellStyle name="Normal 3 4 2" xfId="2119" xr:uid="{DE76D4C4-40AF-46F4-B9E1-26A69DC577F1}"/>
    <cellStyle name="Normal 3 4 3" xfId="1131" xr:uid="{3B1062E2-CB7B-4A21-9AEB-532091C02326}"/>
    <cellStyle name="Normal 3 5" xfId="52" xr:uid="{51548127-BD0F-44BC-8659-A22898A8157D}"/>
    <cellStyle name="Normal 3 5 2" xfId="2120" xr:uid="{979CE400-6E05-4294-BEC6-687B6B488C24}"/>
    <cellStyle name="Normal 3 5 3" xfId="1132" xr:uid="{43D4AB2C-88F7-4189-8F48-F88FE4A93405}"/>
    <cellStyle name="Normal 3 6" xfId="698" xr:uid="{84DA2773-40A2-4AFB-9C7A-8F09952A8DA0}"/>
    <cellStyle name="Normal 3 6 2" xfId="2116" xr:uid="{B6ED8E84-AB06-48C8-B838-31C4A6C19053}"/>
    <cellStyle name="Normal 3 7" xfId="2751" xr:uid="{8C34D523-3C43-4018-BBD9-29BE59C92809}"/>
    <cellStyle name="Normal 3 8" xfId="2756" xr:uid="{275D47EE-8E9F-4759-8521-B39FEA78E674}"/>
    <cellStyle name="Normal 3 9" xfId="1128" xr:uid="{829A6CA5-0617-4F5B-A967-EA0C9410B29F}"/>
    <cellStyle name="Normal 3_ANNÉE 2015" xfId="1133" xr:uid="{57BCD90B-8701-48E2-B364-2BAB12AA9271}"/>
    <cellStyle name="Normal 30" xfId="2746" xr:uid="{CB9FE0BA-2ECB-4C96-BCA9-03F2D6D13F02}"/>
    <cellStyle name="Normal 30 2" xfId="2770" xr:uid="{204DF23A-8DE8-4033-AA0E-FFDD5EDA139B}"/>
    <cellStyle name="Normal 31" xfId="2722" xr:uid="{9E2812AB-DEFF-48F5-8968-509CC8BD300C}"/>
    <cellStyle name="Normal 32" xfId="2753" xr:uid="{3D48A668-9987-4F2B-A745-1B4CB506CD23}"/>
    <cellStyle name="Normal 32 2" xfId="2771" xr:uid="{191B66A8-32DF-43BF-9E31-57CD5C540FC4}"/>
    <cellStyle name="Normal 33" xfId="2754" xr:uid="{1E37728E-EC78-4697-A175-A58736976476}"/>
    <cellStyle name="Normal 33 2" xfId="2772" xr:uid="{8EA4F84C-7915-407E-BF20-6D53E8977CEE}"/>
    <cellStyle name="Normal 34" xfId="2767" xr:uid="{F42818F6-56F6-4908-90D3-186B900BD077}"/>
    <cellStyle name="Normal 35" xfId="705" xr:uid="{1BCA76D8-6369-4814-8244-C4270BA4CAA9}"/>
    <cellStyle name="Normal 36" xfId="2774" xr:uid="{276709FC-CEE9-4F18-98AA-45535ABD6A80}"/>
    <cellStyle name="Normal 4" xfId="35" xr:uid="{FEF86E3C-0E08-434F-A9C8-4FC4187DE32F}"/>
    <cellStyle name="Normal 4 2" xfId="164" xr:uid="{BC028B9B-9D38-42BF-A611-63404C959710}"/>
    <cellStyle name="Normal 4 2 2" xfId="57" xr:uid="{900B61D8-D5AE-4C73-A49F-B22DBB8213EA}"/>
    <cellStyle name="Normal 4 2 2 2" xfId="2122" xr:uid="{95CB945B-BB6F-4D01-B0DB-80ABDE99E10D}"/>
    <cellStyle name="Normal 4 2 3" xfId="377" xr:uid="{B41C1ACE-86F6-4D0D-AB16-C95073A3B85B}"/>
    <cellStyle name="Normal 4 2 4" xfId="498" xr:uid="{5C139BF6-9602-49EE-91A1-4658853541BA}"/>
    <cellStyle name="Normal 4 2 5" xfId="1135" xr:uid="{9FE1B711-0D77-4EBB-8E33-9F683E4C29C4}"/>
    <cellStyle name="Normal 4 3" xfId="163" xr:uid="{9C519DBF-E5B6-4091-B483-B1B556687FE4}"/>
    <cellStyle name="Normal 4 3 2" xfId="2123" xr:uid="{058C528A-58D2-41E3-9E9D-179F6A5A6946}"/>
    <cellStyle name="Normal 4 3 3" xfId="1136" xr:uid="{78D7AF69-9AD6-4CEC-8276-F351D085FB6D}"/>
    <cellStyle name="Normal 4 4" xfId="1137" xr:uid="{BD832B08-1BB4-4F36-A953-DBB36B5F42C3}"/>
    <cellStyle name="Normal 4 4 2" xfId="2124" xr:uid="{3856380E-323F-4AC2-92CE-12EA7E2BF3A4}"/>
    <cellStyle name="Normal 4 5" xfId="1138" xr:uid="{C2A2996F-DBC4-4F38-A751-BEFA2B20DDB5}"/>
    <cellStyle name="Normal 4 5 2" xfId="2125" xr:uid="{9E75DA58-2A9A-448A-A97B-0FB1A5766FA8}"/>
    <cellStyle name="Normal 4 6" xfId="2121" xr:uid="{593483D6-74D9-4E73-B42A-5F568B8BB1D1}"/>
    <cellStyle name="Normal 4 7" xfId="2757" xr:uid="{BD139229-A4F1-48E1-80F5-E2943B3727D7}"/>
    <cellStyle name="Normal 4 8" xfId="1134" xr:uid="{C1A1F101-1ECB-419D-BF49-8303A4F029EA}"/>
    <cellStyle name="Normal 4_ANNÉE 2015" xfId="1139" xr:uid="{E070A809-B3C0-4DDA-B597-01CD99C2D9BF}"/>
    <cellStyle name="Normal 5" xfId="165" xr:uid="{AEE489B6-BBDA-4F47-BE0D-1A6899F1AA38}"/>
    <cellStyle name="Normal 5 2" xfId="243" xr:uid="{412DBB7D-D50C-45D5-9397-7FDEB9A3C918}"/>
    <cellStyle name="Normal 5 2 2" xfId="2127" xr:uid="{B4BD3137-54E9-441D-848D-688D0753AD6C}"/>
    <cellStyle name="Normal 5 2 3" xfId="1141" xr:uid="{7462D2DB-63B4-40FC-90CC-ED7CBEA1E763}"/>
    <cellStyle name="Normal 5 3" xfId="319" xr:uid="{4C53F413-4A93-4291-8005-FE7CA659DDC5}"/>
    <cellStyle name="Normal 5 3 2" xfId="2128" xr:uid="{6D74A091-0E78-4F7A-9BA9-FF62768F3ACC}"/>
    <cellStyle name="Normal 5 3 3" xfId="1142" xr:uid="{04E84119-3DDD-428F-840C-91545D168116}"/>
    <cellStyle name="Normal 5 4" xfId="367" xr:uid="{D62A064F-7815-4124-ACA6-787BB7A12D84}"/>
    <cellStyle name="Normal 5 4 2" xfId="664" xr:uid="{E47F8AFA-9A98-4425-A5A4-8E57F2EE28BD}"/>
    <cellStyle name="Normal 5 4 2 2" xfId="2129" xr:uid="{3A784394-663E-4828-BC18-54602F3E3D4F}"/>
    <cellStyle name="Normal 5 4 3" xfId="1143" xr:uid="{C00008CD-B436-44F0-8885-25F1E8884DDB}"/>
    <cellStyle name="Normal 5 5" xfId="674" xr:uid="{193E6C2B-DC4B-4DE8-9243-91E804F7E7E5}"/>
    <cellStyle name="Normal 5 5 2" xfId="2126" xr:uid="{1198F9D9-8EAF-4A44-8E40-5C1350544220}"/>
    <cellStyle name="Normal 5 6" xfId="2749" xr:uid="{58EA2F14-FCC6-4867-AF3A-2D1201F8C35A}"/>
    <cellStyle name="Normal 5 7" xfId="2763" xr:uid="{FC24DCBE-F815-4F6C-9549-6081E676C919}"/>
    <cellStyle name="Normal 5 8" xfId="1140" xr:uid="{1F4F4433-67D1-423E-AEDB-F677E85220B6}"/>
    <cellStyle name="Normal 5_ANNÉE 2015" xfId="1144" xr:uid="{A949C718-F1A1-481A-B11F-87EB73FE1268}"/>
    <cellStyle name="Normal 6" xfId="56" xr:uid="{6B455FBF-6745-4AA2-8041-CDFE8C2C3A67}"/>
    <cellStyle name="Normal 6 2" xfId="166" xr:uid="{7CCB1133-951E-451F-8311-1D9EED4D17A6}"/>
    <cellStyle name="Normal 6 2 2" xfId="2131" xr:uid="{A0366FFF-531D-48C2-ABB3-7D7EF471F3F9}"/>
    <cellStyle name="Normal 6 2 3" xfId="1146" xr:uid="{CFBAC823-859E-4A04-9207-B858F2ECA729}"/>
    <cellStyle name="Normal 6 3" xfId="1147" xr:uid="{23D7FC2D-2BB9-4E6A-871E-1C02CBA3E6C0}"/>
    <cellStyle name="Normal 6 3 2" xfId="2132" xr:uid="{93BC2FA4-2CF6-4967-9132-BF6011B7B805}"/>
    <cellStyle name="Normal 6 4" xfId="1148" xr:uid="{D1D77758-9D16-490B-A0F7-A5D735D338C3}"/>
    <cellStyle name="Normal 6 4 2" xfId="2133" xr:uid="{9B68D719-87EB-433F-858C-367AFF11D69D}"/>
    <cellStyle name="Normal 6 5" xfId="2130" xr:uid="{D06F273F-7557-4FF8-BCA9-CD3A8C84A5EA}"/>
    <cellStyle name="Normal 6 6" xfId="2758" xr:uid="{6661C546-69CF-4C78-B08A-C9C649740A38}"/>
    <cellStyle name="Normal 6 7" xfId="1145" xr:uid="{2B87C6C4-F736-46C6-87F8-69CF0ED2E7A4}"/>
    <cellStyle name="Normal 6_ANNÉE 2015" xfId="1149" xr:uid="{2EC2AE14-A790-4B7A-814D-0C8EC531F555}"/>
    <cellStyle name="Normal 7" xfId="167" xr:uid="{00314229-40E4-4CB3-9ACF-4C6369725B2A}"/>
    <cellStyle name="Normal 7 2" xfId="2134" xr:uid="{53493F3E-5000-4B3E-8B9A-750FBBAAB29C}"/>
    <cellStyle name="Normal 7 3" xfId="2759" xr:uid="{8F3D08B8-65DF-427C-9D99-90D8A92D40A7}"/>
    <cellStyle name="Normal 7 4" xfId="1150" xr:uid="{64D01131-7F6F-4EE1-8A54-E612F49FE7EE}"/>
    <cellStyle name="Normal 8" xfId="691" xr:uid="{6F91ED91-11A4-471C-9A90-BACF43C717C5}"/>
    <cellStyle name="Normal 8 2" xfId="2135" xr:uid="{3D1F87D9-C6DA-47FE-AF0C-FBA3045614FC}"/>
    <cellStyle name="Normal 8 3" xfId="2760" xr:uid="{D95AB6BC-394C-4B6A-A111-6B45EC232A98}"/>
    <cellStyle name="Normal 8 4" xfId="1151" xr:uid="{7408AED1-0FC9-4073-ACE9-91C86C4E9227}"/>
    <cellStyle name="Normal 9" xfId="693" xr:uid="{54223CF5-16F4-49DC-A9D5-F8DB8A9A0E9E}"/>
    <cellStyle name="Normal 9 2" xfId="2136" xr:uid="{D3B5E096-4F5F-4F56-BAC1-4AAC45EC46FB}"/>
    <cellStyle name="Normal 9 3" xfId="2761" xr:uid="{11EC891D-13F1-40B0-954C-46B4B383CC7B}"/>
    <cellStyle name="Normal 9 4" xfId="1152" xr:uid="{C83616C1-ED1E-4D83-BD69-C555794416E2}"/>
    <cellStyle name="Normal GHG Numbers (0.00)" xfId="1153" xr:uid="{F2F06973-46B7-4BCD-A6E0-6EEAF44AB889}"/>
    <cellStyle name="Normal GHG Numbers (0.00) 2" xfId="2137" xr:uid="{B4F68513-D65C-4736-84A1-ECF504D03A67}"/>
    <cellStyle name="Normale" xfId="1154" xr:uid="{19178CBE-3564-4622-9A41-09811B86D491}"/>
    <cellStyle name="Normale 2" xfId="2138" xr:uid="{34E4F3C8-4812-4A54-A993-F1F280FB1013}"/>
    <cellStyle name="Nota" xfId="1155" xr:uid="{4B8DA8F2-6DAF-426E-991A-1F1D5A5E2D29}"/>
    <cellStyle name="Nota 2" xfId="2139" xr:uid="{8FF942E7-4C00-4F76-B27D-23D78B003F6B}"/>
    <cellStyle name="Notas" xfId="1156" xr:uid="{DC003B3A-0A0B-4697-B46D-9C0F81276E0B}"/>
    <cellStyle name="Notas 2" xfId="2140" xr:uid="{C068A91F-D939-475F-8361-926D763D33E3}"/>
    <cellStyle name="note 1" xfId="1157" xr:uid="{98102831-008D-4037-9ACC-C03F935C8E68}"/>
    <cellStyle name="note 1 2" xfId="2141" xr:uid="{47EBB2D3-BE0B-4472-BB4B-8A1977D9B4B7}"/>
    <cellStyle name="Note 2" xfId="1158" xr:uid="{4EE15BF2-AC74-4FA6-A858-1749772BB2BF}"/>
    <cellStyle name="Note 2 2" xfId="2142" xr:uid="{D730E36B-1EA5-4CA9-9B28-0707FA787963}"/>
    <cellStyle name="note 3" xfId="1159" xr:uid="{3B5A09E7-E99C-4218-AA1F-D1EB5E31CAFE}"/>
    <cellStyle name="note 3 2" xfId="2143" xr:uid="{CE72DB21-D337-4EED-B3C5-E7DCA82E72B2}"/>
    <cellStyle name="Note 4" xfId="2723" xr:uid="{0217B65D-D605-4A7B-8927-55DD49AD7935}"/>
    <cellStyle name="num_note" xfId="1160" xr:uid="{F6663F08-7CAB-4393-9AFE-642C79D70DDB}"/>
    <cellStyle name="N䃯rmal_la䇲oux_larou᷸" xfId="1091" xr:uid="{24229FA5-A79C-4AF5-AE78-E782A9CEF5FF}"/>
    <cellStyle name="Output" xfId="1161" xr:uid="{2CC94874-877A-496A-9F97-0E8964A4929A}"/>
    <cellStyle name="Output 2" xfId="2144" xr:uid="{4A0A06C9-6925-4650-B57F-E01DB8CD202B}"/>
    <cellStyle name="Pourcentage" xfId="2784" builtinId="5"/>
    <cellStyle name="Pourcentage 10" xfId="1162" xr:uid="{03BD0055-4DE3-40AD-9339-C05E80DF62CB}"/>
    <cellStyle name="Pourcentage 10 2" xfId="2145" xr:uid="{8BA1C632-95B4-46BC-9942-9F4F8EAB308D}"/>
    <cellStyle name="Pourcentage 11" xfId="2747" xr:uid="{ECD008EC-221B-429D-B734-B4B832AF7BA0}"/>
    <cellStyle name="Pourcentage 11 2" xfId="2768" xr:uid="{1FB8F1EC-7FCD-47F3-8904-9920356FDC5B}"/>
    <cellStyle name="Pourcentage 12" xfId="2762" xr:uid="{E3FCAF8F-3414-4F1A-831F-B988D7525D64}"/>
    <cellStyle name="Pourcentage 12 2" xfId="2769" xr:uid="{55763640-60A4-4A78-9646-EB23BC2026AD}"/>
    <cellStyle name="Pourcentage 13" xfId="707" xr:uid="{05499013-BF55-4B89-B842-BF0AD0DBCD5F}"/>
    <cellStyle name="Pourcentage 2" xfId="55" xr:uid="{27101641-BA07-4CBC-8841-5D98F5050F06}"/>
    <cellStyle name="Pourcentage 2 2" xfId="212" xr:uid="{A3230BCB-D421-4157-BCA2-B96F48B9B3D7}"/>
    <cellStyle name="Pourcentage 2 2 2" xfId="2147" xr:uid="{DDE0A6C2-31BC-4018-9B4B-94FA0D43A491}"/>
    <cellStyle name="Pourcentage 2 2 3" xfId="1164" xr:uid="{3A8E4E57-5F7C-42C1-B8D0-5D59A8D61882}"/>
    <cellStyle name="Pourcentage 2 3" xfId="697" xr:uid="{7A4C6B58-1439-445A-9AC5-3FF9364AB1BB}"/>
    <cellStyle name="Pourcentage 2 3 2" xfId="2146" xr:uid="{2BEF806C-0D0E-4502-8F71-BC6D0F5C91B6}"/>
    <cellStyle name="Pourcentage 2 4" xfId="701" xr:uid="{9ECEBB81-2FEE-4B60-B912-77F1F1FB8B7F}"/>
    <cellStyle name="Pourcentage 2 4 2" xfId="2766" xr:uid="{F979FB8E-04E1-48FC-B186-0D8F08AB2784}"/>
    <cellStyle name="Pourcentage 2 5" xfId="1163" xr:uid="{06109832-62CF-4F1F-9336-A3EFBCD67C04}"/>
    <cellStyle name="Pourcentage 2 6" xfId="2695" xr:uid="{F7108BAF-308B-419D-97AB-192443AAF454}"/>
    <cellStyle name="Pourcentage 3" xfId="54" xr:uid="{3A91E3A4-ACF8-40C4-983B-E0E3AFE484E4}"/>
    <cellStyle name="Pourcentage 3 2" xfId="2148" xr:uid="{467AE290-19E6-4C9B-A1AB-9F4A17749F19}"/>
    <cellStyle name="Pourcentage 3 3" xfId="1165" xr:uid="{BB0C579E-F8FB-4AD4-B581-DC209AC7155D}"/>
    <cellStyle name="Pourcentage 4" xfId="38" xr:uid="{0B602733-51C8-41D1-949A-B76E8948C841}"/>
    <cellStyle name="Pourcentage 4 2" xfId="53" xr:uid="{5110A242-E628-49FB-9A46-E3E7940DC897}"/>
    <cellStyle name="Pourcentage 4 2 2" xfId="2150" xr:uid="{AD49B5A7-4930-42A1-874C-6E811A41B630}"/>
    <cellStyle name="Pourcentage 4 2 3" xfId="1167" xr:uid="{53229F6D-4682-4A49-91FA-BAF3578FEB7A}"/>
    <cellStyle name="Pourcentage 4 3" xfId="2149" xr:uid="{F8B86844-833D-46FB-AF36-214FEE35C1B5}"/>
    <cellStyle name="Pourcentage 4 4" xfId="1166" xr:uid="{4841690F-0BE2-4F3C-BD0A-B9C93EC843EF}"/>
    <cellStyle name="Pourcentage 5" xfId="203" xr:uid="{058BD8C8-A8FF-45E4-9224-891D2B6CC7C0}"/>
    <cellStyle name="Pourcentage 5 2" xfId="2151" xr:uid="{3E315351-6E45-485F-9951-44D12D68D1C6}"/>
    <cellStyle name="Pourcentage 5 3" xfId="1168" xr:uid="{20AEDA9D-7B36-4010-9F6D-6F032786236D}"/>
    <cellStyle name="Pourcentage 6" xfId="1169" xr:uid="{4B8A50AF-6DAD-47B0-86CC-9988A88C96D1}"/>
    <cellStyle name="Pourcentage 6 2" xfId="2152" xr:uid="{26F5A04F-1D15-46AD-91AE-8A9590756BE4}"/>
    <cellStyle name="Pourcentage 7" xfId="1170" xr:uid="{B4D1B1EC-FF24-4D60-8EC9-3798F455EAB5}"/>
    <cellStyle name="Pourcentage 7 2" xfId="2153" xr:uid="{087A2586-C97E-4F43-86DB-D8E253FFC2C3}"/>
    <cellStyle name="Pourcentage 8" xfId="1171" xr:uid="{D272AD34-D63C-4270-BCF9-F08F509DDB05}"/>
    <cellStyle name="Pourcentage 8 2" xfId="2154" xr:uid="{46696071-95E4-443B-BC70-5217EEF1ADA1}"/>
    <cellStyle name="Pourcentage 9" xfId="1172" xr:uid="{9BEAA102-D58C-4359-A04D-4D64ED973EA2}"/>
    <cellStyle name="Pourcentage 9 2" xfId="2155" xr:uid="{387CA076-7FE2-436E-9154-477D37EAA69A}"/>
    <cellStyle name="RATP tableau" xfId="49" xr:uid="{16D5C7F4-29CF-4810-85ED-072CE828FEAA}"/>
    <cellStyle name="RATP tableau intitule 2" xfId="50" xr:uid="{AA69CAC9-C995-4C29-98AA-9A10B7D0698E}"/>
    <cellStyle name="RATP tableau intitule 2 2" xfId="245" xr:uid="{4D9F6EBE-6E51-44E0-BC6A-F583661E0E22}"/>
    <cellStyle name="RATP tableau titre" xfId="51" xr:uid="{B3D40CED-8807-4270-9CF6-810CFB7ED902}"/>
    <cellStyle name="RATP tableau titre 2" xfId="246" xr:uid="{52E09D7D-C33D-40D1-8A46-A83AE2A892F0}"/>
    <cellStyle name="Remarque" xfId="1173" xr:uid="{942C2F0C-7C3A-4595-8236-CF29FFA807BE}"/>
    <cellStyle name="Remarque 2" xfId="1174" xr:uid="{A5074D74-EA67-4566-8F03-9F24CEF19E19}"/>
    <cellStyle name="Remarque 2 2" xfId="2157" xr:uid="{10C05C97-344D-433E-A60A-6774AC93CAB8}"/>
    <cellStyle name="Remarque 3" xfId="2156" xr:uid="{20EE37AD-853F-404C-90E0-CB12BEAFB520}"/>
    <cellStyle name="Result" xfId="1175" xr:uid="{71833D8C-CBE9-48C0-920D-7B4DE5D1D5CB}"/>
    <cellStyle name="Result (user)" xfId="1176" xr:uid="{1CC65F04-05A3-420E-8BE4-E174B3EC827E}"/>
    <cellStyle name="Result (user) 2" xfId="2159" xr:uid="{C260F8F0-CAD8-4872-9A5A-F53BDFFA7332}"/>
    <cellStyle name="Result 2" xfId="2158" xr:uid="{2C5EA697-F849-496B-AAD3-7D0D3525C087}"/>
    <cellStyle name="Result 3" xfId="2692" xr:uid="{6856725C-A73D-4DC9-942C-B27898397CC7}"/>
    <cellStyle name="Result 4" xfId="2741" xr:uid="{DB288113-767F-42FE-A017-ED21357D7782}"/>
    <cellStyle name="Result2" xfId="1177" xr:uid="{E9A68216-EB71-4014-B99B-9CF1781626F6}"/>
    <cellStyle name="Result2 (user)" xfId="1178" xr:uid="{9166DC7A-A77B-42C2-8978-96460B3DEFA4}"/>
    <cellStyle name="Result2 (user) 2" xfId="2161" xr:uid="{293DA649-1CFD-4BFA-8B43-985D58991F54}"/>
    <cellStyle name="Result2 2" xfId="2160" xr:uid="{7F8CEA50-D3E0-4E20-A25F-98CEAA2C0A86}"/>
    <cellStyle name="Result2 3" xfId="2693" xr:uid="{75016FAA-61AA-44F7-BCAA-293D20872DC2}"/>
    <cellStyle name="Result2 4" xfId="2742" xr:uid="{7AAFB1E9-80A3-42D7-B7EC-7ACC6356879D}"/>
    <cellStyle name="Salida" xfId="1179" xr:uid="{6CCF35BA-DE5C-41B8-9791-AD1C4C9A0CC9}"/>
    <cellStyle name="Salida 2" xfId="2162" xr:uid="{E433603A-4CD6-4E48-A2FB-DE4CE51101CC}"/>
    <cellStyle name="Satisfaisant" xfId="5" builtinId="26" customBuiltin="1"/>
    <cellStyle name="Satisfaisant 2" xfId="1180" xr:uid="{E84C6363-319E-41CF-9DA4-775A04F1B68A}"/>
    <cellStyle name="Satisfaisant 2 2" xfId="2163" xr:uid="{59F4A50F-67FC-45A9-8DD8-0B8E92EB3C9D}"/>
    <cellStyle name="Sortie" xfId="8" builtinId="21" customBuiltin="1"/>
    <cellStyle name="Sortie 2" xfId="1181" xr:uid="{B585F430-6D24-4D45-801E-208A17D9B9BC}"/>
    <cellStyle name="Sortie 2 2" xfId="2164" xr:uid="{574078F7-B63E-4CA6-B214-B9AA4F6ADA5A}"/>
    <cellStyle name="source" xfId="1182" xr:uid="{08B15383-199B-4A4B-A951-E677C90D5869}"/>
    <cellStyle name="source 2" xfId="2165" xr:uid="{117885AF-4036-4138-9C0A-2E5CBB58C770}"/>
    <cellStyle name="Status" xfId="2743" xr:uid="{A388B78A-D70C-4E17-92D8-58013159D9D7}"/>
    <cellStyle name="Table du pilote - Catégorie" xfId="1187" xr:uid="{8B7898A6-A5A9-4A98-824B-A1A8350CED3C}"/>
    <cellStyle name="Table du pilote - Catégorie 2" xfId="2166" xr:uid="{D061E5D5-918D-4D9B-9E31-E037E09DB471}"/>
    <cellStyle name="Table du pilote - Champ" xfId="1188" xr:uid="{51F64F21-50CA-41E3-BF55-7FDCA0111215}"/>
    <cellStyle name="Table du pilote - Champ 2" xfId="2167" xr:uid="{225319ED-10EC-4B77-AD3E-1F30F629D911}"/>
    <cellStyle name="Table du pilote - Coin" xfId="1189" xr:uid="{61AD6B13-68B5-49FE-85A1-172D266BCF41}"/>
    <cellStyle name="Table du pilote - Coin 2" xfId="2168" xr:uid="{85592B09-BA19-42A2-A242-436E348EBC52}"/>
    <cellStyle name="Table du pilote - Résultat" xfId="1190" xr:uid="{E801EF07-7E8A-4C5E-BAE2-5C71E9BF1533}"/>
    <cellStyle name="Table du pilote - Résultat 2" xfId="2169" xr:uid="{C26CE60A-A5D7-45FD-A8E7-610E46D6F3B5}"/>
    <cellStyle name="Table du pilote - Titre" xfId="1191" xr:uid="{B7A4F9FC-E478-4F09-BE30-C70C00F37F82}"/>
    <cellStyle name="Table du pilote - Titre 2" xfId="2170" xr:uid="{BB37F547-941A-474C-8D52-5086EFF78672}"/>
    <cellStyle name="Table du pilote - Valeur" xfId="1192" xr:uid="{7BFE6FD9-7556-4F83-8975-B24F3FC7868D}"/>
    <cellStyle name="Table du pilote - Valeur 2" xfId="2171" xr:uid="{DE6E1CF4-8120-4A8C-A2D1-4CF0013303D1}"/>
    <cellStyle name="tableau | cellule | (normal) | decimal 1" xfId="1193" xr:uid="{9792745B-1E8C-4492-88E6-C4A816261171}"/>
    <cellStyle name="tableau | cellule | (normal) | decimal 1 2" xfId="1194" xr:uid="{D4A81801-5C25-413C-8A34-1B64232ADDD3}"/>
    <cellStyle name="tableau | cellule | (normal) | decimal 1 2 2" xfId="1195" xr:uid="{E18E7566-F4FC-4A3C-BD0B-54586437B3CA}"/>
    <cellStyle name="tableau | cellule | (normal) | decimal 1 2 2 2" xfId="2174" xr:uid="{2F8E548D-A89E-4344-A2DB-CCC27F737ED7}"/>
    <cellStyle name="tableau | cellule | (normal) | decimal 1 2 3" xfId="2173" xr:uid="{58A4DFE4-A43C-4EF4-9356-D0677E9E47D3}"/>
    <cellStyle name="tableau | cellule | (normal) | decimal 1 3" xfId="1196" xr:uid="{3C45C23A-8510-46A3-A6A2-B11BBAEFB671}"/>
    <cellStyle name="tableau | cellule | (normal) | decimal 1 3 2" xfId="2175" xr:uid="{D1EFE38E-11C5-4162-9E7A-FDCE551A48FE}"/>
    <cellStyle name="tableau | cellule | (normal) | decimal 1 4" xfId="1197" xr:uid="{740E4426-5352-4E70-BF06-199D152D1FAD}"/>
    <cellStyle name="tableau | cellule | (normal) | decimal 1 4 2" xfId="2176" xr:uid="{DC97ED38-B4D6-4CD6-A4C4-E1BBE2DF30BE}"/>
    <cellStyle name="tableau | cellule | (normal) | decimal 1 5" xfId="1198" xr:uid="{F6D2B0E3-F6D4-441C-9725-037F68CED37F}"/>
    <cellStyle name="tableau | cellule | (normal) | decimal 1 5 2" xfId="2177" xr:uid="{5D5E2789-6CFC-4A60-9FA5-9C6049DB9E34}"/>
    <cellStyle name="tableau | cellule | (normal) | decimal 1 6" xfId="2172" xr:uid="{34DE114E-E64B-4DAE-A4BD-B7C7D79E9F80}"/>
    <cellStyle name="tableau | cellule | (normal) | decimal 2" xfId="1199" xr:uid="{138D160F-F6BB-4C98-AA4B-9A26149518F3}"/>
    <cellStyle name="tableau | cellule | (normal) | decimal 2 2" xfId="1200" xr:uid="{B29E5618-A467-45F9-81B4-E7D8A8FA9A2C}"/>
    <cellStyle name="tableau | cellule | (normal) | decimal 2 2 2" xfId="1201" xr:uid="{FA1C506A-6CE8-4261-9DBC-F1F2DB667D02}"/>
    <cellStyle name="tableau | cellule | (normal) | decimal 2 2 2 2" xfId="2180" xr:uid="{C2F169B5-88FF-4054-9CDF-1438C984B53B}"/>
    <cellStyle name="tableau | cellule | (normal) | decimal 2 2 3" xfId="2179" xr:uid="{FF3456DE-5F99-4674-9DF6-F589EBC56D45}"/>
    <cellStyle name="tableau | cellule | (normal) | decimal 2 3" xfId="1202" xr:uid="{36CFB25E-CE3B-4309-BC9D-785A2A6E01D4}"/>
    <cellStyle name="tableau | cellule | (normal) | decimal 2 3 2" xfId="2181" xr:uid="{6F25531E-97D8-411E-8043-319B86142AC0}"/>
    <cellStyle name="tableau | cellule | (normal) | decimal 2 4" xfId="1203" xr:uid="{C2628935-60AF-4AB6-9B3C-ADC2AF420BE3}"/>
    <cellStyle name="tableau | cellule | (normal) | decimal 2 4 2" xfId="2182" xr:uid="{C014D35B-C3DC-446F-AA2E-90E9F2A09811}"/>
    <cellStyle name="tableau | cellule | (normal) | decimal 2 5" xfId="1204" xr:uid="{C7E90B90-B176-41A2-8A4C-BE23441A96D3}"/>
    <cellStyle name="tableau | cellule | (normal) | decimal 2 5 2" xfId="2183" xr:uid="{800DFB26-5C9C-4E78-AD85-AAACC91B343D}"/>
    <cellStyle name="tableau | cellule | (normal) | decimal 2 6" xfId="2178" xr:uid="{A76A2889-3FEA-4A72-B146-F28F43A7ED7B}"/>
    <cellStyle name="tableau | cellule | (normal) | decimal 3" xfId="1205" xr:uid="{5D815E00-0D84-4973-8FB4-360BAEE2BDD2}"/>
    <cellStyle name="tableau | cellule | (normal) | decimal 3 2" xfId="1206" xr:uid="{60E7A630-F1D8-4B05-9733-E207A3A7AB77}"/>
    <cellStyle name="tableau | cellule | (normal) | decimal 3 2 2" xfId="1207" xr:uid="{0593C73D-5F17-447C-8237-4D0D2C07DDDA}"/>
    <cellStyle name="tableau | cellule | (normal) | decimal 3 2 2 2" xfId="2186" xr:uid="{8FFE5523-719E-4C12-B5E3-79DD6E70A52A}"/>
    <cellStyle name="tableau | cellule | (normal) | decimal 3 2 3" xfId="2185" xr:uid="{4C7CBF53-262D-4B81-A96A-29AFE2A59249}"/>
    <cellStyle name="tableau | cellule | (normal) | decimal 3 3" xfId="1208" xr:uid="{18129E92-70E0-4A9E-8362-789E2929AB47}"/>
    <cellStyle name="tableau | cellule | (normal) | decimal 3 3 2" xfId="2187" xr:uid="{7A9EDCA8-5DF3-4A20-B297-FDC0ACE911F3}"/>
    <cellStyle name="tableau | cellule | (normal) | decimal 3 4" xfId="1209" xr:uid="{27E8B165-521F-4428-B661-78A1F70518BE}"/>
    <cellStyle name="tableau | cellule | (normal) | decimal 3 4 2" xfId="2188" xr:uid="{2BDE2CFD-9147-46D7-AAEA-6C46CE963FE9}"/>
    <cellStyle name="tableau | cellule | (normal) | decimal 3 5" xfId="1210" xr:uid="{001DF472-5850-423E-8528-6DFEA39F6D25}"/>
    <cellStyle name="tableau | cellule | (normal) | decimal 3 5 2" xfId="2189" xr:uid="{11F13CF8-F9D2-4F50-A570-FE6F18135999}"/>
    <cellStyle name="tableau | cellule | (normal) | decimal 3 6" xfId="2184" xr:uid="{C1332282-9BE6-4F87-8ADD-2020FB97A7A3}"/>
    <cellStyle name="tableau | cellule | (normal) | decimal 4" xfId="1211" xr:uid="{4953CFD9-D668-4A39-80A8-81E8B40F06C6}"/>
    <cellStyle name="tableau | cellule | (normal) | decimal 4 2" xfId="1212" xr:uid="{1D35C365-9376-4859-8025-E40CE60123FB}"/>
    <cellStyle name="tableau | cellule | (normal) | decimal 4 2 2" xfId="1213" xr:uid="{31EC73C9-9E2B-4E81-8431-2A91C4ABD370}"/>
    <cellStyle name="tableau | cellule | (normal) | decimal 4 2 2 2" xfId="2192" xr:uid="{9DA394BA-8BF7-4389-8146-64A98B5D4763}"/>
    <cellStyle name="tableau | cellule | (normal) | decimal 4 2 3" xfId="2191" xr:uid="{65E412B4-B8EC-45E0-827E-4CD8A7CC17CD}"/>
    <cellStyle name="tableau | cellule | (normal) | decimal 4 3" xfId="1214" xr:uid="{33D1664E-BC02-4101-B387-E10A38FDD7F4}"/>
    <cellStyle name="tableau | cellule | (normal) | decimal 4 3 2" xfId="2193" xr:uid="{A0AE153C-263E-4663-99DF-BD95F7C1ADA4}"/>
    <cellStyle name="tableau | cellule | (normal) | decimal 4 4" xfId="1215" xr:uid="{A5330A9D-C30B-444E-BDBE-4BFB780AEE79}"/>
    <cellStyle name="tableau | cellule | (normal) | decimal 4 4 2" xfId="2194" xr:uid="{DBB716EC-7E2E-4A9B-94AC-C956696388B3}"/>
    <cellStyle name="tableau | cellule | (normal) | decimal 4 5" xfId="1216" xr:uid="{94314DDF-AAC2-4DD9-9CA7-12A1E791068B}"/>
    <cellStyle name="tableau | cellule | (normal) | decimal 4 5 2" xfId="2195" xr:uid="{8E6FEE0E-2C8E-42EF-A397-5E196B7FB1CE}"/>
    <cellStyle name="tableau | cellule | (normal) | decimal 4 6" xfId="2190" xr:uid="{5BA56A33-47C1-4127-8060-5BBBDDBE961D}"/>
    <cellStyle name="tableau | cellule | (normal) | entier" xfId="1217" xr:uid="{E2D56F06-9773-4955-89E0-46350DC648BB}"/>
    <cellStyle name="tableau | cellule | (normal) | entier 2" xfId="1218" xr:uid="{9295DFA0-7B55-4411-BC8B-5988ACC446D2}"/>
    <cellStyle name="tableau | cellule | (normal) | entier 2 2" xfId="1219" xr:uid="{4BD7E9AA-C708-4640-B59D-9DC8348E31BA}"/>
    <cellStyle name="tableau | cellule | (normal) | entier 2 2 2" xfId="2198" xr:uid="{D44660CB-D47A-4008-8E19-DE7F03C86BC6}"/>
    <cellStyle name="tableau | cellule | (normal) | entier 2 3" xfId="2197" xr:uid="{4C4497E6-8B55-4CAE-8448-9F98B6CAA2FB}"/>
    <cellStyle name="tableau | cellule | (normal) | entier 3" xfId="1220" xr:uid="{DFB4878D-1093-4511-8CBD-37D8F3FFC194}"/>
    <cellStyle name="tableau | cellule | (normal) | entier 3 2" xfId="2199" xr:uid="{54CD1344-62A1-45F6-8B65-A772BF0AAB76}"/>
    <cellStyle name="tableau | cellule | (normal) | entier 4" xfId="1221" xr:uid="{6FCC08A1-9470-47B5-A4EB-9639CD60F9D2}"/>
    <cellStyle name="tableau | cellule | (normal) | entier 4 2" xfId="2200" xr:uid="{4D3F2D8F-D942-414C-A477-0531B2C63A33}"/>
    <cellStyle name="tableau | cellule | (normal) | entier 5" xfId="1222" xr:uid="{D0222B54-2103-46A5-BACD-B8B2CDE08DC1}"/>
    <cellStyle name="tableau | cellule | (normal) | entier 5 2" xfId="2201" xr:uid="{9AAFE59B-61AD-4F42-BF38-26DE0FB52166}"/>
    <cellStyle name="tableau | cellule | (normal) | entier 6" xfId="2196" xr:uid="{7C120380-3A20-4AE4-BFCB-3FB19F3A6910}"/>
    <cellStyle name="tableau | cellule | (normal) | euro | decimal 1" xfId="1223" xr:uid="{F71E4B18-4B70-493B-A7DF-9FECDCEF9946}"/>
    <cellStyle name="tableau | cellule | (normal) | euro | decimal 1 2" xfId="1224" xr:uid="{9C8EAB22-583B-4921-87CE-B8CA2AE11085}"/>
    <cellStyle name="tableau | cellule | (normal) | euro | decimal 1 2 2" xfId="1225" xr:uid="{DBC2F848-D9A9-4E52-9B98-083026D9CFC1}"/>
    <cellStyle name="tableau | cellule | (normal) | euro | decimal 1 2 2 2" xfId="2204" xr:uid="{B1D4633D-D708-4E68-98ED-B3E7D379C09C}"/>
    <cellStyle name="tableau | cellule | (normal) | euro | decimal 1 2 3" xfId="2203" xr:uid="{62D88DCD-D0BC-425B-A5E9-45BF19ABC764}"/>
    <cellStyle name="tableau | cellule | (normal) | euro | decimal 1 3" xfId="1226" xr:uid="{66739A8F-8EFF-483F-9B86-D4CCA9DD5C3D}"/>
    <cellStyle name="tableau | cellule | (normal) | euro | decimal 1 3 2" xfId="2205" xr:uid="{C8CBF3E8-04B2-432C-BBBF-203EEAA734A5}"/>
    <cellStyle name="tableau | cellule | (normal) | euro | decimal 1 4" xfId="1227" xr:uid="{70AF9A88-AC6B-47D7-BC80-9AB6FABD36E6}"/>
    <cellStyle name="tableau | cellule | (normal) | euro | decimal 1 4 2" xfId="2206" xr:uid="{5B68BF70-B764-443E-B6E7-3FB5A3A9A864}"/>
    <cellStyle name="tableau | cellule | (normal) | euro | decimal 1 5" xfId="1228" xr:uid="{C524E339-B011-4486-832F-7F9B0C43729B}"/>
    <cellStyle name="tableau | cellule | (normal) | euro | decimal 1 5 2" xfId="2207" xr:uid="{D86C4954-086B-4F70-AC3F-274472638FF0}"/>
    <cellStyle name="tableau | cellule | (normal) | euro | decimal 1 6" xfId="2202" xr:uid="{F031925B-7DBE-4576-8BC1-B1CA99A29BA9}"/>
    <cellStyle name="tableau | cellule | (normal) | euro | decimal 2" xfId="1229" xr:uid="{A81DBD4F-D211-4637-9554-215E63C87AA7}"/>
    <cellStyle name="tableau | cellule | (normal) | euro | decimal 2 2" xfId="1230" xr:uid="{9CCC4569-FC70-467C-A191-F362DFBDBBD8}"/>
    <cellStyle name="tableau | cellule | (normal) | euro | decimal 2 2 2" xfId="1231" xr:uid="{9BADFFBB-C665-4146-8AC1-F96A2865B411}"/>
    <cellStyle name="tableau | cellule | (normal) | euro | decimal 2 2 2 2" xfId="2210" xr:uid="{2DF8373B-43E2-44D1-BE5B-A892A5B1D29B}"/>
    <cellStyle name="tableau | cellule | (normal) | euro | decimal 2 2 3" xfId="2209" xr:uid="{92F6A2A3-C8E5-4DBC-9746-F5580A7A458D}"/>
    <cellStyle name="tableau | cellule | (normal) | euro | decimal 2 3" xfId="1232" xr:uid="{817E2C92-1664-42A5-8692-0710EC0DB343}"/>
    <cellStyle name="tableau | cellule | (normal) | euro | decimal 2 3 2" xfId="2211" xr:uid="{D7021A08-ED98-4C15-90D1-E38E0D86CCBB}"/>
    <cellStyle name="tableau | cellule | (normal) | euro | decimal 2 4" xfId="1233" xr:uid="{4D16BE1C-A7F8-4075-A83E-2D62CFD55054}"/>
    <cellStyle name="tableau | cellule | (normal) | euro | decimal 2 4 2" xfId="2212" xr:uid="{F38BFFAA-750C-41E5-B0E1-37A1FA8DBF30}"/>
    <cellStyle name="tableau | cellule | (normal) | euro | decimal 2 5" xfId="1234" xr:uid="{5FDE3DDB-5BF9-42CE-ABD4-F55A7C6384AD}"/>
    <cellStyle name="tableau | cellule | (normal) | euro | decimal 2 5 2" xfId="2213" xr:uid="{4B4E4C9E-1D29-42A2-971E-803E735CE826}"/>
    <cellStyle name="tableau | cellule | (normal) | euro | decimal 2 6" xfId="2208" xr:uid="{938AB21C-DAA9-44DE-89A0-ABADAB0C3DE0}"/>
    <cellStyle name="tableau | cellule | (normal) | euro | entier" xfId="1235" xr:uid="{E8FCC55B-E222-4E81-AF1D-4D74EE3E2EA9}"/>
    <cellStyle name="tableau | cellule | (normal) | euro | entier 2" xfId="1236" xr:uid="{9FBD466A-66B0-4326-8CBD-0BC002B688B2}"/>
    <cellStyle name="tableau | cellule | (normal) | euro | entier 2 2" xfId="1237" xr:uid="{CC0F9D33-83AF-41F4-A51E-361CF9DDD0D3}"/>
    <cellStyle name="tableau | cellule | (normal) | euro | entier 2 2 2" xfId="2216" xr:uid="{91258B0E-CB51-441C-8A48-88386B5992DC}"/>
    <cellStyle name="tableau | cellule | (normal) | euro | entier 2 3" xfId="2215" xr:uid="{A4B489D7-A14F-4FDD-8044-341ADF5B2E23}"/>
    <cellStyle name="tableau | cellule | (normal) | euro | entier 3" xfId="1238" xr:uid="{AF1235DA-A76E-4ABB-932E-F1D1DDFC18B3}"/>
    <cellStyle name="tableau | cellule | (normal) | euro | entier 3 2" xfId="2217" xr:uid="{DFCA3146-2563-4CEC-9208-1B0ED0A83711}"/>
    <cellStyle name="tableau | cellule | (normal) | euro | entier 4" xfId="1239" xr:uid="{2CE78BE4-5B6F-45EC-AF6F-023E0827A7E9}"/>
    <cellStyle name="tableau | cellule | (normal) | euro | entier 4 2" xfId="2218" xr:uid="{95DFD64E-EBEB-437B-B76C-7B8EADA0CBFE}"/>
    <cellStyle name="tableau | cellule | (normal) | euro | entier 5" xfId="1240" xr:uid="{B7F82BDF-DF22-4A84-86D5-C2292A2B73C1}"/>
    <cellStyle name="tableau | cellule | (normal) | euro | entier 5 2" xfId="2219" xr:uid="{C30DDF7D-98E5-417D-8245-23F5A9DCDA28}"/>
    <cellStyle name="tableau | cellule | (normal) | euro | entier 6" xfId="2214" xr:uid="{CC77E705-018B-4800-ACF9-3D4609BDF322}"/>
    <cellStyle name="tableau | cellule | (normal) | franc | decimal 1" xfId="1241" xr:uid="{02E42D0A-B243-4CF2-855C-4040B91736A9}"/>
    <cellStyle name="tableau | cellule | (normal) | franc | decimal 1 2" xfId="1242" xr:uid="{2D9162ED-5A49-4915-A464-9E082BAAE661}"/>
    <cellStyle name="tableau | cellule | (normal) | franc | decimal 1 2 2" xfId="1243" xr:uid="{1EDAB76A-9065-4889-BA25-EAF5A0759DBF}"/>
    <cellStyle name="tableau | cellule | (normal) | franc | decimal 1 2 2 2" xfId="2222" xr:uid="{8015BAB9-A89E-44EE-8664-9CE584E5480D}"/>
    <cellStyle name="tableau | cellule | (normal) | franc | decimal 1 2 3" xfId="2221" xr:uid="{7EEEBE9E-E8A2-4F8E-B495-33985D636F33}"/>
    <cellStyle name="tableau | cellule | (normal) | franc | decimal 1 3" xfId="1244" xr:uid="{312E30A8-5124-4038-89BA-A5D51E2A129D}"/>
    <cellStyle name="tableau | cellule | (normal) | franc | decimal 1 3 2" xfId="2223" xr:uid="{20E00704-FC33-472A-B010-792078498218}"/>
    <cellStyle name="tableau | cellule | (normal) | franc | decimal 1 4" xfId="1245" xr:uid="{8F591AE5-F4F5-4896-8C0C-521FED2C4995}"/>
    <cellStyle name="tableau | cellule | (normal) | franc | decimal 1 4 2" xfId="2224" xr:uid="{40805565-92FA-475C-A9AD-40C01CC01374}"/>
    <cellStyle name="tableau | cellule | (normal) | franc | decimal 1 5" xfId="1246" xr:uid="{DCFEA189-1714-4375-BA3E-86ACE9ECBAF8}"/>
    <cellStyle name="tableau | cellule | (normal) | franc | decimal 1 5 2" xfId="2225" xr:uid="{25548570-E2A5-4F98-A0CF-F71E5A5E10CA}"/>
    <cellStyle name="tableau | cellule | (normal) | franc | decimal 1 6" xfId="2220" xr:uid="{99C80C80-6A68-4D28-98C9-13BB6F09FD0C}"/>
    <cellStyle name="tableau | cellule | (normal) | franc | decimal 2" xfId="1247" xr:uid="{B21B161C-8FF4-48B1-9AD5-D6480B8C83B8}"/>
    <cellStyle name="tableau | cellule | (normal) | franc | decimal 2 2" xfId="1248" xr:uid="{F8C0EF1B-994A-43B8-AB90-F2BA9FFF7719}"/>
    <cellStyle name="tableau | cellule | (normal) | franc | decimal 2 2 2" xfId="1249" xr:uid="{0585624D-8857-43EA-BDE9-511792F0D4C3}"/>
    <cellStyle name="tableau | cellule | (normal) | franc | decimal 2 2 2 2" xfId="2228" xr:uid="{B3C84560-6A4B-4A18-B68C-00434447255C}"/>
    <cellStyle name="tableau | cellule | (normal) | franc | decimal 2 2 3" xfId="2227" xr:uid="{043D6B97-9322-41A9-A335-492139A7E308}"/>
    <cellStyle name="tableau | cellule | (normal) | franc | decimal 2 3" xfId="1250" xr:uid="{4C81D226-CB9C-4571-8FE5-4C58ECCB0852}"/>
    <cellStyle name="tableau | cellule | (normal) | franc | decimal 2 3 2" xfId="2229" xr:uid="{A06FEB35-34A5-4D92-9264-FDEC1D71ADCF}"/>
    <cellStyle name="tableau | cellule | (normal) | franc | decimal 2 4" xfId="1251" xr:uid="{D3AE777B-850F-485A-8FA6-EB1E27ECFD58}"/>
    <cellStyle name="tableau | cellule | (normal) | franc | decimal 2 4 2" xfId="2230" xr:uid="{8BB7F263-3C25-4368-A906-0E9D56424460}"/>
    <cellStyle name="tableau | cellule | (normal) | franc | decimal 2 5" xfId="1252" xr:uid="{BAD21550-0EA0-4699-AE05-FEE34C0ABBB2}"/>
    <cellStyle name="tableau | cellule | (normal) | franc | decimal 2 5 2" xfId="2231" xr:uid="{63492B40-78A4-462C-9C0C-77FD9028A950}"/>
    <cellStyle name="tableau | cellule | (normal) | franc | decimal 2 6" xfId="2226" xr:uid="{EB669008-2AE9-4A9C-A837-53A4DAD98F02}"/>
    <cellStyle name="tableau | cellule | (normal) | franc | entier" xfId="1253" xr:uid="{C79434FB-2B64-466A-96D8-DA253D68D2B2}"/>
    <cellStyle name="tableau | cellule | (normal) | franc | entier 2" xfId="1254" xr:uid="{0A147C38-BA83-405F-9AA4-D67ECCA72C42}"/>
    <cellStyle name="tableau | cellule | (normal) | franc | entier 2 2" xfId="1255" xr:uid="{FFC25F39-8820-4647-9ED2-E1562693F8B3}"/>
    <cellStyle name="tableau | cellule | (normal) | franc | entier 2 2 2" xfId="2234" xr:uid="{1C820F8A-FE6B-44E1-B30C-C13A94626E0D}"/>
    <cellStyle name="tableau | cellule | (normal) | franc | entier 2 3" xfId="2233" xr:uid="{EAF9823E-58FE-4157-83B5-B3D1D014830B}"/>
    <cellStyle name="tableau | cellule | (normal) | franc | entier 3" xfId="1256" xr:uid="{E5502AF6-2D4B-4419-935E-264B32FF3B50}"/>
    <cellStyle name="tableau | cellule | (normal) | franc | entier 3 2" xfId="2235" xr:uid="{7E6EB9AC-A225-4AA4-9F57-DB69BD28D11A}"/>
    <cellStyle name="tableau | cellule | (normal) | franc | entier 4" xfId="1257" xr:uid="{CD6731D9-D6AE-4578-A969-23EC8A652C2A}"/>
    <cellStyle name="tableau | cellule | (normal) | franc | entier 4 2" xfId="2236" xr:uid="{F5112504-CC5A-4479-9B96-BE00661C7931}"/>
    <cellStyle name="tableau | cellule | (normal) | franc | entier 5" xfId="1258" xr:uid="{C42BB8DD-FE83-45AA-9145-F2F5612D818F}"/>
    <cellStyle name="tableau | cellule | (normal) | franc | entier 5 2" xfId="2237" xr:uid="{06E7096C-0A21-414B-BCEE-59D621E4D603}"/>
    <cellStyle name="tableau | cellule | (normal) | franc | entier 6" xfId="2232" xr:uid="{DFF64AB1-19DC-40AA-A93C-4877BFDD88D2}"/>
    <cellStyle name="tableau | cellule | (normal) | pourcentage | decimal 1" xfId="1259" xr:uid="{4B7DB0C7-45A0-4EBB-8421-E1179C35EE68}"/>
    <cellStyle name="tableau | cellule | (normal) | pourcentage | decimal 1 2" xfId="1260" xr:uid="{73CF10FD-08C3-45F2-B2F2-458543FBBA62}"/>
    <cellStyle name="tableau | cellule | (normal) | pourcentage | decimal 1 2 2" xfId="1261" xr:uid="{0F9C0BC9-1CCF-4189-AC4A-FDB61CD2DDBB}"/>
    <cellStyle name="tableau | cellule | (normal) | pourcentage | decimal 1 2 2 2" xfId="2240" xr:uid="{7F1D4815-E328-4234-A3A6-60E7CC2C7F30}"/>
    <cellStyle name="tableau | cellule | (normal) | pourcentage | decimal 1 2 3" xfId="2239" xr:uid="{B7867B28-9138-4EF3-B101-54FCD9F3C21B}"/>
    <cellStyle name="tableau | cellule | (normal) | pourcentage | decimal 1 3" xfId="1262" xr:uid="{D0D70E30-05BE-47F6-9EEB-E747DD9D1B26}"/>
    <cellStyle name="tableau | cellule | (normal) | pourcentage | decimal 1 3 2" xfId="2241" xr:uid="{F62E535A-E93E-46F6-9F6B-AFC6A4E3309C}"/>
    <cellStyle name="tableau | cellule | (normal) | pourcentage | decimal 1 4" xfId="1263" xr:uid="{644C2C65-1E51-4982-A5A2-81638C196DC8}"/>
    <cellStyle name="tableau | cellule | (normal) | pourcentage | decimal 1 4 2" xfId="2242" xr:uid="{7D354434-D6FC-4BFE-9861-6EFC4B026E86}"/>
    <cellStyle name="tableau | cellule | (normal) | pourcentage | decimal 1 5" xfId="1264" xr:uid="{370457A3-714F-4EBA-BE03-58785C7AC06B}"/>
    <cellStyle name="tableau | cellule | (normal) | pourcentage | decimal 1 5 2" xfId="2243" xr:uid="{1E0E5E21-0A54-4892-85C6-A188619C7953}"/>
    <cellStyle name="tableau | cellule | (normal) | pourcentage | decimal 1 6" xfId="2238" xr:uid="{5B7D9030-591E-4165-AF32-B97D7A1AC50E}"/>
    <cellStyle name="tableau | cellule | (normal) | pourcentage | decimal 2" xfId="1265" xr:uid="{C6D481B9-A7D0-41E1-8CD3-D5F127A0370A}"/>
    <cellStyle name="tableau | cellule | (normal) | pourcentage | decimal 2 2" xfId="1266" xr:uid="{9B36C0C1-6DB0-4083-88A1-359E057AE07F}"/>
    <cellStyle name="tableau | cellule | (normal) | pourcentage | decimal 2 2 2" xfId="1267" xr:uid="{E0CC8D12-7EF3-4304-B127-ABCF05D2E03E}"/>
    <cellStyle name="tableau | cellule | (normal) | pourcentage | decimal 2 2 2 2" xfId="2246" xr:uid="{748CEF39-3696-4D62-8448-70FB86B81C32}"/>
    <cellStyle name="tableau | cellule | (normal) | pourcentage | decimal 2 2 3" xfId="2245" xr:uid="{093D4E18-FEB2-4A13-A332-8E6A34581F0A}"/>
    <cellStyle name="tableau | cellule | (normal) | pourcentage | decimal 2 3" xfId="1268" xr:uid="{7AAAEE23-053C-4779-8ACE-2404EF503716}"/>
    <cellStyle name="tableau | cellule | (normal) | pourcentage | decimal 2 3 2" xfId="2247" xr:uid="{B317BF52-31AD-4BB0-A94B-A5D63C10E89B}"/>
    <cellStyle name="tableau | cellule | (normal) | pourcentage | decimal 2 4" xfId="1269" xr:uid="{9DB8B5AC-CFF2-480D-AED0-F8845C13C954}"/>
    <cellStyle name="tableau | cellule | (normal) | pourcentage | decimal 2 4 2" xfId="2248" xr:uid="{A7502842-1F7A-45EA-B4D5-2AECE8E275EA}"/>
    <cellStyle name="tableau | cellule | (normal) | pourcentage | decimal 2 5" xfId="1270" xr:uid="{27B08253-F1AF-4948-8F23-5E6B266438B2}"/>
    <cellStyle name="tableau | cellule | (normal) | pourcentage | decimal 2 5 2" xfId="2249" xr:uid="{797DAF9D-7F25-4C28-8C7B-063E839DCE34}"/>
    <cellStyle name="tableau | cellule | (normal) | pourcentage | decimal 2 6" xfId="2244" xr:uid="{690D7642-B43E-406C-BDDB-6430EA074F95}"/>
    <cellStyle name="tableau | cellule | (normal) | pourcentage | entier" xfId="1271" xr:uid="{E757DF49-9C44-42C0-8349-272BC8AD3DBB}"/>
    <cellStyle name="tableau | cellule | (normal) | pourcentage | entier 2" xfId="1272" xr:uid="{3885C38C-4F1B-4A06-A029-ADE92EFF12B0}"/>
    <cellStyle name="tableau | cellule | (normal) | pourcentage | entier 2 2" xfId="1273" xr:uid="{6DB777CF-825E-4FFB-A3A0-E0FC13D53476}"/>
    <cellStyle name="tableau | cellule | (normal) | pourcentage | entier 2 2 2" xfId="2252" xr:uid="{52DA0D5C-A9AB-44AF-B232-45F40AE7C36B}"/>
    <cellStyle name="tableau | cellule | (normal) | pourcentage | entier 2 3" xfId="2251" xr:uid="{AA6A7741-8766-4A1D-8C9A-A997C62206B6}"/>
    <cellStyle name="tableau | cellule | (normal) | pourcentage | entier 3" xfId="1274" xr:uid="{671A2E37-0610-4CE8-9A35-AAA415DAE653}"/>
    <cellStyle name="tableau | cellule | (normal) | pourcentage | entier 3 2" xfId="2253" xr:uid="{0CA26EFE-DF20-4039-AFCB-221E49DD878D}"/>
    <cellStyle name="tableau | cellule | (normal) | pourcentage | entier 4" xfId="1275" xr:uid="{32C48A00-2977-4249-9CEF-50C116349FDF}"/>
    <cellStyle name="tableau | cellule | (normal) | pourcentage | entier 4 2" xfId="2254" xr:uid="{474B7C7D-00E4-46B2-AC42-F694AD5CD955}"/>
    <cellStyle name="tableau | cellule | (normal) | pourcentage | entier 5" xfId="1276" xr:uid="{5E03C247-1E2B-43D8-A455-FCF8D6AF8E60}"/>
    <cellStyle name="tableau | cellule | (normal) | pourcentage | entier 5 2" xfId="2255" xr:uid="{FA401E0F-D7EF-4482-957B-92E245495975}"/>
    <cellStyle name="tableau | cellule | (normal) | pourcentage | entier 6" xfId="2250" xr:uid="{9D08E865-1969-4216-A958-EB3305E2BE4D}"/>
    <cellStyle name="tableau | cellule | (normal) | standard" xfId="1277" xr:uid="{41693403-D5F8-4E50-BB98-4806F69FD9A2}"/>
    <cellStyle name="tableau | cellule | (normal) | standard 2" xfId="1278" xr:uid="{99E9F6D2-55E4-41D8-A150-854C97FC034B}"/>
    <cellStyle name="tableau | cellule | (normal) | standard 2 2" xfId="1279" xr:uid="{909A29E1-9AA1-49FC-9C28-5BFCE1A10902}"/>
    <cellStyle name="tableau | cellule | (normal) | standard 2 2 2" xfId="2258" xr:uid="{D6679E93-2ABB-40E3-80D0-8851746F1A58}"/>
    <cellStyle name="tableau | cellule | (normal) | standard 2 3" xfId="2257" xr:uid="{A4D38E9E-4167-4125-8AF0-D38D16D93843}"/>
    <cellStyle name="tableau | cellule | (normal) | standard 3" xfId="1280" xr:uid="{BF5C11A1-3AC6-437D-A1F0-2ED695E4F423}"/>
    <cellStyle name="tableau | cellule | (normal) | standard 3 2" xfId="2259" xr:uid="{8F40A798-3178-46CE-BB99-579B7D9A78B5}"/>
    <cellStyle name="tableau | cellule | (normal) | standard 4" xfId="1281" xr:uid="{FE5E6937-ACA3-4DE4-98D5-FDA67263BE1A}"/>
    <cellStyle name="tableau | cellule | (normal) | standard 4 2" xfId="2260" xr:uid="{23F723FD-47CB-43DA-81BF-DC42D8001DBF}"/>
    <cellStyle name="tableau | cellule | (normal) | standard 5" xfId="1282" xr:uid="{BEAD5D46-5850-423F-9188-EC9EA0867C0E}"/>
    <cellStyle name="tableau | cellule | (normal) | standard 5 2" xfId="2261" xr:uid="{56F2030F-9681-4FC5-945E-81400DF9B05D}"/>
    <cellStyle name="tableau | cellule | (normal) | standard 6" xfId="2256" xr:uid="{FCC459ED-EF7F-4369-8EAE-145BA420A5B3}"/>
    <cellStyle name="tableau | cellule | (normal) | texte" xfId="1283" xr:uid="{87E8D59A-51CF-49D9-AFDD-5D6E6385E7DD}"/>
    <cellStyle name="tableau | cellule | (normal) | texte 2" xfId="1284" xr:uid="{BCC3B936-ADE4-4276-8384-C6AFB2CD1A59}"/>
    <cellStyle name="tableau | cellule | (normal) | texte 2 2" xfId="1285" xr:uid="{DF98DBA6-D5DD-4573-BF26-E9A9901E6C6F}"/>
    <cellStyle name="tableau | cellule | (normal) | texte 2 2 2" xfId="2264" xr:uid="{CF96612B-A790-4190-81BF-A4D120FEF85E}"/>
    <cellStyle name="tableau | cellule | (normal) | texte 2 3" xfId="2263" xr:uid="{54F150D7-4284-49F7-87A0-1EE334AB6051}"/>
    <cellStyle name="tableau | cellule | (normal) | texte 3" xfId="1286" xr:uid="{B630BF0E-3761-4A1E-A958-7B0CC5B87AF3}"/>
    <cellStyle name="tableau | cellule | (normal) | texte 3 2" xfId="2265" xr:uid="{C670ECE4-999B-44C5-84E2-07010F55CB8C}"/>
    <cellStyle name="tableau | cellule | (normal) | texte 4" xfId="1287" xr:uid="{A5F45703-93AF-427C-B6AE-F9FA14268A0D}"/>
    <cellStyle name="tableau | cellule | (normal) | texte 4 2" xfId="2266" xr:uid="{739DFA12-AA1C-48B0-A764-05D09DAD1173}"/>
    <cellStyle name="tableau | cellule | (normal) | texte 5" xfId="1288" xr:uid="{927BB5E5-B7CE-4D3E-B19C-5B7EC5AC779A}"/>
    <cellStyle name="tableau | cellule | (normal) | texte 5 2" xfId="2267" xr:uid="{132BBC33-C84E-44CA-9273-5DD597656845}"/>
    <cellStyle name="tableau | cellule | (normal) | texte 6" xfId="2262" xr:uid="{39366857-9130-4CA2-806C-E5CCA2F86E1A}"/>
    <cellStyle name="tableau | cellule | (total) | decimal 1" xfId="1289" xr:uid="{B7F9C65C-F8AE-48A8-960B-94DC6156C0AD}"/>
    <cellStyle name="tableau | cellule | (total) | decimal 1 2" xfId="1290" xr:uid="{B7609892-0C1C-4176-8099-39107989A686}"/>
    <cellStyle name="tableau | cellule | (total) | decimal 1 2 2" xfId="2269" xr:uid="{FB73BB6D-CCFC-4B04-A44B-D62BEA46CE90}"/>
    <cellStyle name="tableau | cellule | (total) | decimal 1 3" xfId="1291" xr:uid="{CC1BCEC9-4EEE-40ED-ABA0-D4D09C53024D}"/>
    <cellStyle name="tableau | cellule | (total) | decimal 1 3 2" xfId="2270" xr:uid="{8592C3CF-9E3C-4901-B3E7-E5D9BB0DEC69}"/>
    <cellStyle name="tableau | cellule | (total) | decimal 1 4" xfId="1292" xr:uid="{C1EDA7D2-89B5-4968-9E6B-991BE7704A88}"/>
    <cellStyle name="tableau | cellule | (total) | decimal 1 4 2" xfId="2271" xr:uid="{B375F28B-6CF7-483E-97B8-51A816756799}"/>
    <cellStyle name="tableau | cellule | (total) | decimal 1 5" xfId="1293" xr:uid="{789B3F12-B1A5-4A24-A337-500ED0F1F3FF}"/>
    <cellStyle name="tableau | cellule | (total) | decimal 1 5 2" xfId="2272" xr:uid="{9550F4CB-11EC-49DB-A24E-4F87B89F8143}"/>
    <cellStyle name="tableau | cellule | (total) | decimal 1 6" xfId="2268" xr:uid="{B57276EC-C392-48B9-B1D1-C25341E974B7}"/>
    <cellStyle name="tableau | cellule | (total) | decimal 2" xfId="1294" xr:uid="{13C681C4-F7AF-4FBF-A669-0D91D61D3631}"/>
    <cellStyle name="tableau | cellule | (total) | decimal 2 2" xfId="1295" xr:uid="{D54F4154-B497-4808-8D6A-7781FE83CC56}"/>
    <cellStyle name="tableau | cellule | (total) | decimal 2 2 2" xfId="2274" xr:uid="{5F749C96-285E-4BA0-934A-313668B74505}"/>
    <cellStyle name="tableau | cellule | (total) | decimal 2 3" xfId="1296" xr:uid="{ADAA73A0-9EAA-492C-B4E3-BAE2D3BA9AA5}"/>
    <cellStyle name="tableau | cellule | (total) | decimal 2 3 2" xfId="2275" xr:uid="{13A03472-4292-4E4C-9E55-65138001F2B2}"/>
    <cellStyle name="tableau | cellule | (total) | decimal 2 4" xfId="1297" xr:uid="{F07588FC-D54F-4717-B462-FD93479EBEDE}"/>
    <cellStyle name="tableau | cellule | (total) | decimal 2 4 2" xfId="2276" xr:uid="{ECF168C2-F86D-4459-ADED-9AE22A45BE4D}"/>
    <cellStyle name="tableau | cellule | (total) | decimal 2 5" xfId="1298" xr:uid="{8B44F41E-9041-4ED9-93E9-4A7E669D68C6}"/>
    <cellStyle name="tableau | cellule | (total) | decimal 2 5 2" xfId="2277" xr:uid="{0F010588-3E57-416B-8253-4930BCB49471}"/>
    <cellStyle name="tableau | cellule | (total) | decimal 2 6" xfId="2273" xr:uid="{155F80AF-33F5-49A0-93C5-E4D32307F67C}"/>
    <cellStyle name="tableau | cellule | (total) | decimal 3" xfId="1299" xr:uid="{D8CB0EBB-6B15-42BD-9834-FFAD70DD3B43}"/>
    <cellStyle name="tableau | cellule | (total) | decimal 3 2" xfId="1300" xr:uid="{6B05E940-675B-4377-993C-E8A9648B2F90}"/>
    <cellStyle name="tableau | cellule | (total) | decimal 3 2 2" xfId="2279" xr:uid="{A901E395-7E10-4F4A-B7DB-C230E1AE12FA}"/>
    <cellStyle name="tableau | cellule | (total) | decimal 3 3" xfId="1301" xr:uid="{D1DF4C0A-C4E3-4546-BB16-7A2D1684CF02}"/>
    <cellStyle name="tableau | cellule | (total) | decimal 3 3 2" xfId="2280" xr:uid="{B14E1428-9FD3-46C8-90EC-0FAE11F6B2DB}"/>
    <cellStyle name="tableau | cellule | (total) | decimal 3 4" xfId="1302" xr:uid="{D9A62329-7B43-4F10-97F2-54488343BC46}"/>
    <cellStyle name="tableau | cellule | (total) | decimal 3 4 2" xfId="2281" xr:uid="{78251DC4-7ED8-4A93-BEB8-02F887F2E6D1}"/>
    <cellStyle name="tableau | cellule | (total) | decimal 3 5" xfId="1303" xr:uid="{23FE5D9A-918F-473E-9618-445231D5415C}"/>
    <cellStyle name="tableau | cellule | (total) | decimal 3 5 2" xfId="2282" xr:uid="{E37EA55B-1862-4030-A3A5-95F32DD6A4C9}"/>
    <cellStyle name="tableau | cellule | (total) | decimal 3 6" xfId="2278" xr:uid="{884C1113-19BF-45C2-BA8B-89D1FC564080}"/>
    <cellStyle name="tableau | cellule | (total) | decimal 4" xfId="1304" xr:uid="{3CD14D35-F9F1-4162-A82B-0F1DFEEF9738}"/>
    <cellStyle name="tableau | cellule | (total) | decimal 4 2" xfId="1305" xr:uid="{90910AB0-22F3-4412-9F92-2A35D44DCB96}"/>
    <cellStyle name="tableau | cellule | (total) | decimal 4 2 2" xfId="2284" xr:uid="{803A3D70-5BA6-43E1-99D7-F2BFB6C3BFA6}"/>
    <cellStyle name="tableau | cellule | (total) | decimal 4 3" xfId="1306" xr:uid="{6FA44708-8B69-4B26-9CEE-C9E29714A0C4}"/>
    <cellStyle name="tableau | cellule | (total) | decimal 4 3 2" xfId="2285" xr:uid="{73C8F432-7707-4414-9C16-10B4CF91C27D}"/>
    <cellStyle name="tableau | cellule | (total) | decimal 4 4" xfId="1307" xr:uid="{B6E0B5E4-507A-46F0-B865-4D8E04389515}"/>
    <cellStyle name="tableau | cellule | (total) | decimal 4 4 2" xfId="2286" xr:uid="{E67D85DF-67E5-4332-AA55-2C238C3F4B1B}"/>
    <cellStyle name="tableau | cellule | (total) | decimal 4 5" xfId="1308" xr:uid="{A80B3C73-F835-45D2-BFA3-BA4BA6BEF7C0}"/>
    <cellStyle name="tableau | cellule | (total) | decimal 4 5 2" xfId="2287" xr:uid="{CD2CAE24-6055-42C7-B712-976A06B6F5D0}"/>
    <cellStyle name="tableau | cellule | (total) | decimal 4 6" xfId="2283" xr:uid="{5ECACDBC-B57F-4BDE-A770-3B43523C05B1}"/>
    <cellStyle name="tableau | cellule | (total) | entier" xfId="1309" xr:uid="{2CBAE44A-0067-4C8B-9572-789E30687BEE}"/>
    <cellStyle name="tableau | cellule | (total) | entier 2" xfId="1310" xr:uid="{936E0DE3-5377-441A-A8BF-7AD91255158E}"/>
    <cellStyle name="tableau | cellule | (total) | entier 2 2" xfId="2289" xr:uid="{8DA78A74-AD3C-4FAD-AE15-2AABBE4E4B27}"/>
    <cellStyle name="tableau | cellule | (total) | entier 3" xfId="1311" xr:uid="{05079271-2937-460F-94D6-8B891D7D9B16}"/>
    <cellStyle name="tableau | cellule | (total) | entier 3 2" xfId="2290" xr:uid="{9801EF3D-073C-4F08-BBAE-784577C63F72}"/>
    <cellStyle name="tableau | cellule | (total) | entier 4" xfId="1312" xr:uid="{E9E85119-13E5-419C-A97B-AAE6C5A148BF}"/>
    <cellStyle name="tableau | cellule | (total) | entier 4 2" xfId="2291" xr:uid="{66A80169-45D2-45AB-9BF6-48EAACEB9D25}"/>
    <cellStyle name="tableau | cellule | (total) | entier 5" xfId="1313" xr:uid="{D78F81BB-A270-4CA3-B326-AEA43A582166}"/>
    <cellStyle name="tableau | cellule | (total) | entier 5 2" xfId="2292" xr:uid="{B402AEAC-46E7-4C1A-BE77-0B66E787C333}"/>
    <cellStyle name="tableau | cellule | (total) | entier 6" xfId="2288" xr:uid="{282055B1-7D03-4F0A-B2A1-D9C8CD20CE01}"/>
    <cellStyle name="tableau | cellule | (total) | euro | decimal 1" xfId="1314" xr:uid="{A6113041-8AC7-42B6-92F2-2CED31C549FD}"/>
    <cellStyle name="tableau | cellule | (total) | euro | decimal 1 2" xfId="1315" xr:uid="{475E4539-31DC-4FA5-AB36-597098E7754A}"/>
    <cellStyle name="tableau | cellule | (total) | euro | decimal 1 2 2" xfId="2294" xr:uid="{AA2FBB4A-1F29-4BCD-9868-A237B2791B4A}"/>
    <cellStyle name="tableau | cellule | (total) | euro | decimal 1 3" xfId="1316" xr:uid="{B1455ECC-D349-4AF7-B26F-30E1C8480BF6}"/>
    <cellStyle name="tableau | cellule | (total) | euro | decimal 1 3 2" xfId="2295" xr:uid="{8618B452-458F-4051-A7CD-AC0C24AED09B}"/>
    <cellStyle name="tableau | cellule | (total) | euro | decimal 1 4" xfId="1317" xr:uid="{CB228F08-424E-4FB8-9A73-A3671398DA3E}"/>
    <cellStyle name="tableau | cellule | (total) | euro | decimal 1 4 2" xfId="2296" xr:uid="{C1E34646-98EC-4C13-BEDC-FCC14952E333}"/>
    <cellStyle name="tableau | cellule | (total) | euro | decimal 1 5" xfId="1318" xr:uid="{CED21DA3-C75F-46E9-90F8-A918FCA13D49}"/>
    <cellStyle name="tableau | cellule | (total) | euro | decimal 1 5 2" xfId="2297" xr:uid="{95D564EF-2437-4772-9D04-F865B6DAC776}"/>
    <cellStyle name="tableau | cellule | (total) | euro | decimal 1 6" xfId="2293" xr:uid="{D1B9DC08-3B9F-4AF2-8B7A-B6BE0BF96364}"/>
    <cellStyle name="tableau | cellule | (total) | euro | decimal 2" xfId="1319" xr:uid="{6B31B627-D668-45DD-BA54-DCB9CB824C9C}"/>
    <cellStyle name="tableau | cellule | (total) | euro | decimal 2 2" xfId="1320" xr:uid="{6C82666D-A8D3-4858-A02E-8F6B27CA11A8}"/>
    <cellStyle name="tableau | cellule | (total) | euro | decimal 2 2 2" xfId="2299" xr:uid="{5E49EBEB-BA1F-4D54-BC8F-2ED7421C374D}"/>
    <cellStyle name="tableau | cellule | (total) | euro | decimal 2 3" xfId="1321" xr:uid="{8DDF240D-337A-4AB2-9D90-FDCF264F09D6}"/>
    <cellStyle name="tableau | cellule | (total) | euro | decimal 2 3 2" xfId="2300" xr:uid="{D3A57C40-ABA7-4D1D-BD5F-B7A20C6B04D0}"/>
    <cellStyle name="tableau | cellule | (total) | euro | decimal 2 4" xfId="1322" xr:uid="{DFBF14A0-BF16-4283-94E0-01E71521E57A}"/>
    <cellStyle name="tableau | cellule | (total) | euro | decimal 2 4 2" xfId="2301" xr:uid="{9D73700F-D929-4A5C-9027-86435BA04C4C}"/>
    <cellStyle name="tableau | cellule | (total) | euro | decimal 2 5" xfId="1323" xr:uid="{2501F978-142B-442D-A62B-0986763F2C8B}"/>
    <cellStyle name="tableau | cellule | (total) | euro | decimal 2 5 2" xfId="2302" xr:uid="{D7CA6BAC-381F-4EF9-BD2F-D3A444DDDF19}"/>
    <cellStyle name="tableau | cellule | (total) | euro | decimal 2 6" xfId="2298" xr:uid="{4F39794E-E74E-4F0F-80F4-23338E044C99}"/>
    <cellStyle name="tableau | cellule | (total) | euro | entier" xfId="1324" xr:uid="{E4D6EC42-3EE7-4725-A5E6-E32C3A5FCA69}"/>
    <cellStyle name="tableau | cellule | (total) | euro | entier 2" xfId="1325" xr:uid="{6B1BDD69-E122-41CB-AF1E-E28675221EC3}"/>
    <cellStyle name="tableau | cellule | (total) | euro | entier 2 2" xfId="2304" xr:uid="{F6705322-8173-4447-8378-1D1CF82F5DF6}"/>
    <cellStyle name="tableau | cellule | (total) | euro | entier 3" xfId="1326" xr:uid="{C99E84B5-DFE2-4212-B90C-D8B2896970F1}"/>
    <cellStyle name="tableau | cellule | (total) | euro | entier 3 2" xfId="2305" xr:uid="{E97BC8FC-580D-4B40-942C-37ACE4742D8C}"/>
    <cellStyle name="tableau | cellule | (total) | euro | entier 4" xfId="1327" xr:uid="{1110912E-1A6D-43C4-BE92-1E85AA1F2B26}"/>
    <cellStyle name="tableau | cellule | (total) | euro | entier 4 2" xfId="2306" xr:uid="{A64EF174-A827-4C47-AF97-9398E5094F95}"/>
    <cellStyle name="tableau | cellule | (total) | euro | entier 5" xfId="1328" xr:uid="{C6F32ACA-A611-45BD-8597-037B2D7ED039}"/>
    <cellStyle name="tableau | cellule | (total) | euro | entier 5 2" xfId="2307" xr:uid="{DD5BBFE1-56B6-48C3-999F-148653FB0769}"/>
    <cellStyle name="tableau | cellule | (total) | euro | entier 6" xfId="2303" xr:uid="{39ACBCB4-F6B5-4C24-B255-BB7BE374C168}"/>
    <cellStyle name="tableau | cellule | (total) | franc | decimal 1" xfId="1329" xr:uid="{985CF75E-B45B-4904-97CA-12E717493BAF}"/>
    <cellStyle name="tableau | cellule | (total) | franc | decimal 1 2" xfId="1330" xr:uid="{C579BE43-8EFF-4067-BC68-3A2BCB25EA48}"/>
    <cellStyle name="tableau | cellule | (total) | franc | decimal 1 2 2" xfId="2309" xr:uid="{A83086E6-935C-4986-88E2-8750F2E57EC5}"/>
    <cellStyle name="tableau | cellule | (total) | franc | decimal 1 3" xfId="1331" xr:uid="{3EC4144B-5D1D-483E-9069-390A70CC49DA}"/>
    <cellStyle name="tableau | cellule | (total) | franc | decimal 1 3 2" xfId="2310" xr:uid="{4A5F5A22-15E5-49C3-9142-21C36D0EA320}"/>
    <cellStyle name="tableau | cellule | (total) | franc | decimal 1 4" xfId="1332" xr:uid="{E0EA8AE9-8C29-43AB-8C52-BC6BEF6BE0CE}"/>
    <cellStyle name="tableau | cellule | (total) | franc | decimal 1 4 2" xfId="2311" xr:uid="{1FE284D3-5FA9-4085-BC84-44DF3670ABAA}"/>
    <cellStyle name="tableau | cellule | (total) | franc | decimal 1 5" xfId="1333" xr:uid="{55E71B12-1D8A-450E-B276-0519F3012F6B}"/>
    <cellStyle name="tableau | cellule | (total) | franc | decimal 1 5 2" xfId="2312" xr:uid="{5BC7FE38-0011-40D3-A579-F17C97D109A3}"/>
    <cellStyle name="tableau | cellule | (total) | franc | decimal 1 6" xfId="2308" xr:uid="{87E16D4B-BDC8-498D-B86B-63F41E0AC53D}"/>
    <cellStyle name="tableau | cellule | (total) | franc | decimal 2" xfId="1334" xr:uid="{628D410D-21C2-417F-BD19-EED370321D95}"/>
    <cellStyle name="tableau | cellule | (total) | franc | decimal 2 2" xfId="1335" xr:uid="{3D09A40D-77FF-4D03-93F8-5489E17088F4}"/>
    <cellStyle name="tableau | cellule | (total) | franc | decimal 2 2 2" xfId="2314" xr:uid="{62AD25FA-87D7-46F3-938B-6081A5899264}"/>
    <cellStyle name="tableau | cellule | (total) | franc | decimal 2 3" xfId="1336" xr:uid="{7CE44A50-7DB8-4B1F-92ED-41ECDD3F683F}"/>
    <cellStyle name="tableau | cellule | (total) | franc | decimal 2 3 2" xfId="2315" xr:uid="{877EBE43-C266-4AA4-B14F-632BB60FFE7C}"/>
    <cellStyle name="tableau | cellule | (total) | franc | decimal 2 4" xfId="1337" xr:uid="{5A7BBA92-6C86-4604-97C6-DF3293760432}"/>
    <cellStyle name="tableau | cellule | (total) | franc | decimal 2 4 2" xfId="2316" xr:uid="{C8C9310E-E858-4A93-B878-A009517BE4F0}"/>
    <cellStyle name="tableau | cellule | (total) | franc | decimal 2 5" xfId="1338" xr:uid="{0DD82154-46C7-49BC-BC61-B223C89D5C82}"/>
    <cellStyle name="tableau | cellule | (total) | franc | decimal 2 5 2" xfId="2317" xr:uid="{8CF2B53B-B770-41D4-B3AD-FA2B35E5E3D5}"/>
    <cellStyle name="tableau | cellule | (total) | franc | decimal 2 6" xfId="2313" xr:uid="{280FC353-521B-48EE-9050-52146B560738}"/>
    <cellStyle name="tableau | cellule | (total) | franc | entier" xfId="1339" xr:uid="{03BB50C8-3497-4A73-85CB-0269C9F788C5}"/>
    <cellStyle name="tableau | cellule | (total) | franc | entier 2" xfId="1340" xr:uid="{A7A938A3-2AF1-4EA2-B0E6-AE6BD6219E47}"/>
    <cellStyle name="tableau | cellule | (total) | franc | entier 2 2" xfId="2319" xr:uid="{FE8E5657-29EF-447E-9F96-E0414B9BE9CE}"/>
    <cellStyle name="tableau | cellule | (total) | franc | entier 3" xfId="1341" xr:uid="{61BB3FA5-FE24-48EF-90F3-BC472462013E}"/>
    <cellStyle name="tableau | cellule | (total) | franc | entier 3 2" xfId="2320" xr:uid="{74D7AE3D-F5E1-4CE1-968A-0121A1BAD0EC}"/>
    <cellStyle name="tableau | cellule | (total) | franc | entier 4" xfId="1342" xr:uid="{5A827B73-DDCF-425A-8FDB-2C441A85BF30}"/>
    <cellStyle name="tableau | cellule | (total) | franc | entier 4 2" xfId="2321" xr:uid="{8702C43C-21D9-4C6A-A0CC-EDF4155C04D3}"/>
    <cellStyle name="tableau | cellule | (total) | franc | entier 5" xfId="1343" xr:uid="{E9F9A8E9-5646-4F4A-A056-D68136D89880}"/>
    <cellStyle name="tableau | cellule | (total) | franc | entier 5 2" xfId="2322" xr:uid="{5C4F979A-D3AC-4C48-814C-4C7855690105}"/>
    <cellStyle name="tableau | cellule | (total) | franc | entier 6" xfId="2318" xr:uid="{C15D1FB1-C116-46CF-9518-F41AD401085F}"/>
    <cellStyle name="tableau | cellule | (total) | pourcentage | decimal 1" xfId="1344" xr:uid="{CBB8F84F-F95C-4F87-B604-EC1414595820}"/>
    <cellStyle name="tableau | cellule | (total) | pourcentage | decimal 1 2" xfId="1345" xr:uid="{0CDF663C-CCFE-46A5-9947-B7556FB77C3C}"/>
    <cellStyle name="tableau | cellule | (total) | pourcentage | decimal 1 2 2" xfId="2324" xr:uid="{425DE05C-A1B2-4D18-B139-9F6466A69507}"/>
    <cellStyle name="tableau | cellule | (total) | pourcentage | decimal 1 3" xfId="1346" xr:uid="{452A0B12-B1A2-4BEB-A9AB-9456DF7E24D0}"/>
    <cellStyle name="tableau | cellule | (total) | pourcentage | decimal 1 3 2" xfId="2325" xr:uid="{94ACC715-F9A9-46C6-AB47-F8AA6399C3A0}"/>
    <cellStyle name="tableau | cellule | (total) | pourcentage | decimal 1 4" xfId="1347" xr:uid="{6B28A5F4-1A7F-4D4F-B635-3C9644F6A283}"/>
    <cellStyle name="tableau | cellule | (total) | pourcentage | decimal 1 4 2" xfId="2326" xr:uid="{0F14C138-8683-4A0A-930A-2E5460BA14E9}"/>
    <cellStyle name="tableau | cellule | (total) | pourcentage | decimal 1 5" xfId="1348" xr:uid="{A49B6263-2A44-401C-85A9-39643153307F}"/>
    <cellStyle name="tableau | cellule | (total) | pourcentage | decimal 1 5 2" xfId="2327" xr:uid="{2A5B7775-9C70-4326-BCD8-D5969C301B73}"/>
    <cellStyle name="tableau | cellule | (total) | pourcentage | decimal 1 6" xfId="2323" xr:uid="{4720461F-A0B4-4AA1-A321-AAAE01E38771}"/>
    <cellStyle name="tableau | cellule | (total) | pourcentage | decimal 2" xfId="1349" xr:uid="{CDB6D972-DE78-46A8-9A9D-F1FFBD71FE4A}"/>
    <cellStyle name="tableau | cellule | (total) | pourcentage | decimal 2 2" xfId="1350" xr:uid="{E9697402-9C02-4921-8F09-CB52D1D55207}"/>
    <cellStyle name="tableau | cellule | (total) | pourcentage | decimal 2 2 2" xfId="2329" xr:uid="{282B79FE-A5D4-4344-B725-8F093589478E}"/>
    <cellStyle name="tableau | cellule | (total) | pourcentage | decimal 2 3" xfId="1351" xr:uid="{537C97AF-77CF-4BE7-9629-6F4FD9B665F3}"/>
    <cellStyle name="tableau | cellule | (total) | pourcentage | decimal 2 3 2" xfId="2330" xr:uid="{E2D11029-27B2-4CED-B1D0-3F7AF01F29DD}"/>
    <cellStyle name="tableau | cellule | (total) | pourcentage | decimal 2 4" xfId="1352" xr:uid="{FCF2F18B-A6EF-46BD-91D0-5A968D549C5D}"/>
    <cellStyle name="tableau | cellule | (total) | pourcentage | decimal 2 4 2" xfId="2331" xr:uid="{3D6E54C8-F729-4A37-AEA0-3143171AB4E3}"/>
    <cellStyle name="tableau | cellule | (total) | pourcentage | decimal 2 5" xfId="1353" xr:uid="{EEF0C252-CA16-4B7B-BFAB-8D681A8C4AB9}"/>
    <cellStyle name="tableau | cellule | (total) | pourcentage | decimal 2 5 2" xfId="2332" xr:uid="{5E53EAE1-82FB-42EF-B164-3B13CB4BB1F8}"/>
    <cellStyle name="tableau | cellule | (total) | pourcentage | decimal 2 6" xfId="2328" xr:uid="{8FCF6AE4-6F09-44A7-9783-726986FD7AC3}"/>
    <cellStyle name="tableau | cellule | (total) | pourcentage | entier" xfId="1354" xr:uid="{7AA67E69-1B0B-41D9-88BD-045DACBD39BF}"/>
    <cellStyle name="tableau | cellule | (total) | pourcentage | entier 2" xfId="1355" xr:uid="{A566361A-085F-4181-B93C-71F2E3438CBD}"/>
    <cellStyle name="tableau | cellule | (total) | pourcentage | entier 2 2" xfId="2334" xr:uid="{D3BED8D7-B0C3-4A3B-84B0-794EDEEF96E4}"/>
    <cellStyle name="tableau | cellule | (total) | pourcentage | entier 3" xfId="1356" xr:uid="{B3FA45A4-EEEB-4964-AE11-CEA0D80C0928}"/>
    <cellStyle name="tableau | cellule | (total) | pourcentage | entier 3 2" xfId="2335" xr:uid="{634B3C90-5494-4439-84C2-45879A4D9760}"/>
    <cellStyle name="tableau | cellule | (total) | pourcentage | entier 4" xfId="1357" xr:uid="{2C5DA8CD-74A3-4B48-8ADD-51323EDF65D4}"/>
    <cellStyle name="tableau | cellule | (total) | pourcentage | entier 4 2" xfId="2336" xr:uid="{340DF434-A97C-488A-97F9-7F0BD4B47688}"/>
    <cellStyle name="tableau | cellule | (total) | pourcentage | entier 5" xfId="1358" xr:uid="{5B210D08-DBBD-456A-BFF2-27940308843A}"/>
    <cellStyle name="tableau | cellule | (total) | pourcentage | entier 5 2" xfId="2337" xr:uid="{81053F42-6D83-49AA-B17B-6B8878C13150}"/>
    <cellStyle name="tableau | cellule | (total) | pourcentage | entier 6" xfId="2333" xr:uid="{11D49D10-544D-4C41-9EA7-471B4229DF2A}"/>
    <cellStyle name="tableau | cellule | (total) | standard" xfId="1359" xr:uid="{8CB2F95C-DA93-4851-924A-543F18DA885C}"/>
    <cellStyle name="tableau | cellule | (total) | standard 2" xfId="1360" xr:uid="{36F48928-5485-42BF-B7DA-EE3BD9716B2F}"/>
    <cellStyle name="tableau | cellule | (total) | standard 2 2" xfId="2339" xr:uid="{23CE425E-CB31-419B-8025-C628B9FFB867}"/>
    <cellStyle name="tableau | cellule | (total) | standard 3" xfId="1361" xr:uid="{47103BF6-B877-42DD-9E49-B057CE765006}"/>
    <cellStyle name="tableau | cellule | (total) | standard 3 2" xfId="2340" xr:uid="{755D9106-46D4-4F40-9641-60152523111F}"/>
    <cellStyle name="tableau | cellule | (total) | standard 4" xfId="1362" xr:uid="{331BBD5C-A9A6-4D1F-AA9F-6BD8E0F8239D}"/>
    <cellStyle name="tableau | cellule | (total) | standard 4 2" xfId="2341" xr:uid="{83ED267A-AB8B-4D6F-8024-E7524699F284}"/>
    <cellStyle name="tableau | cellule | (total) | standard 5" xfId="1363" xr:uid="{3746DA16-55BF-430A-A4E3-3B6098BBF5B6}"/>
    <cellStyle name="tableau | cellule | (total) | standard 5 2" xfId="2342" xr:uid="{B7D2D789-9380-42BB-A970-9B85511F6AB6}"/>
    <cellStyle name="tableau | cellule | (total) | standard 6" xfId="2338" xr:uid="{29DB2193-C982-449D-A853-EF1C555AF136}"/>
    <cellStyle name="tableau | cellule | (total) | texte" xfId="1364" xr:uid="{144F30B9-3CD9-41E5-92C7-961070BC50B8}"/>
    <cellStyle name="tableau | cellule | (total) | texte 2" xfId="1365" xr:uid="{0BDBA020-828B-413D-BEF0-144D71031EE4}"/>
    <cellStyle name="tableau | cellule | (total) | texte 2 2" xfId="2344" xr:uid="{5CFD1369-7119-43DA-9E02-B4B11AF20E13}"/>
    <cellStyle name="tableau | cellule | (total) | texte 3" xfId="1366" xr:uid="{53072A17-B3C5-409A-80DB-1FF15746625C}"/>
    <cellStyle name="tableau | cellule | (total) | texte 3 2" xfId="2345" xr:uid="{E7971212-1083-4811-9898-018A4E74A7BE}"/>
    <cellStyle name="tableau | cellule | (total) | texte 4" xfId="1367" xr:uid="{26CAFE29-1B80-482B-9893-BB5951AFC369}"/>
    <cellStyle name="tableau | cellule | (total) | texte 4 2" xfId="2346" xr:uid="{C37C99E0-0D8A-4F7A-BAB4-814B26D7B79E}"/>
    <cellStyle name="tableau | cellule | (total) | texte 5" xfId="1368" xr:uid="{7FB5866B-B773-4B17-AB9D-AF521786ECDA}"/>
    <cellStyle name="tableau | cellule | (total) | texte 5 2" xfId="2347" xr:uid="{013BD9B8-5CAE-4179-955F-2EC3DECE7286}"/>
    <cellStyle name="tableau | cellule | (total) | texte 6" xfId="2343" xr:uid="{09A7FB43-9E42-45F3-8E12-C3C6E653E1C9}"/>
    <cellStyle name="tableau | cellule | normal | decimal 1" xfId="39" xr:uid="{C8404831-15A0-4CB1-B05F-6BB6231F4F6F}"/>
    <cellStyle name="tableau | cellule | normal | decimal 1 10" xfId="2779" xr:uid="{849E55CA-257B-41CB-B657-463F4124F4D2}"/>
    <cellStyle name="tableau | cellule | normal | decimal 1 11" xfId="2781" xr:uid="{1623196B-2080-4D34-8DF7-9EACA337F6A0}"/>
    <cellStyle name="tableau | cellule | normal | decimal 1 2" xfId="1370" xr:uid="{72C0A5ED-B37A-4E47-8F22-FB1E61830A53}"/>
    <cellStyle name="tableau | cellule | normal | decimal 1 2 2" xfId="1371" xr:uid="{73E89C62-04EA-4A33-9DD2-4BDB60590107}"/>
    <cellStyle name="tableau | cellule | normal | decimal 1 2 2 2" xfId="2350" xr:uid="{88A27D84-2FA0-4D0D-A4C7-36970DBB0685}"/>
    <cellStyle name="tableau | cellule | normal | decimal 1 2 3" xfId="1372" xr:uid="{7FDDA931-30D7-4889-A0A8-C2853172DD97}"/>
    <cellStyle name="tableau | cellule | normal | decimal 1 2 3 2" xfId="2351" xr:uid="{F4FADF4D-94DC-4207-8AF2-02B6AB72337E}"/>
    <cellStyle name="tableau | cellule | normal | decimal 1 2 4" xfId="2349" xr:uid="{2D08A544-EC4E-46FF-8753-E5FC3D7DD3AC}"/>
    <cellStyle name="tableau | cellule | normal | decimal 1 3" xfId="1373" xr:uid="{9C7246DF-7BA9-4101-8F58-DF455B1C17C1}"/>
    <cellStyle name="tableau | cellule | normal | decimal 1 3 2" xfId="1374" xr:uid="{C6EC16C3-8A03-4436-9404-F02E532A2734}"/>
    <cellStyle name="tableau | cellule | normal | decimal 1 3 2 2" xfId="2353" xr:uid="{26E08004-A481-4798-A034-85D600678420}"/>
    <cellStyle name="tableau | cellule | normal | decimal 1 3 3" xfId="2352" xr:uid="{E9E2A359-2715-456D-8DE9-8C9EBC96A491}"/>
    <cellStyle name="tableau | cellule | normal | decimal 1 4" xfId="1375" xr:uid="{104B4278-01E9-43B8-AFE6-F51DB35C1427}"/>
    <cellStyle name="tableau | cellule | normal | decimal 1 4 2" xfId="2354" xr:uid="{B7B3B428-EFEF-420B-A14B-C9F21818270D}"/>
    <cellStyle name="tableau | cellule | normal | decimal 1 5" xfId="1376" xr:uid="{A721780A-2AAB-478F-8F44-76DF54AA7B2A}"/>
    <cellStyle name="tableau | cellule | normal | decimal 1 5 2" xfId="2355" xr:uid="{4F22767C-6DD3-4DA3-AE26-CFC419ED28CF}"/>
    <cellStyle name="tableau | cellule | normal | decimal 1 6" xfId="2348" xr:uid="{BAA1E78B-E6C9-42BD-8B3C-8AD1D3F58BB7}"/>
    <cellStyle name="tableau | cellule | normal | decimal 1 7" xfId="1369" xr:uid="{0445B9AB-FB2D-4741-95C7-142C92AE89D0}"/>
    <cellStyle name="tableau | cellule | normal | decimal 1 8" xfId="2776" xr:uid="{6F7F21D6-9C1F-4DD5-A1E7-5DE2224CE167}"/>
    <cellStyle name="tableau | cellule | normal | decimal 1 9" xfId="2780" xr:uid="{B6D1F657-59E3-497D-AEAF-E6486E284776}"/>
    <cellStyle name="tableau | cellule | normal | decimal 2" xfId="1377" xr:uid="{07EA3349-DCF6-4977-83F0-B3C38D86CB84}"/>
    <cellStyle name="tableau | cellule | normal | decimal 2 2" xfId="1378" xr:uid="{C8BED0C0-D7F1-401F-9583-DA827EA059CB}"/>
    <cellStyle name="tableau | cellule | normal | decimal 2 2 2" xfId="1379" xr:uid="{7873EE0D-1AC3-47FB-B219-A017C8698A7A}"/>
    <cellStyle name="tableau | cellule | normal | decimal 2 2 2 2" xfId="2358" xr:uid="{461777D0-9B58-4AAA-9242-842293BA541D}"/>
    <cellStyle name="tableau | cellule | normal | decimal 2 2 3" xfId="2357" xr:uid="{E7A647E6-F647-415A-BC53-7F4720392916}"/>
    <cellStyle name="tableau | cellule | normal | decimal 2 3" xfId="1380" xr:uid="{FD96E055-0DA6-4634-B769-CAA6B02C5BD4}"/>
    <cellStyle name="tableau | cellule | normal | decimal 2 3 2" xfId="2359" xr:uid="{BC1D31D2-5C57-4313-A58F-963EE307D32D}"/>
    <cellStyle name="tableau | cellule | normal | decimal 2 4" xfId="1381" xr:uid="{425FE3CA-37A3-4417-BA08-05332893DA9A}"/>
    <cellStyle name="tableau | cellule | normal | decimal 2 4 2" xfId="2360" xr:uid="{D11A82E9-7249-49E3-9316-730FBD8F88D9}"/>
    <cellStyle name="tableau | cellule | normal | decimal 2 5" xfId="1382" xr:uid="{9C13AA3F-5076-47A3-8DAE-B042163CC5DB}"/>
    <cellStyle name="tableau | cellule | normal | decimal 2 5 2" xfId="2361" xr:uid="{2FE213A7-29AF-4459-B205-282826012832}"/>
    <cellStyle name="tableau | cellule | normal | decimal 2 6" xfId="2356" xr:uid="{6265627C-0126-422C-A536-A7071D8CE869}"/>
    <cellStyle name="tableau | cellule | normal | decimal 3" xfId="1383" xr:uid="{0D895DF5-FA78-4B24-9769-DA5F7706CED0}"/>
    <cellStyle name="tableau | cellule | normal | decimal 3 2" xfId="1384" xr:uid="{7DD313D9-AF1D-465F-A0B2-EAD620CD6B59}"/>
    <cellStyle name="tableau | cellule | normal | decimal 3 2 2" xfId="1385" xr:uid="{FCC25A4A-EC7D-46D7-89F4-29EBED219F93}"/>
    <cellStyle name="tableau | cellule | normal | decimal 3 2 2 2" xfId="2364" xr:uid="{697C3DEA-CD50-4769-B921-E6CFE345E7F7}"/>
    <cellStyle name="tableau | cellule | normal | decimal 3 2 3" xfId="2363" xr:uid="{DFD4DEC5-B14F-4B78-874D-6B34CBDCAEBA}"/>
    <cellStyle name="tableau | cellule | normal | decimal 3 3" xfId="1386" xr:uid="{603B1687-7AFE-483D-871C-8D831B194C00}"/>
    <cellStyle name="tableau | cellule | normal | decimal 3 3 2" xfId="2365" xr:uid="{FC0738B8-F071-4665-9DE0-BD649BB83914}"/>
    <cellStyle name="tableau | cellule | normal | decimal 3 4" xfId="1387" xr:uid="{BB632A38-7476-45B6-BBDD-08C317EA9AE2}"/>
    <cellStyle name="tableau | cellule | normal | decimal 3 4 2" xfId="2366" xr:uid="{A23D7F00-AD7B-4F74-B7AF-D87032E5E843}"/>
    <cellStyle name="tableau | cellule | normal | decimal 3 5" xfId="1388" xr:uid="{433DCD89-638F-45CE-AAF3-1AF997BB6056}"/>
    <cellStyle name="tableau | cellule | normal | decimal 3 5 2" xfId="2367" xr:uid="{1339BC86-3187-41AB-BCC4-0ECA5B9E260D}"/>
    <cellStyle name="tableau | cellule | normal | decimal 3 6" xfId="2362" xr:uid="{39C4782C-D0E5-4D0A-A014-7B335B03B3B5}"/>
    <cellStyle name="tableau | cellule | normal | decimal 4" xfId="1389" xr:uid="{FD43E393-C882-4292-A33E-FD478BD18A97}"/>
    <cellStyle name="tableau | cellule | normal | decimal 4 2" xfId="1390" xr:uid="{CD24C508-DBB8-40E8-AD89-4031872E3B39}"/>
    <cellStyle name="tableau | cellule | normal | decimal 4 2 2" xfId="1391" xr:uid="{1D4615FD-FF04-40A8-85B0-BA6C662DA982}"/>
    <cellStyle name="tableau | cellule | normal | decimal 4 2 2 2" xfId="2370" xr:uid="{A92B11E1-FE63-49A0-9638-1B2112C8063D}"/>
    <cellStyle name="tableau | cellule | normal | decimal 4 2 3" xfId="2369" xr:uid="{FEF9919C-BEC6-4BBC-A0E1-A38A07AEDFD5}"/>
    <cellStyle name="tableau | cellule | normal | decimal 4 3" xfId="1392" xr:uid="{F457A3EF-4DB8-46FD-8E4E-DDBA36BAE1CB}"/>
    <cellStyle name="tableau | cellule | normal | decimal 4 3 2" xfId="2371" xr:uid="{1AC5FE29-2291-4945-8794-4EDD4CBE1E49}"/>
    <cellStyle name="tableau | cellule | normal | decimal 4 4" xfId="1393" xr:uid="{53679088-4137-487A-AA84-0D803706ECEA}"/>
    <cellStyle name="tableau | cellule | normal | decimal 4 4 2" xfId="2372" xr:uid="{74499933-5A8A-4574-B454-A32C87955468}"/>
    <cellStyle name="tableau | cellule | normal | decimal 4 5" xfId="1394" xr:uid="{D8C80CD7-4598-4C2A-B72B-06978AC719BB}"/>
    <cellStyle name="tableau | cellule | normal | decimal 4 5 2" xfId="2373" xr:uid="{FE7014BA-2AAD-4167-A5D4-B76FCAC0E13D}"/>
    <cellStyle name="tableau | cellule | normal | decimal 4 6" xfId="2368" xr:uid="{5D91771D-EEF5-417D-8256-1B758DFA2730}"/>
    <cellStyle name="tableau | cellule | normal | entier" xfId="1395" xr:uid="{5B073637-2497-45D0-9894-2334169E9A42}"/>
    <cellStyle name="tableau | cellule | normal | entier 2" xfId="1396" xr:uid="{350A9124-833C-41EF-98B6-1232A6FB22D3}"/>
    <cellStyle name="tableau | cellule | normal | entier 2 2" xfId="1397" xr:uid="{18F56AEF-060A-4F01-8B6E-2012E8982420}"/>
    <cellStyle name="tableau | cellule | normal | entier 2 2 2" xfId="2376" xr:uid="{B82D4183-AA4C-41A4-B452-792EDB25698D}"/>
    <cellStyle name="tableau | cellule | normal | entier 2 3" xfId="2375" xr:uid="{B61CFB9B-B4ED-41DD-BE81-C90EC61E6D06}"/>
    <cellStyle name="tableau | cellule | normal | entier 3" xfId="1398" xr:uid="{52DD3201-C5E8-46B8-8F6F-924A0635EC67}"/>
    <cellStyle name="tableau | cellule | normal | entier 3 2" xfId="2377" xr:uid="{0C7A1E06-B135-4C9B-B1EB-EB69DE295C2B}"/>
    <cellStyle name="tableau | cellule | normal | entier 4" xfId="1399" xr:uid="{87C88426-CD81-427F-91A5-97DBDA9D8142}"/>
    <cellStyle name="tableau | cellule | normal | entier 4 2" xfId="2378" xr:uid="{DDB18011-71B2-4934-9C1E-D2456F8A604F}"/>
    <cellStyle name="tableau | cellule | normal | entier 5" xfId="1400" xr:uid="{AF84FE6B-7E8F-4A10-A4BA-475DB02B009B}"/>
    <cellStyle name="tableau | cellule | normal | entier 5 2" xfId="2379" xr:uid="{996B1EFB-7206-4057-A116-93F1B0655673}"/>
    <cellStyle name="tableau | cellule | normal | entier 6" xfId="2374" xr:uid="{945A0071-67DA-448F-9FE7-FD1C217D18B8}"/>
    <cellStyle name="tableau | cellule | normal | euro | decimal 1" xfId="1401" xr:uid="{2F05279E-0AB1-469F-AAAD-0DBAD0AED84C}"/>
    <cellStyle name="tableau | cellule | normal | euro | decimal 1 2" xfId="1402" xr:uid="{B2018D23-20A7-427E-B828-578B8D836E6D}"/>
    <cellStyle name="tableau | cellule | normal | euro | decimal 1 2 2" xfId="1403" xr:uid="{39CFC1CC-9D94-4AF9-985E-E4C545859261}"/>
    <cellStyle name="tableau | cellule | normal | euro | decimal 1 2 2 2" xfId="2382" xr:uid="{34B3B8B6-C8A5-4617-ADD1-FF0CE6E10F07}"/>
    <cellStyle name="tableau | cellule | normal | euro | decimal 1 2 3" xfId="2381" xr:uid="{3E30AC42-ACE2-4585-B649-9D8FDB55C981}"/>
    <cellStyle name="tableau | cellule | normal | euro | decimal 1 3" xfId="1404" xr:uid="{38BD2CB5-7402-4501-B5EC-81A447BFA82C}"/>
    <cellStyle name="tableau | cellule | normal | euro | decimal 1 3 2" xfId="2383" xr:uid="{73E6F60D-A510-4CD6-A3E3-CA7E7D604B3C}"/>
    <cellStyle name="tableau | cellule | normal | euro | decimal 1 4" xfId="1405" xr:uid="{95B61A28-7A47-4372-B36C-49BDEFD3930A}"/>
    <cellStyle name="tableau | cellule | normal | euro | decimal 1 4 2" xfId="2384" xr:uid="{7D681447-0EB3-4B34-BE1F-BEDF45879781}"/>
    <cellStyle name="tableau | cellule | normal | euro | decimal 1 5" xfId="1406" xr:uid="{7CD6F977-5FDC-4645-99C7-4406EF1B7AB9}"/>
    <cellStyle name="tableau | cellule | normal | euro | decimal 1 5 2" xfId="2385" xr:uid="{DE522AA6-42D0-4027-A07F-04F0870AD951}"/>
    <cellStyle name="tableau | cellule | normal | euro | decimal 1 6" xfId="2380" xr:uid="{398BAD9D-CA88-4174-ACF4-C88057198602}"/>
    <cellStyle name="tableau | cellule | normal | euro | decimal 2" xfId="1407" xr:uid="{B5919B0F-C115-4EA7-A39D-41ECE94AB680}"/>
    <cellStyle name="tableau | cellule | normal | euro | decimal 2 2" xfId="1408" xr:uid="{5CB643C4-B95B-4223-9035-EBE98ECCC1B4}"/>
    <cellStyle name="tableau | cellule | normal | euro | decimal 2 2 2" xfId="1409" xr:uid="{322F01D9-856C-400E-9CDE-9675D96D4B0A}"/>
    <cellStyle name="tableau | cellule | normal | euro | decimal 2 2 2 2" xfId="2388" xr:uid="{977D1421-5131-4FF7-8A38-65A70A92209A}"/>
    <cellStyle name="tableau | cellule | normal | euro | decimal 2 2 3" xfId="2387" xr:uid="{01C6A0A5-5C17-4AB7-B96B-78A098B271BE}"/>
    <cellStyle name="tableau | cellule | normal | euro | decimal 2 3" xfId="1410" xr:uid="{1D3E3496-6615-4DB1-B74F-128DDCFCF4CA}"/>
    <cellStyle name="tableau | cellule | normal | euro | decimal 2 3 2" xfId="2389" xr:uid="{157F6104-504F-4859-BDAD-E97B1A80DB6F}"/>
    <cellStyle name="tableau | cellule | normal | euro | decimal 2 4" xfId="1411" xr:uid="{562718C3-C839-4274-B1FE-E58FB2BC6C4C}"/>
    <cellStyle name="tableau | cellule | normal | euro | decimal 2 4 2" xfId="2390" xr:uid="{266BACAC-AF83-4708-9847-03FDB24CE64B}"/>
    <cellStyle name="tableau | cellule | normal | euro | decimal 2 5" xfId="1412" xr:uid="{BF265053-5838-441A-A2F3-22FB73AAC5BB}"/>
    <cellStyle name="tableau | cellule | normal | euro | decimal 2 5 2" xfId="2391" xr:uid="{925B41E6-AB2C-45AB-B56B-43E4CD12B620}"/>
    <cellStyle name="tableau | cellule | normal | euro | decimal 2 6" xfId="2386" xr:uid="{49478A49-DA36-4D83-9677-CCF6CF56AFE7}"/>
    <cellStyle name="tableau | cellule | normal | euro | entier" xfId="1413" xr:uid="{22371E24-9D67-45BA-88FE-94AE6F638642}"/>
    <cellStyle name="tableau | cellule | normal | euro | entier 2" xfId="1414" xr:uid="{A0ABE95C-644B-4319-BEE4-07E65ADF298E}"/>
    <cellStyle name="tableau | cellule | normal | euro | entier 2 2" xfId="1415" xr:uid="{00C0D1D8-6C50-4AAD-9D75-2340D9ECF114}"/>
    <cellStyle name="tableau | cellule | normal | euro | entier 2 2 2" xfId="2394" xr:uid="{FE2C1DB7-7568-410F-8A30-7606031C6CE5}"/>
    <cellStyle name="tableau | cellule | normal | euro | entier 2 3" xfId="2393" xr:uid="{26F01149-204B-4C69-9BB1-D482CA81259E}"/>
    <cellStyle name="tableau | cellule | normal | euro | entier 3" xfId="1416" xr:uid="{2E74BB77-2C58-46E1-A0F2-E9F163E685B1}"/>
    <cellStyle name="tableau | cellule | normal | euro | entier 3 2" xfId="2395" xr:uid="{62F0226B-B027-4329-B909-6BF56821E3EB}"/>
    <cellStyle name="tableau | cellule | normal | euro | entier 4" xfId="1417" xr:uid="{A8751943-8872-406A-B01F-34B10B850146}"/>
    <cellStyle name="tableau | cellule | normal | euro | entier 4 2" xfId="2396" xr:uid="{AFE8100A-9E8B-4C97-8231-ABCEE733917D}"/>
    <cellStyle name="tableau | cellule | normal | euro | entier 5" xfId="1418" xr:uid="{A24707C8-584F-4B52-B351-E33CFCC20D0A}"/>
    <cellStyle name="tableau | cellule | normal | euro | entier 5 2" xfId="2397" xr:uid="{1A605425-B64A-40A3-BF93-1C78009A4E37}"/>
    <cellStyle name="tableau | cellule | normal | euro | entier 6" xfId="2392" xr:uid="{4F30940C-E937-47AC-9B67-FAD3EDFBD54C}"/>
    <cellStyle name="tableau | cellule | normal | franc | decimal 1" xfId="1419" xr:uid="{8F1CF7F2-BFCB-454F-AE59-C1F07D2FDC46}"/>
    <cellStyle name="tableau | cellule | normal | franc | decimal 1 2" xfId="1420" xr:uid="{7FCB7FC3-FCFF-4D9D-81D7-00C0696F282D}"/>
    <cellStyle name="tableau | cellule | normal | franc | decimal 1 2 2" xfId="1421" xr:uid="{531693D5-24F9-4A34-85EC-E57CF7EAC101}"/>
    <cellStyle name="tableau | cellule | normal | franc | decimal 1 2 2 2" xfId="2400" xr:uid="{105EB57D-78FB-4B8A-B38D-2FCF1E3FC335}"/>
    <cellStyle name="tableau | cellule | normal | franc | decimal 1 2 3" xfId="2399" xr:uid="{99AB2CDA-4CF5-4529-87F7-17AD19B97C84}"/>
    <cellStyle name="tableau | cellule | normal | franc | decimal 1 3" xfId="1422" xr:uid="{75850EB2-6B1A-4996-B310-4995C79A4CE3}"/>
    <cellStyle name="tableau | cellule | normal | franc | decimal 1 3 2" xfId="2401" xr:uid="{39BA05D4-CDF1-448D-A5AA-463EFFC830FB}"/>
    <cellStyle name="tableau | cellule | normal | franc | decimal 1 4" xfId="1423" xr:uid="{AAA5BD5F-7F06-4156-8B66-268C057BE512}"/>
    <cellStyle name="tableau | cellule | normal | franc | decimal 1 4 2" xfId="2402" xr:uid="{F00C601E-2090-448F-92B9-99AE26507EAE}"/>
    <cellStyle name="tableau | cellule | normal | franc | decimal 1 5" xfId="1424" xr:uid="{C63A6A00-1BF4-4C2A-A495-97EB0AC4D980}"/>
    <cellStyle name="tableau | cellule | normal | franc | decimal 1 5 2" xfId="2403" xr:uid="{4721F4FE-8BE9-4DA6-AA04-A743B183CDCE}"/>
    <cellStyle name="tableau | cellule | normal | franc | decimal 1 6" xfId="2398" xr:uid="{2D2DFCBE-0FA3-4348-B3A0-C26DEFD82C2F}"/>
    <cellStyle name="tableau | cellule | normal | franc | decimal 2" xfId="1425" xr:uid="{00FCE30C-6EDE-412C-8593-72925E16446C}"/>
    <cellStyle name="tableau | cellule | normal | franc | decimal 2 2" xfId="1426" xr:uid="{C0EEC4E7-1E91-4F9D-8D1F-43B11D7D55B4}"/>
    <cellStyle name="tableau | cellule | normal | franc | decimal 2 2 2" xfId="1427" xr:uid="{365D4A48-C129-4B18-9010-F272948931EA}"/>
    <cellStyle name="tableau | cellule | normal | franc | decimal 2 2 2 2" xfId="2406" xr:uid="{9E8EC834-3C62-4277-B414-D6ECCC1037FE}"/>
    <cellStyle name="tableau | cellule | normal | franc | decimal 2 2 3" xfId="2405" xr:uid="{B5E5BEC8-DB9B-4522-8E68-C690F5061C54}"/>
    <cellStyle name="tableau | cellule | normal | franc | decimal 2 3" xfId="1428" xr:uid="{B18DB7E5-66ED-41F8-B899-09DE60205609}"/>
    <cellStyle name="tableau | cellule | normal | franc | decimal 2 3 2" xfId="2407" xr:uid="{B283B34E-3EA3-448B-8FAA-62ECBE07EA4E}"/>
    <cellStyle name="tableau | cellule | normal | franc | decimal 2 4" xfId="1429" xr:uid="{5B999382-9179-4B8D-B6B4-A388F6170CD2}"/>
    <cellStyle name="tableau | cellule | normal | franc | decimal 2 4 2" xfId="2408" xr:uid="{519344F2-96E8-4366-99BE-FFBA6804B176}"/>
    <cellStyle name="tableau | cellule | normal | franc | decimal 2 5" xfId="1430" xr:uid="{E05F2123-1896-4888-847C-9B2AC1257EB4}"/>
    <cellStyle name="tableau | cellule | normal | franc | decimal 2 5 2" xfId="2409" xr:uid="{FBB8EE7A-348E-4D1C-ADB6-4A9BD04A90D2}"/>
    <cellStyle name="tableau | cellule | normal | franc | decimal 2 6" xfId="2404" xr:uid="{D394764B-F1FD-4B8A-99A7-776FD12AB7E0}"/>
    <cellStyle name="tableau | cellule | normal | franc | entier" xfId="1431" xr:uid="{262CDAC2-BF5D-4958-828A-9DEF89A86471}"/>
    <cellStyle name="tableau | cellule | normal | franc | entier 2" xfId="1432" xr:uid="{BB1D9702-9A3E-4EE0-84A9-064C39FEC475}"/>
    <cellStyle name="tableau | cellule | normal | franc | entier 2 2" xfId="1433" xr:uid="{EA8C6275-131F-4301-B89D-C76E3095DE69}"/>
    <cellStyle name="tableau | cellule | normal | franc | entier 2 2 2" xfId="2412" xr:uid="{14CA9D33-EC2A-4D2F-9B08-CD1DDFEEB587}"/>
    <cellStyle name="tableau | cellule | normal | franc | entier 2 3" xfId="2411" xr:uid="{CBFDC44F-4029-43D2-8AFC-2FD94A756379}"/>
    <cellStyle name="tableau | cellule | normal | franc | entier 3" xfId="1434" xr:uid="{CF3F3095-61D3-4ED1-A2D4-8B2D108950B2}"/>
    <cellStyle name="tableau | cellule | normal | franc | entier 3 2" xfId="2413" xr:uid="{E5F8E3CA-91E6-47B2-A9E4-622940F78D55}"/>
    <cellStyle name="tableau | cellule | normal | franc | entier 4" xfId="1435" xr:uid="{AEF0DB8A-56BD-40E7-8268-EEB79B2D3354}"/>
    <cellStyle name="tableau | cellule | normal | franc | entier 4 2" xfId="2414" xr:uid="{61812BC4-BDDE-4851-93AA-A48B75EFEAAE}"/>
    <cellStyle name="tableau | cellule | normal | franc | entier 5" xfId="1436" xr:uid="{850FA945-BFCB-4B8F-9B27-FD70BBEF5B22}"/>
    <cellStyle name="tableau | cellule | normal | franc | entier 5 2" xfId="2415" xr:uid="{9DA27D44-9A0B-421F-B0D2-B1BE67643DDD}"/>
    <cellStyle name="tableau | cellule | normal | franc | entier 6" xfId="2410" xr:uid="{61D4C28C-F8D9-4787-9746-8C4373F27572}"/>
    <cellStyle name="tableau | cellule | normal | pourcentage | decimal 1" xfId="1437" xr:uid="{15AAFBCC-E95F-4F8D-8021-244632660147}"/>
    <cellStyle name="tableau | cellule | normal | pourcentage | decimal 1 2" xfId="1438" xr:uid="{4A651CA5-2601-47A7-86A5-242A7DF19843}"/>
    <cellStyle name="tableau | cellule | normal | pourcentage | decimal 1 2 2" xfId="1439" xr:uid="{1E4F0B19-5FC9-4919-B404-6E8D74BF36FB}"/>
    <cellStyle name="tableau | cellule | normal | pourcentage | decimal 1 2 2 2" xfId="2418" xr:uid="{808B39A7-25C5-43FB-BD09-A2E4DF377B8F}"/>
    <cellStyle name="tableau | cellule | normal | pourcentage | decimal 1 2 3" xfId="2417" xr:uid="{1355E6DC-D4B4-4B3C-9357-64CA86CDF87E}"/>
    <cellStyle name="tableau | cellule | normal | pourcentage | decimal 1 3" xfId="1440" xr:uid="{97FCD36F-6AD9-4861-9244-CB35C6432F6E}"/>
    <cellStyle name="tableau | cellule | normal | pourcentage | decimal 1 3 2" xfId="2419" xr:uid="{535D067D-D906-4D0F-AE5A-645D18E5D2C5}"/>
    <cellStyle name="tableau | cellule | normal | pourcentage | decimal 1 4" xfId="1441" xr:uid="{B736CC11-DE8A-4E17-AA9C-6496754F13C2}"/>
    <cellStyle name="tableau | cellule | normal | pourcentage | decimal 1 4 2" xfId="2420" xr:uid="{00695746-BE70-4FDC-BE03-5C19B596DB8C}"/>
    <cellStyle name="tableau | cellule | normal | pourcentage | decimal 1 5" xfId="1442" xr:uid="{1C8394F3-1AF0-49E7-A078-C6C9955A5283}"/>
    <cellStyle name="tableau | cellule | normal | pourcentage | decimal 1 5 2" xfId="2421" xr:uid="{274355E6-FF5F-40B1-9F83-8B0C829415F0}"/>
    <cellStyle name="tableau | cellule | normal | pourcentage | decimal 1 6" xfId="2416" xr:uid="{076CC338-1F11-4BE3-9269-28FB8B9A3093}"/>
    <cellStyle name="tableau | cellule | normal | pourcentage | decimal 2" xfId="1443" xr:uid="{98D9CC53-9FE4-4B7E-B084-9777FA138B16}"/>
    <cellStyle name="tableau | cellule | normal | pourcentage | decimal 2 2" xfId="1444" xr:uid="{C9E8805A-0F67-4764-B3EE-D488FEDAA96B}"/>
    <cellStyle name="tableau | cellule | normal | pourcentage | decimal 2 2 2" xfId="1445" xr:uid="{0A661F0C-DC4F-4B00-93A4-2E23FA48FCAA}"/>
    <cellStyle name="tableau | cellule | normal | pourcentage | decimal 2 2 2 2" xfId="2424" xr:uid="{5EA0A6CF-D621-441E-A195-DFD88F158AF0}"/>
    <cellStyle name="tableau | cellule | normal | pourcentage | decimal 2 2 3" xfId="2423" xr:uid="{0F397788-5D23-4905-BF46-7B8E075031B3}"/>
    <cellStyle name="tableau | cellule | normal | pourcentage | decimal 2 3" xfId="1446" xr:uid="{60FF9368-6E36-499C-A0DE-1DFA06A73E54}"/>
    <cellStyle name="tableau | cellule | normal | pourcentage | decimal 2 3 2" xfId="2425" xr:uid="{FCE0FC2E-6827-4F96-8A3A-D94D69FF8927}"/>
    <cellStyle name="tableau | cellule | normal | pourcentage | decimal 2 4" xfId="1447" xr:uid="{5E8AA898-BEEC-4012-87F1-8AA0067DA6D1}"/>
    <cellStyle name="tableau | cellule | normal | pourcentage | decimal 2 4 2" xfId="2426" xr:uid="{836E933C-D99C-468B-AC8F-6F07C930987E}"/>
    <cellStyle name="tableau | cellule | normal | pourcentage | decimal 2 5" xfId="1448" xr:uid="{AAFA7DF3-650E-4EE5-B6BB-158EC76DC37F}"/>
    <cellStyle name="tableau | cellule | normal | pourcentage | decimal 2 5 2" xfId="2427" xr:uid="{2834B556-FD5B-4488-9656-7E93C0BA2489}"/>
    <cellStyle name="tableau | cellule | normal | pourcentage | decimal 2 6" xfId="2422" xr:uid="{65A160F1-021D-4F20-AC20-A0772384C270}"/>
    <cellStyle name="tableau | cellule | normal | pourcentage | entier" xfId="1449" xr:uid="{CEF77AB7-D5D0-4129-A7FC-479648346DF0}"/>
    <cellStyle name="tableau | cellule | normal | pourcentage | entier 2" xfId="1450" xr:uid="{DD15C5DE-A796-4C92-8BED-50E876E6E4B6}"/>
    <cellStyle name="tableau | cellule | normal | pourcentage | entier 2 2" xfId="1451" xr:uid="{BF684CA9-65C5-4DE0-B748-DA22884F2C7D}"/>
    <cellStyle name="tableau | cellule | normal | pourcentage | entier 2 2 2" xfId="2430" xr:uid="{1D522203-B196-4AFE-A8E1-F0ED193845A1}"/>
    <cellStyle name="tableau | cellule | normal | pourcentage | entier 2 3" xfId="2429" xr:uid="{968E2867-D089-4A89-A475-0C1052A6E0A3}"/>
    <cellStyle name="tableau | cellule | normal | pourcentage | entier 3" xfId="1452" xr:uid="{96AAC35E-EBC0-4C6C-9A48-B584C8CE6A25}"/>
    <cellStyle name="tableau | cellule | normal | pourcentage | entier 3 2" xfId="2431" xr:uid="{8BE9B476-A157-4D9A-8599-6B3E619347EB}"/>
    <cellStyle name="tableau | cellule | normal | pourcentage | entier 4" xfId="1453" xr:uid="{4C03D680-F33F-4F52-8139-01676835BA95}"/>
    <cellStyle name="tableau | cellule | normal | pourcentage | entier 4 2" xfId="2432" xr:uid="{7198E6EC-1BF4-440B-BABF-9756DE73C9C4}"/>
    <cellStyle name="tableau | cellule | normal | pourcentage | entier 5" xfId="1454" xr:uid="{42CE2F4F-97D7-4C4F-8513-671BD7C22FAB}"/>
    <cellStyle name="tableau | cellule | normal | pourcentage | entier 5 2" xfId="2433" xr:uid="{DE8FCA8E-2CFD-4086-A4FE-0FEE92A76869}"/>
    <cellStyle name="tableau | cellule | normal | pourcentage | entier 6" xfId="2428" xr:uid="{D7E4D429-EC6C-402C-83D0-E4A2590D1DDA}"/>
    <cellStyle name="tableau | cellule | normal | standard" xfId="1455" xr:uid="{1DFD5EA4-DBE6-4F06-8A5D-64A964208690}"/>
    <cellStyle name="tableau | cellule | normal | standard 2" xfId="1456" xr:uid="{34A0C9BC-A756-4568-8239-417F14DBFDE1}"/>
    <cellStyle name="tableau | cellule | normal | standard 2 2" xfId="1457" xr:uid="{8D9324B8-F66B-465D-864A-D7A461D13FCA}"/>
    <cellStyle name="tableau | cellule | normal | standard 2 2 2" xfId="2436" xr:uid="{CD06C788-4E8A-4F80-BD42-A6B0A6B583F2}"/>
    <cellStyle name="tableau | cellule | normal | standard 2 3" xfId="2435" xr:uid="{E277C691-8E04-4106-91C4-741F97753685}"/>
    <cellStyle name="tableau | cellule | normal | standard 3" xfId="1458" xr:uid="{C2FCE372-86B9-4D95-98E7-B53658D4713E}"/>
    <cellStyle name="tableau | cellule | normal | standard 3 2" xfId="2437" xr:uid="{3E0140E0-233D-4A6F-98CC-8068E80EE0C2}"/>
    <cellStyle name="tableau | cellule | normal | standard 4" xfId="1459" xr:uid="{67696578-EAE3-4869-8E71-6AC0DFBA2BF0}"/>
    <cellStyle name="tableau | cellule | normal | standard 4 2" xfId="2438" xr:uid="{DE4FC81A-3FE8-45A2-86A2-5FD0455AE8C3}"/>
    <cellStyle name="tableau | cellule | normal | standard 5" xfId="1460" xr:uid="{8895AFD1-A9BD-44F9-90F3-550E0363C587}"/>
    <cellStyle name="tableau | cellule | normal | standard 5 2" xfId="2439" xr:uid="{75C825B9-F7CD-4971-A261-F41325371DE5}"/>
    <cellStyle name="tableau | cellule | normal | standard 6" xfId="2434" xr:uid="{781D926A-ACE0-4932-AA47-4CF073CAFFA2}"/>
    <cellStyle name="tableau | cellule | normal | texte" xfId="1461" xr:uid="{01384348-4901-400E-A5E9-E8FAB75AD0CD}"/>
    <cellStyle name="tableau | cellule | normal | texte 2" xfId="1462" xr:uid="{31B1BC53-119B-4FB7-9E88-13725C2BFB4C}"/>
    <cellStyle name="tableau | cellule | normal | texte 2 2" xfId="1463" xr:uid="{AE1456E5-269F-430D-A0C0-F4C0E864A1DF}"/>
    <cellStyle name="tableau | cellule | normal | texte 2 2 2" xfId="2442" xr:uid="{18FD09A0-AE8C-4108-86AE-36196C51F556}"/>
    <cellStyle name="tableau | cellule | normal | texte 2 3" xfId="2441" xr:uid="{BFBEFA19-9983-4102-B5DA-05DE7E3054A0}"/>
    <cellStyle name="tableau | cellule | normal | texte 3" xfId="1464" xr:uid="{84F340A1-FD90-4446-841C-0DA013F9B294}"/>
    <cellStyle name="tableau | cellule | normal | texte 3 2" xfId="2443" xr:uid="{CA9277BD-DE32-407C-9B42-9A5DCFCCA9E5}"/>
    <cellStyle name="tableau | cellule | normal | texte 4" xfId="1465" xr:uid="{6D2829F9-4D24-4D4A-8BAE-CF0F91C3D3CE}"/>
    <cellStyle name="tableau | cellule | normal | texte 4 2" xfId="2444" xr:uid="{8ABAFD3B-C4E0-44C2-AEE2-D5CA56D02F38}"/>
    <cellStyle name="tableau | cellule | normal | texte 5" xfId="1466" xr:uid="{6EC75F09-EE33-4E61-B2E5-FD32DFB7E69C}"/>
    <cellStyle name="tableau | cellule | normal | texte 5 2" xfId="2445" xr:uid="{2C1DADF7-A5C1-4724-B74E-B9214155CAA7}"/>
    <cellStyle name="tableau | cellule | normal | texte 6" xfId="2440" xr:uid="{7495E667-6EBB-48CC-BEE9-B0161ACECF18}"/>
    <cellStyle name="tableau | cellule | total | decimal 1" xfId="40" xr:uid="{E04458E9-909F-43B7-A058-D9D84933558C}"/>
    <cellStyle name="tableau | cellule | total | decimal 1 10" xfId="2777" xr:uid="{7904948C-18E0-4484-B025-2EE2ABE31348}"/>
    <cellStyle name="tableau | cellule | total | decimal 1 11" xfId="2778" xr:uid="{A543B6DB-2D23-43F2-85E0-E95314B67069}"/>
    <cellStyle name="tableau | cellule | total | decimal 1 2" xfId="1468" xr:uid="{609B0E60-52B8-41F1-8F63-02F85242C995}"/>
    <cellStyle name="tableau | cellule | total | decimal 1 2 2" xfId="1469" xr:uid="{7C779DD1-7604-4324-99A9-9EA4629962F0}"/>
    <cellStyle name="tableau | cellule | total | decimal 1 2 2 2" xfId="2448" xr:uid="{22B69B4F-1BA0-4D74-A748-AA0D38CAAC79}"/>
    <cellStyle name="tableau | cellule | total | decimal 1 2 3" xfId="1470" xr:uid="{90182C7F-C4D3-4BCB-95D5-358A8ADA7037}"/>
    <cellStyle name="tableau | cellule | total | decimal 1 2 3 2" xfId="2449" xr:uid="{CD634860-757B-4DE8-A5C4-A2D31949D810}"/>
    <cellStyle name="tableau | cellule | total | decimal 1 2 4" xfId="2447" xr:uid="{80071EC6-6023-46F1-90DB-61AD8B014A20}"/>
    <cellStyle name="tableau | cellule | total | decimal 1 3" xfId="1471" xr:uid="{95C54E4C-C462-4D4D-8628-CFF105D0A550}"/>
    <cellStyle name="tableau | cellule | total | decimal 1 3 2" xfId="1472" xr:uid="{E93A67BC-69B9-4F88-B608-7BDDA972AB20}"/>
    <cellStyle name="tableau | cellule | total | decimal 1 3 2 2" xfId="2451" xr:uid="{5449ADB3-3518-4CF5-9899-A29578833AE9}"/>
    <cellStyle name="tableau | cellule | total | decimal 1 3 3" xfId="2450" xr:uid="{05D0B42C-925A-4306-9342-CEF7EAC0DA05}"/>
    <cellStyle name="tableau | cellule | total | decimal 1 4" xfId="1473" xr:uid="{ADB3ACE3-4BE4-4299-993B-A7BAE5969D98}"/>
    <cellStyle name="tableau | cellule | total | decimal 1 4 2" xfId="2452" xr:uid="{EFD3E41C-CE39-4464-8ADB-24019CEFD57A}"/>
    <cellStyle name="tableau | cellule | total | decimal 1 5" xfId="1474" xr:uid="{6013FDB2-F593-423C-A87C-522AE62F3AA3}"/>
    <cellStyle name="tableau | cellule | total | decimal 1 5 2" xfId="2453" xr:uid="{68C3DA04-6E93-4480-BC06-B3329F0307B7}"/>
    <cellStyle name="tableau | cellule | total | decimal 1 6" xfId="2446" xr:uid="{2D7E0920-6DA2-411D-91F3-223DB4CF2425}"/>
    <cellStyle name="tableau | cellule | total | decimal 1 7" xfId="1467" xr:uid="{6DA92006-E2C1-48CC-964A-F99DF76A78EB}"/>
    <cellStyle name="tableau | cellule | total | decimal 1 8" xfId="2783" xr:uid="{EF01CAB7-9465-49F1-938A-081C4928E7B4}"/>
    <cellStyle name="tableau | cellule | total | decimal 1 9" xfId="2782" xr:uid="{3234D1E2-9B2C-464B-A45A-4F835DA51003}"/>
    <cellStyle name="tableau | cellule | total | decimal 2" xfId="1475" xr:uid="{25915EC1-448B-445A-85F5-9CB52B850504}"/>
    <cellStyle name="tableau | cellule | total | decimal 2 2" xfId="1476" xr:uid="{C68E6DDC-A6E6-4021-B5C5-66D132AFB9E9}"/>
    <cellStyle name="tableau | cellule | total | decimal 2 2 2" xfId="1477" xr:uid="{DF2316F6-544F-46FB-A1F8-0C3016C0A03D}"/>
    <cellStyle name="tableau | cellule | total | decimal 2 2 2 2" xfId="2456" xr:uid="{1B6AA5E6-C873-4DBB-8967-8BB4C00668CF}"/>
    <cellStyle name="tableau | cellule | total | decimal 2 2 3" xfId="2455" xr:uid="{9ED3F424-EA67-433F-B11B-0B926481D0DC}"/>
    <cellStyle name="tableau | cellule | total | decimal 2 3" xfId="1478" xr:uid="{1A9E67E6-7A63-480E-BE35-69D0021B2D11}"/>
    <cellStyle name="tableau | cellule | total | decimal 2 3 2" xfId="2457" xr:uid="{65AF8367-A65D-4039-993D-C53224B1A109}"/>
    <cellStyle name="tableau | cellule | total | decimal 2 4" xfId="1479" xr:uid="{251ADEEE-9959-4C47-987A-EFA2D3CDDBC9}"/>
    <cellStyle name="tableau | cellule | total | decimal 2 4 2" xfId="2458" xr:uid="{E5A6B2C2-7A74-4BD5-8496-659EE11CF909}"/>
    <cellStyle name="tableau | cellule | total | decimal 2 5" xfId="1480" xr:uid="{B6BD7034-C9B9-48B5-A040-7634B1A113A4}"/>
    <cellStyle name="tableau | cellule | total | decimal 2 5 2" xfId="2459" xr:uid="{06EC6C94-D517-4B00-B6D4-915F750001F3}"/>
    <cellStyle name="tableau | cellule | total | decimal 2 6" xfId="2454" xr:uid="{5A81F325-1CC1-4AD4-B943-75711510EFB5}"/>
    <cellStyle name="tableau | cellule | total | decimal 3" xfId="1481" xr:uid="{DD9D982E-6F76-4088-820A-24C2A9AE81D7}"/>
    <cellStyle name="tableau | cellule | total | decimal 3 2" xfId="1482" xr:uid="{9C96937F-3EC2-4876-9975-180012E63D62}"/>
    <cellStyle name="tableau | cellule | total | decimal 3 2 2" xfId="1483" xr:uid="{C07028E6-EAC8-4315-BDE8-CA755C2BABC0}"/>
    <cellStyle name="tableau | cellule | total | decimal 3 2 2 2" xfId="2462" xr:uid="{DD23041B-2095-412C-8E79-FAA91A3A3191}"/>
    <cellStyle name="tableau | cellule | total | decimal 3 2 3" xfId="2461" xr:uid="{70362B6B-CEA8-47BB-AC22-4BC7F38043C8}"/>
    <cellStyle name="tableau | cellule | total | decimal 3 3" xfId="1484" xr:uid="{3524D5FD-87CF-482E-83BA-DD6BBD0C4134}"/>
    <cellStyle name="tableau | cellule | total | decimal 3 3 2" xfId="2463" xr:uid="{E808FD40-5E4E-42F4-8170-46394E7795EA}"/>
    <cellStyle name="tableau | cellule | total | decimal 3 4" xfId="1485" xr:uid="{AD441C46-30F1-437E-A8F2-57267B6F00D7}"/>
    <cellStyle name="tableau | cellule | total | decimal 3 4 2" xfId="2464" xr:uid="{0CFBF04F-BA55-4625-B0D5-76C33E76F8D3}"/>
    <cellStyle name="tableau | cellule | total | decimal 3 5" xfId="1486" xr:uid="{CF067B37-B9B2-46E0-AB54-897E6CFD5EAE}"/>
    <cellStyle name="tableau | cellule | total | decimal 3 5 2" xfId="2465" xr:uid="{B7BFF7B0-7F6E-48E8-ABFC-E24D87AB6B47}"/>
    <cellStyle name="tableau | cellule | total | decimal 3 6" xfId="2460" xr:uid="{B40F4651-2B7B-484A-80E6-0103EC03627F}"/>
    <cellStyle name="tableau | cellule | total | decimal 4" xfId="1487" xr:uid="{61E1376F-7096-4094-B899-958CCC276210}"/>
    <cellStyle name="tableau | cellule | total | decimal 4 2" xfId="1488" xr:uid="{3CE1FAF2-A54F-4E44-BA92-0A0B6EE275CC}"/>
    <cellStyle name="tableau | cellule | total | decimal 4 2 2" xfId="1489" xr:uid="{E44223F7-5C42-4540-B188-B1B16E775547}"/>
    <cellStyle name="tableau | cellule | total | decimal 4 2 2 2" xfId="2468" xr:uid="{9C0B6CFF-6E65-48DB-98DE-B55882487CCF}"/>
    <cellStyle name="tableau | cellule | total | decimal 4 2 3" xfId="2467" xr:uid="{7E8874E4-118E-40A0-9FAF-44B2DBCD659D}"/>
    <cellStyle name="tableau | cellule | total | decimal 4 3" xfId="1490" xr:uid="{5E5E428C-5BE8-42F7-B492-26A2B94E6D9A}"/>
    <cellStyle name="tableau | cellule | total | decimal 4 3 2" xfId="2469" xr:uid="{DEDB656E-5BE5-4E4E-BE00-D244E0568C3B}"/>
    <cellStyle name="tableau | cellule | total | decimal 4 4" xfId="1491" xr:uid="{B58CAEEF-A2EC-4DA8-A106-0BF5B94BCEE7}"/>
    <cellStyle name="tableau | cellule | total | decimal 4 4 2" xfId="2470" xr:uid="{8A3C7D56-3DAA-4215-9825-5CEDF23E7CC1}"/>
    <cellStyle name="tableau | cellule | total | decimal 4 5" xfId="1492" xr:uid="{22875A22-32EB-4BEE-BC69-8ACD401DC65D}"/>
    <cellStyle name="tableau | cellule | total | decimal 4 5 2" xfId="2471" xr:uid="{B23473F9-4AB5-4100-A207-37B750FCE38D}"/>
    <cellStyle name="tableau | cellule | total | decimal 4 6" xfId="2466" xr:uid="{282EA2A1-D83B-4EAC-9303-1352E78273DA}"/>
    <cellStyle name="tableau | cellule | total | entier" xfId="1493" xr:uid="{036ECB74-8660-431B-803F-73E0501714EB}"/>
    <cellStyle name="tableau | cellule | total | entier 2" xfId="1494" xr:uid="{A8EAE8AF-CFEB-490A-9E09-9220B0B657B0}"/>
    <cellStyle name="tableau | cellule | total | entier 2 2" xfId="1495" xr:uid="{CC91C5E6-1155-401A-BF78-461969ADC46D}"/>
    <cellStyle name="tableau | cellule | total | entier 2 2 2" xfId="2474" xr:uid="{7506ECEE-CFA7-47EF-94C0-979BE437C690}"/>
    <cellStyle name="tableau | cellule | total | entier 2 3" xfId="2473" xr:uid="{F8B54757-1AAD-430E-929C-BE298171A6C9}"/>
    <cellStyle name="tableau | cellule | total | entier 3" xfId="1496" xr:uid="{0F84C266-0750-4A00-A274-96B0E5B94CD1}"/>
    <cellStyle name="tableau | cellule | total | entier 3 2" xfId="2475" xr:uid="{C9D2ADFE-9C73-4132-A070-6CB75B69BE08}"/>
    <cellStyle name="tableau | cellule | total | entier 4" xfId="1497" xr:uid="{E7D78F54-BF0D-48AC-9ED2-8CCD198B9767}"/>
    <cellStyle name="tableau | cellule | total | entier 4 2" xfId="2476" xr:uid="{214DB5D6-A03A-4238-8E1A-F832CD5A46EB}"/>
    <cellStyle name="tableau | cellule | total | entier 5" xfId="1498" xr:uid="{0A0AE9B0-0CFE-4960-B133-6985D4D02EB2}"/>
    <cellStyle name="tableau | cellule | total | entier 5 2" xfId="2477" xr:uid="{99409EC0-378E-4350-B559-79C4548E40C9}"/>
    <cellStyle name="tableau | cellule | total | entier 6" xfId="2472" xr:uid="{AE4ED788-8B12-4D3A-A10D-242849800F7D}"/>
    <cellStyle name="tableau | cellule | total | euro | decimal 1" xfId="1499" xr:uid="{54D544BF-5BFC-4E54-96AC-CBF81F0873AD}"/>
    <cellStyle name="tableau | cellule | total | euro | decimal 1 2" xfId="1500" xr:uid="{BA9D15BC-6E07-485F-B5B2-025CF150F8EE}"/>
    <cellStyle name="tableau | cellule | total | euro | decimal 1 2 2" xfId="1501" xr:uid="{0C09685D-36BA-4D73-B2A1-E5A197A0C4B3}"/>
    <cellStyle name="tableau | cellule | total | euro | decimal 1 2 2 2" xfId="2480" xr:uid="{F21F609F-D568-45F9-B2FA-E90AC311D2DE}"/>
    <cellStyle name="tableau | cellule | total | euro | decimal 1 2 3" xfId="2479" xr:uid="{66486D1F-9814-44AC-BF1F-2C98C90D630E}"/>
    <cellStyle name="tableau | cellule | total | euro | decimal 1 3" xfId="1502" xr:uid="{05CF69A9-4788-4538-808A-03FF93907AA5}"/>
    <cellStyle name="tableau | cellule | total | euro | decimal 1 3 2" xfId="2481" xr:uid="{98357C5B-E883-4A41-AC45-22F76FC81CBD}"/>
    <cellStyle name="tableau | cellule | total | euro | decimal 1 4" xfId="1503" xr:uid="{7CE8F33E-D479-4E15-9464-513ACC5C74EE}"/>
    <cellStyle name="tableau | cellule | total | euro | decimal 1 4 2" xfId="2482" xr:uid="{84B75191-6FE7-456B-8782-EB6A062D7575}"/>
    <cellStyle name="tableau | cellule | total | euro | decimal 1 5" xfId="1504" xr:uid="{78DB7D42-B647-46DD-91D0-D7469907924D}"/>
    <cellStyle name="tableau | cellule | total | euro | decimal 1 5 2" xfId="2483" xr:uid="{2879DAC2-546A-421B-8DEC-2D7431DB6CFF}"/>
    <cellStyle name="tableau | cellule | total | euro | decimal 1 6" xfId="2478" xr:uid="{7B1F1127-C127-4C38-979D-CB2BFB01203E}"/>
    <cellStyle name="tableau | cellule | total | euro | decimal 2" xfId="1505" xr:uid="{907CA033-C79A-4D22-8F7B-C95FC4AD4633}"/>
    <cellStyle name="tableau | cellule | total | euro | decimal 2 2" xfId="1506" xr:uid="{0DB9E01B-3FD0-4384-9041-E21EC94598F8}"/>
    <cellStyle name="tableau | cellule | total | euro | decimal 2 2 2" xfId="1507" xr:uid="{D9F20360-4BA5-41E5-B9D9-16131CC299B3}"/>
    <cellStyle name="tableau | cellule | total | euro | decimal 2 2 2 2" xfId="2486" xr:uid="{479C83CB-F0CF-45B2-93DE-7CE14EF5BBBF}"/>
    <cellStyle name="tableau | cellule | total | euro | decimal 2 2 3" xfId="2485" xr:uid="{2E14B224-9942-4A39-A612-B7FE745F686A}"/>
    <cellStyle name="tableau | cellule | total | euro | decimal 2 3" xfId="1508" xr:uid="{4D154382-687E-4DC8-AF34-A7C894D28C28}"/>
    <cellStyle name="tableau | cellule | total | euro | decimal 2 3 2" xfId="2487" xr:uid="{1E68E508-8D5C-4011-A3D5-E2CA2F579C21}"/>
    <cellStyle name="tableau | cellule | total | euro | decimal 2 4" xfId="1509" xr:uid="{ED3EE9DB-1AA1-45D2-AFD9-642535508657}"/>
    <cellStyle name="tableau | cellule | total | euro | decimal 2 4 2" xfId="2488" xr:uid="{854BD4F7-570F-47F0-983E-0F70F611C7CD}"/>
    <cellStyle name="tableau | cellule | total | euro | decimal 2 5" xfId="1510" xr:uid="{8D94182F-43AF-4310-BC76-0225586D591A}"/>
    <cellStyle name="tableau | cellule | total | euro | decimal 2 5 2" xfId="2489" xr:uid="{4394F2BD-2195-477F-8687-65EFB8C66F9E}"/>
    <cellStyle name="tableau | cellule | total | euro | decimal 2 6" xfId="2484" xr:uid="{CCD5BE7B-33B3-4474-81A9-C5B96AB8214D}"/>
    <cellStyle name="tableau | cellule | total | euro | entier" xfId="1511" xr:uid="{ABA0CE24-B663-483D-9C13-5390E72B3918}"/>
    <cellStyle name="tableau | cellule | total | euro | entier 2" xfId="1512" xr:uid="{114B4B4C-5140-4BD8-A1FD-7137BF034ABD}"/>
    <cellStyle name="tableau | cellule | total | euro | entier 2 2" xfId="1513" xr:uid="{ED650F4F-AB95-4727-8779-D04A42EBF89F}"/>
    <cellStyle name="tableau | cellule | total | euro | entier 2 2 2" xfId="2492" xr:uid="{B67D303B-B1B6-4775-8F2D-A7CAAD26C1EF}"/>
    <cellStyle name="tableau | cellule | total | euro | entier 2 3" xfId="2491" xr:uid="{4EA5F90B-DC4C-4534-9366-803AF2455A79}"/>
    <cellStyle name="tableau | cellule | total | euro | entier 3" xfId="1514" xr:uid="{7F999073-B542-496B-9808-B269E351C8B0}"/>
    <cellStyle name="tableau | cellule | total | euro | entier 3 2" xfId="2493" xr:uid="{31D4D804-69EB-468F-9639-8021F0CE2467}"/>
    <cellStyle name="tableau | cellule | total | euro | entier 4" xfId="1515" xr:uid="{BDB18C2A-3943-4C56-9DE5-7FB9F2ADDBD5}"/>
    <cellStyle name="tableau | cellule | total | euro | entier 4 2" xfId="2494" xr:uid="{A8E186C6-EB6B-4A92-92DE-174C11F7BD63}"/>
    <cellStyle name="tableau | cellule | total | euro | entier 5" xfId="1516" xr:uid="{D030BEA0-4879-4D23-80F1-95D6FAF3FE6D}"/>
    <cellStyle name="tableau | cellule | total | euro | entier 5 2" xfId="2495" xr:uid="{E324E5B9-9A0B-4B41-AACE-748E2939C76A}"/>
    <cellStyle name="tableau | cellule | total | euro | entier 6" xfId="2490" xr:uid="{91F971A6-B278-4AA0-B62E-41F9EDBDE6C4}"/>
    <cellStyle name="tableau | cellule | total | franc | decimal 1" xfId="1517" xr:uid="{52E8795B-F071-45C6-8F66-6CFD0C9D2FD4}"/>
    <cellStyle name="tableau | cellule | total | franc | decimal 1 2" xfId="1518" xr:uid="{62B6F0BE-7296-499F-BDC6-A088EC25E590}"/>
    <cellStyle name="tableau | cellule | total | franc | decimal 1 2 2" xfId="1519" xr:uid="{95891AEF-7F6B-4F86-BC22-7239560D2E28}"/>
    <cellStyle name="tableau | cellule | total | franc | decimal 1 2 2 2" xfId="2498" xr:uid="{1015C839-3491-4DD4-9742-A5C286B3D91D}"/>
    <cellStyle name="tableau | cellule | total | franc | decimal 1 2 3" xfId="2497" xr:uid="{93E6BEBD-AF4F-4F9E-8F33-8EBFEEA0DC98}"/>
    <cellStyle name="tableau | cellule | total | franc | decimal 1 3" xfId="1520" xr:uid="{9E37D896-F61C-45CB-9FF0-17E7A8DDA0C4}"/>
    <cellStyle name="tableau | cellule | total | franc | decimal 1 3 2" xfId="2499" xr:uid="{0584BA58-F694-4CA6-8713-F2799FAB7F8D}"/>
    <cellStyle name="tableau | cellule | total | franc | decimal 1 4" xfId="1521" xr:uid="{16718BE9-35A9-4C96-91A6-A8699544F052}"/>
    <cellStyle name="tableau | cellule | total | franc | decimal 1 4 2" xfId="2500" xr:uid="{18FB5C30-0801-48FA-8A1F-404C2AFCD80F}"/>
    <cellStyle name="tableau | cellule | total | franc | decimal 1 5" xfId="1522" xr:uid="{E78073BE-0490-4347-BD0C-3839B24ABF28}"/>
    <cellStyle name="tableau | cellule | total | franc | decimal 1 5 2" xfId="2501" xr:uid="{0343D8B5-56B6-4D38-ACC3-4404386F87CF}"/>
    <cellStyle name="tableau | cellule | total | franc | decimal 1 6" xfId="2496" xr:uid="{29F53FFA-ED26-4D84-9FCD-2E1F501B9CF6}"/>
    <cellStyle name="tableau | cellule | total | franc | decimal 2" xfId="1523" xr:uid="{1B44E014-8614-4688-9E40-4D77FABA1A99}"/>
    <cellStyle name="tableau | cellule | total | franc | decimal 2 2" xfId="1524" xr:uid="{2CC68982-3D16-4F7A-88EA-86796F8139FD}"/>
    <cellStyle name="tableau | cellule | total | franc | decimal 2 2 2" xfId="1525" xr:uid="{590C75C9-5FFB-4986-A7E8-C409B2E17233}"/>
    <cellStyle name="tableau | cellule | total | franc | decimal 2 2 2 2" xfId="2504" xr:uid="{823EC3F8-F378-4BBD-8F2B-84908C4EA2FF}"/>
    <cellStyle name="tableau | cellule | total | franc | decimal 2 2 3" xfId="2503" xr:uid="{2B561015-574F-463A-9E88-24982BFBA568}"/>
    <cellStyle name="tableau | cellule | total | franc | decimal 2 3" xfId="1526" xr:uid="{D30FC9E3-E14D-4EF7-9CB3-864E08FD5339}"/>
    <cellStyle name="tableau | cellule | total | franc | decimal 2 3 2" xfId="2505" xr:uid="{F6F05CDD-A6B1-43F9-85EB-EB82BA7D47AC}"/>
    <cellStyle name="tableau | cellule | total | franc | decimal 2 4" xfId="1527" xr:uid="{B6EE30EC-0155-497A-9437-F8AE0CE99702}"/>
    <cellStyle name="tableau | cellule | total | franc | decimal 2 4 2" xfId="2506" xr:uid="{6F769A44-4629-401C-A5FF-54704DE4AADB}"/>
    <cellStyle name="tableau | cellule | total | franc | decimal 2 5" xfId="1528" xr:uid="{6242CF89-BCAC-4DFA-AA38-DDFE6AC5A291}"/>
    <cellStyle name="tableau | cellule | total | franc | decimal 2 5 2" xfId="2507" xr:uid="{89BC7765-3B2A-4927-9229-CD1C12B8530C}"/>
    <cellStyle name="tableau | cellule | total | franc | decimal 2 6" xfId="2502" xr:uid="{54996170-C575-49F3-8861-20F940EA3CC5}"/>
    <cellStyle name="tableau | cellule | total | franc | entier" xfId="1529" xr:uid="{71516940-53FE-4F1E-BBB9-DF5F3BE16AA9}"/>
    <cellStyle name="tableau | cellule | total | franc | entier 2" xfId="1530" xr:uid="{50F74EBE-EE88-48B5-B543-A234240BED41}"/>
    <cellStyle name="tableau | cellule | total | franc | entier 2 2" xfId="1531" xr:uid="{217BD3D4-4ECB-4B89-BE73-713CB202B595}"/>
    <cellStyle name="tableau | cellule | total | franc | entier 2 2 2" xfId="2510" xr:uid="{C5660271-5A42-42D4-80E9-8203134BBB0C}"/>
    <cellStyle name="tableau | cellule | total | franc | entier 2 3" xfId="2509" xr:uid="{6B30BF04-59BC-4532-AE7B-189D300C6324}"/>
    <cellStyle name="tableau | cellule | total | franc | entier 3" xfId="1532" xr:uid="{ABFC05EF-C08D-41B6-97EB-A06F630EE5D2}"/>
    <cellStyle name="tableau | cellule | total | franc | entier 3 2" xfId="2511" xr:uid="{B75FC649-6F98-4156-B327-4158C3FEEF85}"/>
    <cellStyle name="tableau | cellule | total | franc | entier 4" xfId="1533" xr:uid="{EE7384CC-D8FC-4543-8627-D0C29FEB78F1}"/>
    <cellStyle name="tableau | cellule | total | franc | entier 4 2" xfId="2512" xr:uid="{27937ACD-E6DB-47FC-996B-9AC1BC3F083E}"/>
    <cellStyle name="tableau | cellule | total | franc | entier 5" xfId="1534" xr:uid="{66F3E249-F714-4B6B-B118-A810961D034E}"/>
    <cellStyle name="tableau | cellule | total | franc | entier 5 2" xfId="2513" xr:uid="{7CFD3EBA-8DDE-4984-B162-210B6E862EC8}"/>
    <cellStyle name="tableau | cellule | total | franc | entier 6" xfId="2508" xr:uid="{96D96FF3-3D10-4556-B8AC-3B0440640289}"/>
    <cellStyle name="tableau | cellule | total | pourcentage | decimal 1" xfId="1535" xr:uid="{42493F64-2253-4B03-B633-5143A0A22E53}"/>
    <cellStyle name="tableau | cellule | total | pourcentage | decimal 1 2" xfId="1536" xr:uid="{8835E4BC-A507-43D1-BBB0-73C6F910CBDA}"/>
    <cellStyle name="tableau | cellule | total | pourcentage | decimal 1 2 2" xfId="1537" xr:uid="{0D349D16-D433-405D-8233-EE5615E2DC16}"/>
    <cellStyle name="tableau | cellule | total | pourcentage | decimal 1 2 2 2" xfId="2516" xr:uid="{78E949DB-9771-4DB3-B477-0782F744250C}"/>
    <cellStyle name="tableau | cellule | total | pourcentage | decimal 1 2 3" xfId="2515" xr:uid="{3E8CC0FE-65CD-4B90-AF12-834563AE70B0}"/>
    <cellStyle name="tableau | cellule | total | pourcentage | decimal 1 3" xfId="1538" xr:uid="{C99F8610-1949-4A95-A3A2-258180373D35}"/>
    <cellStyle name="tableau | cellule | total | pourcentage | decimal 1 3 2" xfId="2517" xr:uid="{4D971A8E-4BC8-435E-AB84-CF0BBC312C59}"/>
    <cellStyle name="tableau | cellule | total | pourcentage | decimal 1 4" xfId="1539" xr:uid="{E0852289-EB23-41C5-B1B9-B4EDA4DC6E6B}"/>
    <cellStyle name="tableau | cellule | total | pourcentage | decimal 1 4 2" xfId="2518" xr:uid="{271B4EC0-0F9A-45E8-A57C-BE2DA9A260E8}"/>
    <cellStyle name="tableau | cellule | total | pourcentage | decimal 1 5" xfId="1540" xr:uid="{D70F66BA-4180-4B6C-96EB-7C3372CE619C}"/>
    <cellStyle name="tableau | cellule | total | pourcentage | decimal 1 5 2" xfId="2519" xr:uid="{DEE9792D-B76A-4A23-83C7-9B87E88D050F}"/>
    <cellStyle name="tableau | cellule | total | pourcentage | decimal 1 6" xfId="2514" xr:uid="{3FFFBF35-AD32-40D8-9305-95873CBAB2E6}"/>
    <cellStyle name="tableau | cellule | total | pourcentage | decimal 2" xfId="1541" xr:uid="{3969D6EE-2CDD-49A1-9E3B-925F00C31F28}"/>
    <cellStyle name="tableau | cellule | total | pourcentage | decimal 2 2" xfId="1542" xr:uid="{C45B3E78-83FC-4987-A416-9486AD445761}"/>
    <cellStyle name="tableau | cellule | total | pourcentage | decimal 2 2 2" xfId="1543" xr:uid="{65C69C48-5933-4CB9-8210-74B37FA7048C}"/>
    <cellStyle name="tableau | cellule | total | pourcentage | decimal 2 2 2 2" xfId="2522" xr:uid="{2BDD6E3A-FDB3-4A02-96AD-9D9D31376DE4}"/>
    <cellStyle name="tableau | cellule | total | pourcentage | decimal 2 2 3" xfId="2521" xr:uid="{BE9D4795-FE66-4539-80C7-E759BC51BACF}"/>
    <cellStyle name="tableau | cellule | total | pourcentage | decimal 2 3" xfId="1544" xr:uid="{F79BEF0D-821E-4DE6-A00F-F0E7167927C2}"/>
    <cellStyle name="tableau | cellule | total | pourcentage | decimal 2 3 2" xfId="2523" xr:uid="{956DF180-461F-4F4B-9E76-1E92F67BA45C}"/>
    <cellStyle name="tableau | cellule | total | pourcentage | decimal 2 4" xfId="1545" xr:uid="{46873CB6-F2FB-498C-A24D-3B219116EC7D}"/>
    <cellStyle name="tableau | cellule | total | pourcentage | decimal 2 4 2" xfId="2524" xr:uid="{A53D2033-2706-4CB1-A764-0CD30BB9F84B}"/>
    <cellStyle name="tableau | cellule | total | pourcentage | decimal 2 5" xfId="1546" xr:uid="{1EEA067B-7C1C-4BE8-A3F4-339DF1387D29}"/>
    <cellStyle name="tableau | cellule | total | pourcentage | decimal 2 5 2" xfId="2525" xr:uid="{67465DB9-04B0-43C5-9A01-1CA1895CD9B4}"/>
    <cellStyle name="tableau | cellule | total | pourcentage | decimal 2 6" xfId="2520" xr:uid="{7B045798-2902-4DC2-AAA6-0F1402059B51}"/>
    <cellStyle name="tableau | cellule | total | pourcentage | entier" xfId="1547" xr:uid="{0E6EE7D0-62E0-451B-9091-56FB7CA596E7}"/>
    <cellStyle name="tableau | cellule | total | pourcentage | entier 2" xfId="1548" xr:uid="{AA58863D-B3EB-45A8-98C6-ACF3AA858A9F}"/>
    <cellStyle name="tableau | cellule | total | pourcentage | entier 2 2" xfId="1549" xr:uid="{B7978526-1B3E-47A6-88F2-7749D0BE7860}"/>
    <cellStyle name="tableau | cellule | total | pourcentage | entier 2 2 2" xfId="2528" xr:uid="{D0A99247-337B-45D8-B8F0-DF4341C4EB54}"/>
    <cellStyle name="tableau | cellule | total | pourcentage | entier 2 3" xfId="2527" xr:uid="{CDAF157E-CE0E-47F0-BD43-FDC29145C898}"/>
    <cellStyle name="tableau | cellule | total | pourcentage | entier 3" xfId="1550" xr:uid="{ECC456A5-3362-44C2-8565-0164A275F494}"/>
    <cellStyle name="tableau | cellule | total | pourcentage | entier 3 2" xfId="2529" xr:uid="{E8919A51-E107-4759-BB9D-AB7CC08FF66C}"/>
    <cellStyle name="tableau | cellule | total | pourcentage | entier 4" xfId="1551" xr:uid="{125B5DDB-302C-4009-8977-3C45043FA48A}"/>
    <cellStyle name="tableau | cellule | total | pourcentage | entier 4 2" xfId="2530" xr:uid="{3838E039-562D-4A9A-B7A9-FF750AA81E9F}"/>
    <cellStyle name="tableau | cellule | total | pourcentage | entier 5" xfId="1552" xr:uid="{AB6BE013-E021-43C9-AE8D-1FBE67C68C40}"/>
    <cellStyle name="tableau | cellule | total | pourcentage | entier 5 2" xfId="2531" xr:uid="{C17A1F1C-A51E-4587-AFA3-F86BC7DE4D5F}"/>
    <cellStyle name="tableau | cellule | total | pourcentage | entier 6" xfId="2526" xr:uid="{01980B11-0790-47F4-963D-CF4EF041C5EF}"/>
    <cellStyle name="tableau | cellule | total | standard" xfId="1553" xr:uid="{7520848C-0A50-48E2-BF8E-EFDFCBE0E69D}"/>
    <cellStyle name="tableau | cellule | total | standard 2" xfId="1554" xr:uid="{AF126502-1083-4B5F-9090-F1367B9A6177}"/>
    <cellStyle name="tableau | cellule | total | standard 2 2" xfId="1555" xr:uid="{E2E9D6DA-CD49-4D98-AEE9-B0CA1BBF2ED4}"/>
    <cellStyle name="tableau | cellule | total | standard 2 2 2" xfId="2534" xr:uid="{D59398F5-8F49-4155-BDBA-64BDE2D4AEFD}"/>
    <cellStyle name="tableau | cellule | total | standard 2 3" xfId="2533" xr:uid="{C8EBC47F-CAFC-4E5C-A17E-9E5FD5EBF3E6}"/>
    <cellStyle name="tableau | cellule | total | standard 3" xfId="1556" xr:uid="{CEBDBC98-2DE1-466C-AFC2-711C986A8C5E}"/>
    <cellStyle name="tableau | cellule | total | standard 3 2" xfId="2535" xr:uid="{8D9F5481-A19C-44D6-9115-4D37E3140718}"/>
    <cellStyle name="tableau | cellule | total | standard 4" xfId="1557" xr:uid="{2FAADE3D-5B49-43A7-9B6D-A6C1079CAF3B}"/>
    <cellStyle name="tableau | cellule | total | standard 4 2" xfId="2536" xr:uid="{7BB0ECF0-06D9-4204-9531-94844A25C272}"/>
    <cellStyle name="tableau | cellule | total | standard 5" xfId="1558" xr:uid="{09CE9B7A-A850-4461-992D-9D835711FE49}"/>
    <cellStyle name="tableau | cellule | total | standard 5 2" xfId="2537" xr:uid="{C54DA3D9-7282-4EB6-BFC9-82FA8EA697CE}"/>
    <cellStyle name="tableau | cellule | total | standard 6" xfId="2532" xr:uid="{730D1470-7C4A-44F5-B01B-485C3E817814}"/>
    <cellStyle name="tableau | cellule | total | texte" xfId="1559" xr:uid="{FB722A9E-87ED-4397-8FE1-ECAC76D62273}"/>
    <cellStyle name="tableau | cellule | total | texte 2" xfId="1560" xr:uid="{80C4B9F6-AF65-4822-82BC-D42E23BCC21A}"/>
    <cellStyle name="tableau | cellule | total | texte 2 2" xfId="1561" xr:uid="{B927917F-CDD6-4C9A-AB0E-30EF0115A41C}"/>
    <cellStyle name="tableau | cellule | total | texte 2 2 2" xfId="2540" xr:uid="{A58C51A0-4BFF-4B51-A5AD-B5B12867D750}"/>
    <cellStyle name="tableau | cellule | total | texte 2 3" xfId="2539" xr:uid="{B281CBED-2C9F-4978-8261-CA6BE9041F60}"/>
    <cellStyle name="tableau | cellule | total | texte 3" xfId="1562" xr:uid="{5774552A-1060-41EE-A7BE-39628F6390BA}"/>
    <cellStyle name="tableau | cellule | total | texte 3 2" xfId="2541" xr:uid="{C588513B-4815-4A7D-90F7-962036156654}"/>
    <cellStyle name="tableau | cellule | total | texte 4" xfId="1563" xr:uid="{07FA505B-D378-49F9-8C9E-5B8F3E4E9C59}"/>
    <cellStyle name="tableau | cellule | total | texte 4 2" xfId="2542" xr:uid="{1354943E-8C7B-4E69-8D9B-54B6AADC8703}"/>
    <cellStyle name="tableau | cellule | total | texte 5" xfId="1564" xr:uid="{920F6BB0-F459-4FDD-8205-9B8DBF45FB20}"/>
    <cellStyle name="tableau | cellule | total | texte 5 2" xfId="2543" xr:uid="{2763371A-2136-4CDD-AB47-5924F0BE2FEC}"/>
    <cellStyle name="tableau | cellule | total | texte 6" xfId="2538" xr:uid="{B5586517-32BC-4CBF-82EC-AEFA614E68C5}"/>
    <cellStyle name="tableau | coin superieur gauche" xfId="1565" xr:uid="{65445CCC-1C8F-4495-ADFC-789A9C29B819}"/>
    <cellStyle name="tableau | coin superieur gauche 2" xfId="1566" xr:uid="{8C04D0D3-1687-4E1C-BE57-788D25AE84CE}"/>
    <cellStyle name="tableau | coin superieur gauche 2 2" xfId="2545" xr:uid="{203A2586-B602-4555-9A71-743BDC7C80E4}"/>
    <cellStyle name="tableau | coin superieur gauche 3" xfId="1567" xr:uid="{18D8C604-3E15-446B-9FAF-B19043A1ADD3}"/>
    <cellStyle name="tableau | coin superieur gauche 3 2" xfId="2546" xr:uid="{1281B7CC-A5FA-468F-B5B4-833FF6CE35F7}"/>
    <cellStyle name="tableau | coin superieur gauche 4" xfId="1568" xr:uid="{8E3739EE-9250-4F64-9ED0-B0FA1BF9C528}"/>
    <cellStyle name="tableau | coin superieur gauche 4 2" xfId="2547" xr:uid="{70A60BE8-AD7E-4854-8DD8-B2867D973AFB}"/>
    <cellStyle name="tableau | coin superieur gauche 5" xfId="1569" xr:uid="{D2CC189B-5F7C-460D-AF29-CB840B6DB6B1}"/>
    <cellStyle name="tableau | coin superieur gauche 5 2" xfId="2548" xr:uid="{FC2755D6-C833-4699-83AB-2BC6829FC22D}"/>
    <cellStyle name="tableau | coin superieur gauche 6" xfId="2544" xr:uid="{240BF547-29C0-4E14-90A1-11788BF88B96}"/>
    <cellStyle name="tableau | entete-colonne | series" xfId="41" xr:uid="{FD157672-60AA-4C6D-A89B-F5E49003CE08}"/>
    <cellStyle name="tableau | entete-colonne | series 2" xfId="1571" xr:uid="{A4CD7232-EAF7-4A47-84A5-C95E8A89A00F}"/>
    <cellStyle name="tableau | entete-colonne | series 2 2" xfId="1572" xr:uid="{DC031D09-8019-43F4-9556-ACB1B9994246}"/>
    <cellStyle name="tableau | entete-colonne | series 2 2 2" xfId="2551" xr:uid="{7BD83C61-774F-45AD-8A43-7487E03D28C5}"/>
    <cellStyle name="tableau | entete-colonne | series 2 3" xfId="1573" xr:uid="{836B39D1-037C-4013-8F77-CCC5203BE8B3}"/>
    <cellStyle name="tableau | entete-colonne | series 2 3 2" xfId="2552" xr:uid="{2EA9FE3D-1A34-4418-BCA6-79D0F69A4BC2}"/>
    <cellStyle name="tableau | entete-colonne | series 2 4" xfId="2550" xr:uid="{308DB3F4-E378-46DA-9A17-3FF50B751591}"/>
    <cellStyle name="tableau | entete-colonne | series 3" xfId="1574" xr:uid="{30F2640D-4241-4BD7-A359-018F77AD009F}"/>
    <cellStyle name="tableau | entete-colonne | series 3 2" xfId="1575" xr:uid="{C0F83CBC-1733-44A5-988B-43D40D6AC6F4}"/>
    <cellStyle name="tableau | entete-colonne | series 3 2 2" xfId="2554" xr:uid="{0CEB40B3-615D-4EE8-A6A2-1B30741FCB9B}"/>
    <cellStyle name="tableau | entete-colonne | series 3 3" xfId="2553" xr:uid="{B526E3A1-B6EA-4500-8305-0C677311B87A}"/>
    <cellStyle name="tableau | entete-colonne | series 4" xfId="1576" xr:uid="{5EEDFE9A-2441-466B-A996-DF9B56D92049}"/>
    <cellStyle name="tableau | entete-colonne | series 4 2" xfId="2555" xr:uid="{E0527521-AB3E-4BE2-A887-34B01B7EA5E6}"/>
    <cellStyle name="tableau | entete-colonne | series 5" xfId="1577" xr:uid="{4FE95CFF-AC78-401E-A7CF-91F5527A8198}"/>
    <cellStyle name="tableau | entete-colonne | series 5 2" xfId="2556" xr:uid="{F5AB1000-AA09-42EE-99E6-F282A716BAC4}"/>
    <cellStyle name="tableau | entete-colonne | series 6" xfId="2549" xr:uid="{43389A8A-BAF5-481D-AA69-7FFDB302F6D6}"/>
    <cellStyle name="tableau | entete-colonne | series 7" xfId="1570" xr:uid="{629AA905-6BE0-49DA-AE62-C4306D943714}"/>
    <cellStyle name="tableau | entete-colonne | structure | normal" xfId="1578" xr:uid="{93595CF4-C4FC-4AA1-85CC-49A0BAECBC63}"/>
    <cellStyle name="tableau | entete-colonne | structure | normal 2" xfId="1579" xr:uid="{07EF3A4B-48B1-43CB-90CE-4936AE719F90}"/>
    <cellStyle name="tableau | entete-colonne | structure | normal 2 2" xfId="2558" xr:uid="{3890732A-AE73-460C-8590-8D5CF30E4F8D}"/>
    <cellStyle name="tableau | entete-colonne | structure | normal 3" xfId="1580" xr:uid="{F6A08D16-C75B-49DD-9F33-8294A0D6D7A6}"/>
    <cellStyle name="tableau | entete-colonne | structure | normal 3 2" xfId="2559" xr:uid="{D2D89CBC-674C-47A9-9EAE-29609949213F}"/>
    <cellStyle name="tableau | entete-colonne | structure | normal 4" xfId="1581" xr:uid="{B689C103-1993-4A7E-873D-0FE4DE254402}"/>
    <cellStyle name="tableau | entete-colonne | structure | normal 4 2" xfId="2560" xr:uid="{9EFAD2FF-E9A1-438C-BEBB-90359723C099}"/>
    <cellStyle name="tableau | entete-colonne | structure | normal 5" xfId="2557" xr:uid="{395DAA2A-84B0-4AB7-9DCB-54D9EB319324}"/>
    <cellStyle name="tableau | entete-colonne | structure | total" xfId="1582" xr:uid="{7326AE7D-8293-4078-9F1B-68EFC1F6B0EC}"/>
    <cellStyle name="tableau | entete-colonne | structure | total 2" xfId="1583" xr:uid="{2C831513-801D-4E17-8B27-EC885E42C080}"/>
    <cellStyle name="tableau | entete-colonne | structure | total 2 2" xfId="2562" xr:uid="{B93AB48A-C42B-4D51-AB74-EE81F3673B66}"/>
    <cellStyle name="tableau | entete-colonne | structure | total 3" xfId="1584" xr:uid="{70797A7A-FF19-47F5-8911-84DC00052143}"/>
    <cellStyle name="tableau | entete-colonne | structure | total 3 2" xfId="2563" xr:uid="{03566E82-68B9-4246-8145-E2DCBC78E78A}"/>
    <cellStyle name="tableau | entete-colonne | structure | total 4" xfId="1585" xr:uid="{DE39FF66-3CA9-45A6-97D3-3F4A21CF4747}"/>
    <cellStyle name="tableau | entete-colonne | structure | total 4 2" xfId="2564" xr:uid="{1C7BFE2B-4E01-4144-97DC-447FEA31BFC9}"/>
    <cellStyle name="tableau | entete-colonne | structure | total 5" xfId="2561" xr:uid="{89A84E5B-DD62-4CA4-AEE4-14F7CAD907F0}"/>
    <cellStyle name="tableau | entete-ligne | normal" xfId="1586" xr:uid="{BD61581D-DC48-49CD-8175-C1DE45B8E281}"/>
    <cellStyle name="tableau | entete-ligne | normal 2" xfId="1587" xr:uid="{4DB967D1-9510-4B77-BF8F-042CF2235EC7}"/>
    <cellStyle name="tableau | entete-ligne | normal 2 2" xfId="2566" xr:uid="{96FC2584-658E-4A1D-9D7F-4A27810A4A7F}"/>
    <cellStyle name="tableau | entete-ligne | normal 3" xfId="1588" xr:uid="{A83FBA33-2BC5-4958-8B34-06C4A329835B}"/>
    <cellStyle name="tableau | entete-ligne | normal 3 2" xfId="2567" xr:uid="{B500FF47-1A98-4AEA-976F-D5AEA875B82F}"/>
    <cellStyle name="tableau | entete-ligne | normal 4" xfId="1589" xr:uid="{366C1823-A722-4C40-8156-9FF6C2ADEA0B}"/>
    <cellStyle name="tableau | entete-ligne | normal 4 2" xfId="2568" xr:uid="{01C2CBFE-650E-42EB-B482-5C82ECC1EBC5}"/>
    <cellStyle name="tableau | entete-ligne | normal 5" xfId="1590" xr:uid="{9BE26F2A-B6F0-472A-99DE-E383884FBDA8}"/>
    <cellStyle name="tableau | entete-ligne | normal 5 2" xfId="2569" xr:uid="{CEF2F628-F19D-48B0-827C-086633E5053D}"/>
    <cellStyle name="tableau | entete-ligne | normal 6" xfId="2565" xr:uid="{D71B58FC-CEAF-4C5B-A485-B087960DA820}"/>
    <cellStyle name="tableau | entete-ligne | total" xfId="1591" xr:uid="{BA6156D9-D2D1-4013-83F9-B4FF2023B95D}"/>
    <cellStyle name="tableau | entete-ligne | total 2" xfId="1592" xr:uid="{0E019FE6-8FE3-49C7-B1A5-1B01B3E7A193}"/>
    <cellStyle name="tableau | entete-ligne | total 2 2" xfId="2571" xr:uid="{5AD8FBB0-1C37-4EB7-9B6A-C45357D95031}"/>
    <cellStyle name="tableau | entete-ligne | total 3" xfId="1593" xr:uid="{D39DF97F-5607-45D5-B98A-F36BC35D2448}"/>
    <cellStyle name="tableau | entete-ligne | total 3 2" xfId="2572" xr:uid="{4F5704E1-3DB8-4711-8B25-B613B966075B}"/>
    <cellStyle name="tableau | entete-ligne | total 4" xfId="1594" xr:uid="{FCB0313C-0B2E-4306-B84F-89117F2D5D93}"/>
    <cellStyle name="tableau | entete-ligne | total 4 2" xfId="2573" xr:uid="{DC8D5FE7-3A3B-4CCB-A53F-B4F9D61C4677}"/>
    <cellStyle name="tableau | entete-ligne | total 5" xfId="1595" xr:uid="{65C1E059-893F-47CF-8B27-6A63DFAEE011}"/>
    <cellStyle name="tableau | entete-ligne | total 5 2" xfId="2574" xr:uid="{14E5285F-126E-4DB3-A22F-E3CFB14C9D58}"/>
    <cellStyle name="tableau | entete-ligne | total 6" xfId="2570" xr:uid="{3294118F-B08E-48EB-A7B2-4F50C5029317}"/>
    <cellStyle name="tableau | indice | plage de cellules" xfId="1596" xr:uid="{825D3ADF-A387-4F34-A2C4-66A719ACF0DE}"/>
    <cellStyle name="tableau | indice | plage de cellules 2" xfId="1597" xr:uid="{2FEDDAAF-677F-413F-8D05-485A6405CB23}"/>
    <cellStyle name="tableau | indice | plage de cellules 2 2" xfId="2576" xr:uid="{407ADDB4-FA8B-4015-AB02-22F7A7F0B960}"/>
    <cellStyle name="tableau | indice | plage de cellules 3" xfId="1598" xr:uid="{AAF2285C-1025-48C2-A600-E72C84087D53}"/>
    <cellStyle name="tableau | indice | plage de cellules 3 2" xfId="2577" xr:uid="{C22325A4-E41D-4574-A951-E97CC677655E}"/>
    <cellStyle name="tableau | indice | plage de cellules 4" xfId="1599" xr:uid="{4AF345AA-B906-403D-9579-DF5FD8EDE354}"/>
    <cellStyle name="tableau | indice | plage de cellules 4 2" xfId="2578" xr:uid="{46CBEAF7-6BE0-4C29-A9D1-28E2212DE20C}"/>
    <cellStyle name="tableau | indice | plage de cellules 5" xfId="1600" xr:uid="{55AC4752-4431-4391-8D50-B48650332298}"/>
    <cellStyle name="tableau | indice | plage de cellules 5 2" xfId="2579" xr:uid="{F8FEC49F-3834-43BA-90B1-55D42F54CB7B}"/>
    <cellStyle name="tableau | indice | plage de cellules 6" xfId="2575" xr:uid="{006BB131-910B-4504-BF81-1907A1A3E841}"/>
    <cellStyle name="tableau | indice | texte" xfId="1601" xr:uid="{3960319B-2D3B-4A32-99A1-F9013AE1DA41}"/>
    <cellStyle name="tableau | indice | texte 2" xfId="1602" xr:uid="{67E3FD98-50DF-488A-B153-CAD80E9CF4A6}"/>
    <cellStyle name="tableau | indice | texte 2 2" xfId="2581" xr:uid="{BC0B6B23-627C-4013-94E8-8760FB431DA1}"/>
    <cellStyle name="tableau | indice | texte 3" xfId="1603" xr:uid="{ECAC5698-01AF-4F97-9EA5-1F2E0835E6F3}"/>
    <cellStyle name="tableau | indice | texte 3 2" xfId="2582" xr:uid="{4B89D3CB-8962-4416-8D06-F3091C12B11A}"/>
    <cellStyle name="tableau | indice | texte 4" xfId="1604" xr:uid="{14F96DDA-1470-4F79-9CD7-9508FFFCD467}"/>
    <cellStyle name="tableau | indice | texte 4 2" xfId="2583" xr:uid="{BC55529B-1C11-4B24-930A-90BE6D3EAB18}"/>
    <cellStyle name="tableau | indice | texte 5" xfId="1605" xr:uid="{ED73089C-D42B-47AD-B2BF-B7F856E18973}"/>
    <cellStyle name="tableau | indice | texte 5 2" xfId="2584" xr:uid="{77DC6C57-16E9-4A44-88D1-5ABA4C3792ED}"/>
    <cellStyle name="tableau | indice | texte 6" xfId="2580" xr:uid="{A6585596-57D4-47CB-AD10-7958209A8087}"/>
    <cellStyle name="tableau | ligne de cesure" xfId="1606" xr:uid="{804B53CB-CEC8-418D-94BA-7162AD99FFE1}"/>
    <cellStyle name="tableau | ligne de cesure 2" xfId="1607" xr:uid="{04BBC70F-7B87-43EC-80D3-45794CB6F222}"/>
    <cellStyle name="tableau | ligne de cesure 2 2" xfId="1608" xr:uid="{9FF36061-2833-4885-8FEC-B39CE767514C}"/>
    <cellStyle name="tableau | ligne de cesure 2 2 2" xfId="2587" xr:uid="{79E70773-4D85-4CBF-84E9-EA849797F2CB}"/>
    <cellStyle name="tableau | ligne de cesure 2 3" xfId="2586" xr:uid="{18FF8960-D6BB-494E-9167-0CC73865923B}"/>
    <cellStyle name="tableau | ligne de cesure 3" xfId="1609" xr:uid="{5D0BC89B-BE3A-4B78-AA7A-F2E04CB7C9DE}"/>
    <cellStyle name="tableau | ligne de cesure 3 2" xfId="2588" xr:uid="{6141C003-62EF-4CBD-AEB3-5738BB7CCD2E}"/>
    <cellStyle name="tableau | ligne de cesure 4" xfId="1610" xr:uid="{1C295120-78FD-47A9-8EF3-1986966AFA93}"/>
    <cellStyle name="tableau | ligne de cesure 4 2" xfId="2589" xr:uid="{4969F0D9-FA59-40A4-982C-338B039F3E2D}"/>
    <cellStyle name="tableau | ligne de cesure 5" xfId="2585" xr:uid="{EF60174A-4041-47A2-954B-FE2B73CAD8DD}"/>
    <cellStyle name="tableau | ligne-titre | niveau1" xfId="1611" xr:uid="{7C07B33C-C647-45A3-A49B-54427F4AA0D8}"/>
    <cellStyle name="tableau | ligne-titre | niveau1 2" xfId="1612" xr:uid="{28CBBDDF-0E26-4856-A5AB-D1C4359BC5E9}"/>
    <cellStyle name="tableau | ligne-titre | niveau1 2 2" xfId="2591" xr:uid="{04414B97-022F-4E7C-ACE8-DBB31457C390}"/>
    <cellStyle name="tableau | ligne-titre | niveau1 3" xfId="1613" xr:uid="{AF92536F-B6BE-4CC2-9153-917700D1BF32}"/>
    <cellStyle name="tableau | ligne-titre | niveau1 3 2" xfId="2592" xr:uid="{032A915D-1BEE-45A5-B5A1-62735BF7C068}"/>
    <cellStyle name="tableau | ligne-titre | niveau1 4" xfId="1614" xr:uid="{E6A000C9-2C2B-4832-B1CD-4ED1085708F3}"/>
    <cellStyle name="tableau | ligne-titre | niveau1 4 2" xfId="2593" xr:uid="{C0CA313F-6492-4213-B366-7826E5B5618B}"/>
    <cellStyle name="tableau | ligne-titre | niveau1 5" xfId="1615" xr:uid="{A62DD5FA-5AE2-4669-A3D8-C604159A8C3C}"/>
    <cellStyle name="tableau | ligne-titre | niveau1 5 2" xfId="2594" xr:uid="{1E5C60F5-71C1-48DA-996F-0E4E79905A8F}"/>
    <cellStyle name="tableau | ligne-titre | niveau1 6" xfId="2590" xr:uid="{7B5D924F-DBD9-4DC2-8A56-FD9B1EBD6586}"/>
    <cellStyle name="tableau | ligne-titre | niveau2" xfId="1616" xr:uid="{224FEDF6-E34B-443D-9F44-1F6DDED6503C}"/>
    <cellStyle name="tableau | ligne-titre | niveau2 2" xfId="1617" xr:uid="{E94ABB88-4577-41F3-81E4-544A178A96CB}"/>
    <cellStyle name="tableau | ligne-titre | niveau2 2 2" xfId="2596" xr:uid="{B6337B45-D000-4E2D-B681-162E22A3528B}"/>
    <cellStyle name="tableau | ligne-titre | niveau2 3" xfId="1618" xr:uid="{4A18BD17-CF9E-49E4-A19D-E17114149ACF}"/>
    <cellStyle name="tableau | ligne-titre | niveau2 3 2" xfId="2597" xr:uid="{DE27F4BE-E082-4775-87C0-22D7408459C2}"/>
    <cellStyle name="tableau | ligne-titre | niveau2 4" xfId="1619" xr:uid="{0A0A1274-9770-4397-8AA0-FD16467F08B6}"/>
    <cellStyle name="tableau | ligne-titre | niveau2 4 2" xfId="2598" xr:uid="{37EBEF35-75BF-4B2A-9BCC-30ED0D69E24A}"/>
    <cellStyle name="tableau | ligne-titre | niveau2 5" xfId="2595" xr:uid="{47E0FAE4-82A5-4770-B6F8-0917A353798B}"/>
    <cellStyle name="tableau | ligne-titre | niveau3" xfId="1620" xr:uid="{210A2BE5-3027-4747-B813-3746D2C82714}"/>
    <cellStyle name="tableau | ligne-titre | niveau3 2" xfId="1621" xr:uid="{8917067D-BC77-4D2C-BA79-4F4BAE025850}"/>
    <cellStyle name="tableau | ligne-titre | niveau3 2 2" xfId="2600" xr:uid="{CC2B2B1B-D3F5-464B-A434-8DE954FC1EC7}"/>
    <cellStyle name="tableau | ligne-titre | niveau3 3" xfId="1622" xr:uid="{40275215-4B9C-4DD8-A673-64DA395F6683}"/>
    <cellStyle name="tableau | ligne-titre | niveau3 3 2" xfId="2601" xr:uid="{C6FAC46B-5EB6-4487-A4A5-53B1E89859C8}"/>
    <cellStyle name="tableau | ligne-titre | niveau3 4" xfId="2599" xr:uid="{049F7BF3-E30F-43A3-ADBD-C3BEFD5BB16C}"/>
    <cellStyle name="tableau | ligne-titre | niveau4" xfId="1623" xr:uid="{FF44B7FA-1F45-41C7-AE2D-64C19A63974F}"/>
    <cellStyle name="tableau | ligne-titre | niveau4 2" xfId="1624" xr:uid="{AA8459B4-75F4-4063-A23F-5C96C833BC4F}"/>
    <cellStyle name="tableau | ligne-titre | niveau4 2 2" xfId="2603" xr:uid="{69D2F3D0-4FC7-4885-982C-39A2B7D36254}"/>
    <cellStyle name="tableau | ligne-titre | niveau4 3" xfId="1625" xr:uid="{9BDECB71-6079-4EEC-9CED-486E0A539C83}"/>
    <cellStyle name="tableau | ligne-titre | niveau4 3 2" xfId="2604" xr:uid="{7F5A9C16-549F-4101-A5C5-6B79216F1A81}"/>
    <cellStyle name="tableau | ligne-titre | niveau4 4" xfId="1626" xr:uid="{16712346-9A4A-45FF-B8C3-2A0D7AC2E1BD}"/>
    <cellStyle name="tableau | ligne-titre | niveau4 4 2" xfId="2605" xr:uid="{4294F615-34B2-46B1-B34D-D5DC9C44B2B4}"/>
    <cellStyle name="tableau | ligne-titre | niveau4 5" xfId="1627" xr:uid="{6A72A359-FB84-4728-9051-5B3159DF810A}"/>
    <cellStyle name="tableau | ligne-titre | niveau4 5 2" xfId="2606" xr:uid="{DB2BD00F-6945-4075-8F10-662D0337DD82}"/>
    <cellStyle name="tableau | ligne-titre | niveau4 6" xfId="2602" xr:uid="{2C0CE6CB-5A9A-467F-A961-A2B89FF4EC2B}"/>
    <cellStyle name="tableau | ligne-titre | niveau5" xfId="1628" xr:uid="{635BBC13-F6E0-48AD-B7A0-583203CD0891}"/>
    <cellStyle name="tableau | ligne-titre | niveau5 2" xfId="1629" xr:uid="{E710563E-BD06-4F1F-AFB2-F4AC569398D0}"/>
    <cellStyle name="tableau | ligne-titre | niveau5 2 2" xfId="2608" xr:uid="{0FC0D46B-2589-420D-ADF3-2A5E71C03A9F}"/>
    <cellStyle name="tableau | ligne-titre | niveau5 3" xfId="1630" xr:uid="{821C942A-6292-4B50-980C-D96A6AEDC52D}"/>
    <cellStyle name="tableau | ligne-titre | niveau5 3 2" xfId="2609" xr:uid="{440AE37F-5C26-487A-B8BD-361C96601CB8}"/>
    <cellStyle name="tableau | ligne-titre | niveau5 4" xfId="2607" xr:uid="{5891D3AF-57F8-4009-9484-D1B0F971D000}"/>
    <cellStyle name="tableau | source | plage de cellules" xfId="1631" xr:uid="{90463CD3-508A-40F8-9AD0-5C4590ED3EE2}"/>
    <cellStyle name="tableau | source | plage de cellules 2" xfId="1632" xr:uid="{2873088D-B5D6-416D-8140-A01BCFF04E23}"/>
    <cellStyle name="tableau | source | plage de cellules 2 2" xfId="2611" xr:uid="{8AF5E33E-EFE7-4A7A-9B9C-328F38584033}"/>
    <cellStyle name="tableau | source | plage de cellules 3" xfId="1633" xr:uid="{D9B18677-22B1-4029-94CD-5000D67B2295}"/>
    <cellStyle name="tableau | source | plage de cellules 3 2" xfId="2612" xr:uid="{D6285AD3-7956-40A4-B671-AAEF1812EA31}"/>
    <cellStyle name="tableau | source | plage de cellules 4" xfId="1634" xr:uid="{CAB4407C-A695-4AF0-96DF-5DEE09DB30AD}"/>
    <cellStyle name="tableau | source | plage de cellules 4 2" xfId="2613" xr:uid="{7F0ADDBF-B42D-41FE-B0E2-6A32A5B3C74D}"/>
    <cellStyle name="tableau | source | plage de cellules 5" xfId="1635" xr:uid="{7161F80F-5AED-4997-B9DC-7342BA8528D7}"/>
    <cellStyle name="tableau | source | plage de cellules 5 2" xfId="2614" xr:uid="{FE0257FA-0DC9-4CA5-BD3E-4EBC03ADFE25}"/>
    <cellStyle name="tableau | source | plage de cellules 6" xfId="2610" xr:uid="{50E0029B-AFA3-4073-99A9-68FD77E84D4D}"/>
    <cellStyle name="tableau | source | texte" xfId="1636" xr:uid="{218EAFC3-14A7-4E04-9F6A-14AE868182F9}"/>
    <cellStyle name="tableau | source | texte 2" xfId="1637" xr:uid="{F6218EF4-AB21-4C56-BCBC-1DDC22873446}"/>
    <cellStyle name="tableau | source | texte 2 2" xfId="2616" xr:uid="{7ADC9476-59A3-45E7-8978-8ACFE55ECAEF}"/>
    <cellStyle name="tableau | source | texte 3" xfId="1638" xr:uid="{78BC6B81-20CA-4850-AA8A-33E56E945E24}"/>
    <cellStyle name="tableau | source | texte 3 2" xfId="2617" xr:uid="{DC8852CD-E67F-4763-9815-FFBB32CA58E1}"/>
    <cellStyle name="tableau | source | texte 4" xfId="1639" xr:uid="{8C423FC6-B9C1-4917-B955-F7038AFF1E7C}"/>
    <cellStyle name="tableau | source | texte 4 2" xfId="2618" xr:uid="{80B57A70-906B-4EE1-A0CA-A62F9687A565}"/>
    <cellStyle name="tableau | source | texte 5" xfId="1640" xr:uid="{2A9D5FD3-36FB-4CB4-A7DE-58181D652DFE}"/>
    <cellStyle name="tableau | source | texte 5 2" xfId="2619" xr:uid="{0A25FFEE-562C-4332-AA8C-C2DC9EA3D926}"/>
    <cellStyle name="tableau | source | texte 6" xfId="2615" xr:uid="{95BA8155-4F0E-44D1-93D2-3AB739B1EF5B}"/>
    <cellStyle name="tableau | unite | plage de cellules" xfId="1641" xr:uid="{89528D90-7302-4DA8-A75B-54E3F5939A4F}"/>
    <cellStyle name="tableau | unite | plage de cellules 2" xfId="1642" xr:uid="{4C7E58DB-C5C7-436D-B124-361576794543}"/>
    <cellStyle name="tableau | unite | plage de cellules 2 2" xfId="2621" xr:uid="{1D8CAA43-2097-42AF-B1F7-D379308EAA7B}"/>
    <cellStyle name="tableau | unite | plage de cellules 3" xfId="1643" xr:uid="{FF8EE6E3-6E28-45E5-BC90-B8FCA518D73A}"/>
    <cellStyle name="tableau | unite | plage de cellules 3 2" xfId="2622" xr:uid="{5EDF2B93-8C62-4DA1-A196-C5A0606B29A0}"/>
    <cellStyle name="tableau | unite | plage de cellules 4" xfId="1644" xr:uid="{0572707B-C0A4-4F3E-8D3C-C59F3DF19153}"/>
    <cellStyle name="tableau | unite | plage de cellules 4 2" xfId="2623" xr:uid="{E9231283-354C-4786-812E-8F70651CE05A}"/>
    <cellStyle name="tableau | unite | plage de cellules 5" xfId="1645" xr:uid="{4AB03584-80B2-44CF-A471-B21E9D0330BF}"/>
    <cellStyle name="tableau | unite | plage de cellules 5 2" xfId="2624" xr:uid="{61CAB34F-F007-409B-A40C-5BED2C6C87BE}"/>
    <cellStyle name="tableau | unite | plage de cellules 6" xfId="2620" xr:uid="{73B2E1ED-D2BA-4D6A-9B3E-67C6D5C0802D}"/>
    <cellStyle name="tableau | unite | texte" xfId="1646" xr:uid="{4EFE30D8-D7F3-4546-84DB-8AFE77BEE670}"/>
    <cellStyle name="tableau | unite | texte 2" xfId="1647" xr:uid="{A866CCA8-46C2-4250-A7B5-ECC1AB4A53D2}"/>
    <cellStyle name="tableau | unite | texte 2 2" xfId="2626" xr:uid="{F0675C4D-A881-420F-A880-79AC6A0F6B60}"/>
    <cellStyle name="tableau | unite | texte 3" xfId="1648" xr:uid="{319E377E-4124-433E-A21F-2104C39C2E94}"/>
    <cellStyle name="tableau | unite | texte 3 2" xfId="2627" xr:uid="{5257E238-8BFE-4971-9D0B-DEE8B57C4DDF}"/>
    <cellStyle name="tableau | unite | texte 4" xfId="1649" xr:uid="{34DDDBE4-1AA9-4C7F-80B4-2DB83F0CD19A}"/>
    <cellStyle name="tableau | unite | texte 4 2" xfId="2628" xr:uid="{BA25143C-6A06-4ABE-BFD9-D83BB8552884}"/>
    <cellStyle name="tableau | unite | texte 5" xfId="1650" xr:uid="{C3989932-F896-4760-9914-33D9CDFD1A59}"/>
    <cellStyle name="tableau | unite | texte 5 2" xfId="2629" xr:uid="{B7764A34-6284-4961-A706-0E3C2C968A7F}"/>
    <cellStyle name="tableau | unite | texte 6" xfId="2625" xr:uid="{7C2E3243-DF40-4F7F-A787-31A900EC4C09}"/>
    <cellStyle name="TableStyleLight1" xfId="1651" xr:uid="{D222B19E-A173-49DA-AB3A-400C0FB522FA}"/>
    <cellStyle name="TableStyleLight1 2" xfId="2630" xr:uid="{64A40B7D-54C0-464F-9EB5-3537B720C62A}"/>
    <cellStyle name="Testo avviso" xfId="1652" xr:uid="{CD491222-9590-44A1-AF5D-23B79A6ABE98}"/>
    <cellStyle name="Testo avviso 2" xfId="2631" xr:uid="{80298B1D-73F3-4C6A-833F-210643B21F35}"/>
    <cellStyle name="Testo descrittivo" xfId="1653" xr:uid="{85548ADF-C911-457E-94DE-85847A084C50}"/>
    <cellStyle name="Testo descrittivo 2" xfId="2632" xr:uid="{B255E5DC-89C2-490F-9ADF-1A5596CC91E2}"/>
    <cellStyle name="Text" xfId="2744" xr:uid="{CE879BD1-F0E9-457E-ACE2-08D8657C3B9B}"/>
    <cellStyle name="Texte explicatif" xfId="13" builtinId="53" customBuiltin="1"/>
    <cellStyle name="Texte explicatif 2" xfId="703" xr:uid="{572E0AB7-D844-4546-8A6B-60C53CEA7EB4}"/>
    <cellStyle name="Texte explicatif 2 2" xfId="2633" xr:uid="{93A16475-B81A-4BAC-AAF3-BF5D9002A7F5}"/>
    <cellStyle name="Texte explicatif 2 3" xfId="1654" xr:uid="{B7E06ECD-06CD-4D48-A71D-AF6D0FAE4962}"/>
    <cellStyle name="Texto de advertencia" xfId="1655" xr:uid="{55A5B311-082B-4A63-8AEE-145FB17984D8}"/>
    <cellStyle name="Texto de advertencia 2" xfId="2634" xr:uid="{2BDCE5BF-57FD-4DDD-9E47-E26E24138B37}"/>
    <cellStyle name="Texto explicativo" xfId="1656" xr:uid="{A54309B5-35EF-4608-B1C5-6DC3ABE9EE7C}"/>
    <cellStyle name="Texto explicativo 2" xfId="2635" xr:uid="{DB17B84E-F8A6-47B1-8F86-0D3C0D6634A1}"/>
    <cellStyle name="Title" xfId="1657" xr:uid="{29DC7B0F-54B1-4E34-A12F-FBF3C3405C7E}"/>
    <cellStyle name="Title 2" xfId="2636" xr:uid="{DF0BFF58-A098-4771-928A-25D061C5F226}"/>
    <cellStyle name="Titolo" xfId="1658" xr:uid="{4BF41BE0-19B1-4A8A-A10C-11ACBC2B5C83}"/>
    <cellStyle name="Titolo 1" xfId="1659" xr:uid="{521A9A81-0CB0-434A-8475-E023E87A8F99}"/>
    <cellStyle name="Titolo 1 2" xfId="2638" xr:uid="{0FE7FD51-FF89-41A2-83F7-75A32C5146A1}"/>
    <cellStyle name="Titolo 2" xfId="1660" xr:uid="{7A85EF07-57B1-4AFE-B23A-10E739112195}"/>
    <cellStyle name="Titolo 2 2" xfId="2639" xr:uid="{6D6AA0BE-C015-484E-B667-3614A7836616}"/>
    <cellStyle name="Titolo 3" xfId="1661" xr:uid="{44D26CC8-3B43-43AA-B41A-1C9AAFE31EEC}"/>
    <cellStyle name="Titolo 3 2" xfId="2640" xr:uid="{024AACEB-84BC-4AFC-B9DB-E46DBC6F2876}"/>
    <cellStyle name="Titolo 4" xfId="1662" xr:uid="{768A0E72-CF18-48D9-8DE6-7517F4D8CBBF}"/>
    <cellStyle name="Titolo 4 2" xfId="2641" xr:uid="{6BB2C4DE-F1EA-4259-98D3-C3290AD82517}"/>
    <cellStyle name="Titolo 5" xfId="2637" xr:uid="{F3996399-CC5A-4751-83F2-91B87CE9C91C}"/>
    <cellStyle name="Titolo_ANNÉE 2015" xfId="1663" xr:uid="{C80DB09B-A879-4901-B762-6FD6FFE56CE1}"/>
    <cellStyle name="Titre 1" xfId="1670" xr:uid="{17B18407-0E4D-44EF-9DDB-8414A9976D38}"/>
    <cellStyle name="Titre 1 2" xfId="1671" xr:uid="{7E0774DE-0868-420E-A6C4-F3BCF8B6FD88}"/>
    <cellStyle name="Titre 1 2 2" xfId="2643" xr:uid="{BB113E6A-418B-4DF9-9B1E-9F7D9B5BBAA7}"/>
    <cellStyle name="Titre 1 2 2 2" xfId="2718" xr:uid="{472B805E-A48F-475E-9BF2-EF2C3BA679AF}"/>
    <cellStyle name="Titre 1 2 3" xfId="2714" xr:uid="{D83E8614-3B58-4E84-8F03-A6EB03908F19}"/>
    <cellStyle name="Titre 1 3" xfId="1672" xr:uid="{28AB0226-BCAE-4FC2-8585-4D1CA4F2D1F5}"/>
    <cellStyle name="Titre 1 3 2" xfId="2644" xr:uid="{89023A82-1A30-4C66-A454-D65625436472}"/>
    <cellStyle name="Titre 1 4" xfId="2642" xr:uid="{40E92D07-0EF7-4739-82C0-689A16FDF29D}"/>
    <cellStyle name="Titre 2" xfId="168" xr:uid="{DF6F50DB-49C6-4C4C-8A4F-D778E2D2299D}"/>
    <cellStyle name="Titre 2 2" xfId="1674" xr:uid="{6BAE33DA-2FAF-492F-ACCE-03F7EB33F5FB}"/>
    <cellStyle name="Titre 2 2 2" xfId="2646" xr:uid="{5722BE19-9CAB-40CB-B33F-209946124894}"/>
    <cellStyle name="Titre 2 2 2 2" xfId="2719" xr:uid="{FFBF0D4E-1DC6-45BB-ADA8-AA104BF1C64B}"/>
    <cellStyle name="Titre 2 2 3" xfId="2715" xr:uid="{31BF99B5-8AE4-4A8E-80AD-54A19B2C68BF}"/>
    <cellStyle name="Titre 2 3" xfId="1675" xr:uid="{13D516AB-6B56-4D03-9337-433F5736A871}"/>
    <cellStyle name="Titre 2 3 2" xfId="2647" xr:uid="{1AACCFFF-9E17-4451-90A5-5A5A401CE4F5}"/>
    <cellStyle name="Titre 2 4" xfId="2645" xr:uid="{79CB2141-BDC5-4EE6-94AC-5CF468A27394}"/>
    <cellStyle name="Titre 2 5" xfId="1673" xr:uid="{16F6BEAB-F32A-4168-946F-D2463DC6EAC7}"/>
    <cellStyle name="Titre 3" xfId="1676" xr:uid="{EF678317-0C5A-48C1-8FAE-A5E71762B2AA}"/>
    <cellStyle name="Titre 3 2" xfId="1677" xr:uid="{DBF1A04E-C7F5-459A-8DB1-EC7C77F96A84}"/>
    <cellStyle name="Titre 3 2 2" xfId="2649" xr:uid="{DA3BBC35-BF7E-4E16-978A-1BD2E89DF962}"/>
    <cellStyle name="Titre 3 2 2 2" xfId="2720" xr:uid="{94F7DA0C-D864-4829-8705-FB743F52FFC7}"/>
    <cellStyle name="Titre 3 2 3" xfId="2716" xr:uid="{4CA34C1E-E1F7-451E-B8DF-C9D83137FA7B}"/>
    <cellStyle name="Titre 3 3" xfId="2648" xr:uid="{9F460EFA-41E9-42B8-B135-D66B7D6EE48C}"/>
    <cellStyle name="Titre 4" xfId="1678" xr:uid="{789770E6-C23E-4E98-AC7B-4BD248C5E4FF}"/>
    <cellStyle name="Titre 4 2" xfId="1679" xr:uid="{3492D0CE-3E83-4C37-B477-C93DF8526709}"/>
    <cellStyle name="Titre 4 2 2" xfId="2651" xr:uid="{8F5D138B-65BA-4EA2-BEDA-D2A636A1FEB5}"/>
    <cellStyle name="Titre 4 2 2 2" xfId="2721" xr:uid="{8F3F648A-02B4-4D10-86D3-76AB05CF0CF9}"/>
    <cellStyle name="Titre 4 2 3" xfId="2717" xr:uid="{AC5D8C58-A153-4643-9141-5E22B5763DCB}"/>
    <cellStyle name="Titre 4 3" xfId="2650" xr:uid="{6A6A1ECF-881A-44FA-B136-FC4C7C539CB3}"/>
    <cellStyle name="Titre 5" xfId="1680" xr:uid="{9C2AFC5F-0188-4FE1-A97F-887AA9B56F8F}"/>
    <cellStyle name="Titre 5 2" xfId="1681" xr:uid="{0E5186B3-EBF1-4DEC-8400-0F8B6C9F8749}"/>
    <cellStyle name="Titre 5 2 2" xfId="2653" xr:uid="{12051658-12B3-4719-A68C-062049D868A8}"/>
    <cellStyle name="Titre 5 3" xfId="2652" xr:uid="{720ACAC9-5AD8-47FF-AFDF-7C692278B1CA}"/>
    <cellStyle name="Titre colonnes" xfId="1682" xr:uid="{A60CF7DF-FC4C-4391-8C23-646E0696E557}"/>
    <cellStyle name="Titre colonnes 2" xfId="1683" xr:uid="{B774DF5C-5AB1-412C-BF5D-10A5F4E94BF6}"/>
    <cellStyle name="Titre colonnes 2 2" xfId="2655" xr:uid="{9EBB3681-E9F8-4F6F-9742-B428C750D005}"/>
    <cellStyle name="Titre colonnes 3" xfId="1684" xr:uid="{259FAD63-8B90-4233-9636-5089BD897C9A}"/>
    <cellStyle name="Titre colonnes 3 2" xfId="2656" xr:uid="{C9ED1BA9-A008-466C-9C16-08AC3E7CB096}"/>
    <cellStyle name="Titre colonnes 4" xfId="1685" xr:uid="{96456687-C636-4C52-A6C4-942A338BE049}"/>
    <cellStyle name="Titre colonnes 4 2" xfId="2657" xr:uid="{FDAEF37A-8C53-4E07-8841-F8FD31A86812}"/>
    <cellStyle name="Titre colonnes 5" xfId="2654" xr:uid="{4A77AD12-16F4-4A48-8E68-ACDC59E1315A}"/>
    <cellStyle name="Titre général" xfId="1686" xr:uid="{F8710AA1-8F19-438D-8F86-FD4E98279CBF}"/>
    <cellStyle name="Titre général 2" xfId="1687" xr:uid="{4E384A74-012A-4050-BD44-EA05677D864C}"/>
    <cellStyle name="Titre général 2 2" xfId="2659" xr:uid="{64B8026E-FF35-4700-B8CD-281D4FC36E11}"/>
    <cellStyle name="Titre général 3" xfId="1688" xr:uid="{3CFFEB87-3DEF-4CAD-A988-2A5B6C490C30}"/>
    <cellStyle name="Titre général 3 2" xfId="2660" xr:uid="{D59C26C8-ACA1-4699-9EB7-499EDA7FC3CF}"/>
    <cellStyle name="Titre général 4" xfId="2658" xr:uid="{7021CD2D-C2FE-42D6-ABA5-4DFC47C998A5}"/>
    <cellStyle name="Titre lignes" xfId="1689" xr:uid="{E6ACAFD0-71FB-4DA0-AAAF-FD8CF99BA944}"/>
    <cellStyle name="Titre lignes 1" xfId="1690" xr:uid="{391257FC-0158-4BCE-9E73-7EDEFD8D0EF3}"/>
    <cellStyle name="Titre lignes 1 2" xfId="2662" xr:uid="{E981CA1D-20FD-48E9-82FB-314B7B8A107E}"/>
    <cellStyle name="Titre lignes 2" xfId="1691" xr:uid="{996F4E8A-ECFF-4ACC-BE42-22FC37E361BF}"/>
    <cellStyle name="Titre lignes 2 2" xfId="2663" xr:uid="{61E25847-6AF2-4A0E-B86D-A492C0438B52}"/>
    <cellStyle name="Titre lignes 3" xfId="1692" xr:uid="{A3D39435-4ACD-4C1F-B4ED-3B3C1B1B21A4}"/>
    <cellStyle name="Titre lignes 3 2" xfId="2664" xr:uid="{5ED2AF83-B818-4316-A757-4B22D1AD4F9A}"/>
    <cellStyle name="Titre lignes 4" xfId="1693" xr:uid="{AF90B210-6117-444B-8221-90813DB74AEC}"/>
    <cellStyle name="Titre lignes 4 2" xfId="2665" xr:uid="{4BBBFAA5-A3C6-4B05-8E35-DB3854EC4CEC}"/>
    <cellStyle name="Titre lignes 5" xfId="2661" xr:uid="{140EB9BB-2C6D-4B14-B0FA-E548A985C348}"/>
    <cellStyle name="Titre lignes_Fiches C 2010 version juin rebasé3" xfId="1694" xr:uid="{32911D4E-2ED8-4408-8B44-A889CFEBA27F}"/>
    <cellStyle name="Titre page" xfId="1695" xr:uid="{AB98A92A-22EB-4B1D-B4E4-26F6A3900E5B}"/>
    <cellStyle name="Titre page 2" xfId="1696" xr:uid="{69DFB286-832A-446C-AC4F-345669D02FEE}"/>
    <cellStyle name="Titre page 2 2" xfId="2667" xr:uid="{AF884D75-1995-49A1-B551-AA1EAFA697EE}"/>
    <cellStyle name="Titre page 3" xfId="1697" xr:uid="{D662DCC9-44B4-4A67-A39B-ADD6014FD5D7}"/>
    <cellStyle name="Titre page 3 2" xfId="2668" xr:uid="{B5FAAB61-7C51-4CD7-BB3C-90BD63A3F8FF}"/>
    <cellStyle name="Titre page 4" xfId="2666" xr:uid="{B492C05D-925F-41D0-971F-DB70A732BB5D}"/>
    <cellStyle name="Titre " xfId="1664" xr:uid="{73F95071-D604-416D-AA02-728E7083CCCA}"/>
    <cellStyle name="Titre  2" xfId="1665" xr:uid="{68302BDA-E61D-4141-A695-B6EB558215A0}"/>
    <cellStyle name="Titre  2 2" xfId="2670" xr:uid="{188C820C-6E9D-42F1-8AC8-84461FEF8105}"/>
    <cellStyle name="Titre  3" xfId="2669" xr:uid="{3DC9EB15-B522-48D1-91EA-67B2735717E8}"/>
    <cellStyle name="Titre 1" xfId="1" builtinId="16" customBuiltin="1"/>
    <cellStyle name="Titre 1 2" xfId="1666" xr:uid="{F005FB05-03A3-451D-BEBA-9A35DBC3F50C}"/>
    <cellStyle name="Titre 1 2 2" xfId="2671" xr:uid="{EF590F1B-F669-429C-8658-85CB7FA747DD}"/>
    <cellStyle name="Titre 2" xfId="2" builtinId="17" customBuiltin="1"/>
    <cellStyle name="Titre 2 2" xfId="1667" xr:uid="{31E9FBAE-9C59-48C5-B3D5-68126F2414A3}"/>
    <cellStyle name="Titre 2 2 2" xfId="2672" xr:uid="{E836ABFB-6EF2-4AB8-AF51-7F658BF886AA}"/>
    <cellStyle name="Titre 3" xfId="3" builtinId="18" customBuiltin="1"/>
    <cellStyle name="Titre 3 2" xfId="1668" xr:uid="{E536C387-E382-4D02-A37C-55576661FF09}"/>
    <cellStyle name="Titre 3 2 2" xfId="2673" xr:uid="{71D1CBB5-3869-4C51-8647-577B26CD1C05}"/>
    <cellStyle name="Titre 4" xfId="4" builtinId="19" customBuiltin="1"/>
    <cellStyle name="Titre 4 2" xfId="1669" xr:uid="{94EC4012-9A1C-4546-99B6-675A02AC900C}"/>
    <cellStyle name="Titre 4 2 2" xfId="2674" xr:uid="{E0992AD1-9CBE-4071-A7BB-65B20FC72FB8}"/>
    <cellStyle name="Título" xfId="1183" xr:uid="{D49CB203-2412-41C2-B35C-FBEE7A936110}"/>
    <cellStyle name="Título 1" xfId="1184" xr:uid="{1BE8ABE6-8CF3-4994-84B8-C8BC926BE7B4}"/>
    <cellStyle name="Título 1 2" xfId="2676" xr:uid="{83A916E4-8121-4703-9D39-61A009BB1A4F}"/>
    <cellStyle name="Título 2" xfId="1185" xr:uid="{0149B9F5-3304-4674-BE8D-62437ED6AADF}"/>
    <cellStyle name="Título 2 2" xfId="2677" xr:uid="{7064EA16-6F47-47A9-AFC5-2B18E72E8EF1}"/>
    <cellStyle name="Título 3" xfId="1186" xr:uid="{E15F1E7B-67B7-4850-A107-19E51AE147D3}"/>
    <cellStyle name="Título 3 2" xfId="2678" xr:uid="{2F345FA7-D504-4084-BDDE-0B17FDCB0421}"/>
    <cellStyle name="Título 4" xfId="2675" xr:uid="{DF8133A3-6492-4874-92C7-2ACC5FCE8548}"/>
    <cellStyle name="Total" xfId="14" builtinId="25" customBuiltin="1"/>
    <cellStyle name="Total 1" xfId="1698" xr:uid="{941A0D90-534F-436E-BE65-09988F9451BD}"/>
    <cellStyle name="Total 1 2" xfId="2679" xr:uid="{C2971296-7457-4589-8360-E56DE241B644}"/>
    <cellStyle name="Total 2" xfId="1699" xr:uid="{6A26997E-7674-4FFD-9434-A993CCDB2115}"/>
    <cellStyle name="Total 2 2" xfId="2680" xr:uid="{46821FC5-4AA1-4C06-95BF-046E69850460}"/>
    <cellStyle name="Totale" xfId="1700" xr:uid="{988D4FD2-8B47-4AC8-8ED9-454C68B16B1E}"/>
    <cellStyle name="Totale 2" xfId="2681" xr:uid="{5223E638-A14B-4AF3-86B6-BB6474042B9E}"/>
    <cellStyle name="Valore non valido" xfId="1704" xr:uid="{CA177213-DEEA-49B9-98BD-E0919CBDC7B1}"/>
    <cellStyle name="Valore non valido 2" xfId="2682" xr:uid="{4F79340A-1511-4665-962E-43B55452FF67}"/>
    <cellStyle name="Valore valido" xfId="1705" xr:uid="{044CDE59-A60C-4C03-947E-036D8D45DE83}"/>
    <cellStyle name="Valore valido 2" xfId="2683" xr:uid="{9E860788-3F5B-4F43-8EE5-292BAF3070AB}"/>
    <cellStyle name="Vérification" xfId="11" builtinId="23" customBuiltin="1"/>
    <cellStyle name="Vérification 2" xfId="1701" xr:uid="{A320286B-29FF-41DD-B6B4-89729EADD587}"/>
    <cellStyle name="Vérification 2 2" xfId="2684" xr:uid="{149FB461-77FC-4DBF-A7ED-38BFD008131C}"/>
    <cellStyle name="Vérification de cellule" xfId="1702" xr:uid="{72C25EB4-FF39-44AA-9920-36579DFDA315}"/>
    <cellStyle name="Vérification de cellule 2" xfId="1703" xr:uid="{8E061520-F707-4916-90F6-0116FA24DC30}"/>
    <cellStyle name="Vérification de cellule 2 2" xfId="2686" xr:uid="{5CF28E38-BD62-4209-9FA8-D973BBDA2D84}"/>
    <cellStyle name="Vérification de cellule 3" xfId="2685" xr:uid="{A0FED1C3-2560-4BBF-8A98-5D3813ADFFE8}"/>
    <cellStyle name="Virgule fixe" xfId="1706" xr:uid="{673990BB-0B89-476D-A34E-61F26435C400}"/>
    <cellStyle name="Virgule fixe 2" xfId="1707" xr:uid="{10B1DE8A-E08B-46B0-9C2D-ECD1390FC9DC}"/>
    <cellStyle name="Virgule fixe 2 2" xfId="2688" xr:uid="{3E1ACD07-40D4-4DE6-85D2-3C2E18E85D32}"/>
    <cellStyle name="Virgule fixe 3" xfId="2687" xr:uid="{C7CF0130-DB61-47B9-B807-519FFD7EB068}"/>
    <cellStyle name="Währung [0]_VPVUL94-00 2ème version" xfId="1708" xr:uid="{0A20EA64-2CE3-480E-AF51-81941511A1C6}"/>
    <cellStyle name="Währung_VPVUL94-00 2ème version" xfId="1709" xr:uid="{7E85DFC8-679B-4F53-8AA0-71191B714050}"/>
    <cellStyle name="Warning" xfId="2745" xr:uid="{CC1311D6-7A90-4F97-AD46-76B7BE5D1A6A}"/>
    <cellStyle name="Warning Text" xfId="1710" xr:uid="{56DE01DB-BA48-4E63-BD82-9959A9B8E3C3}"/>
    <cellStyle name="Warning Text 2" xfId="2689" xr:uid="{4A0FB3A9-D788-452D-878F-7D01F5C3EBD5}"/>
    <cellStyle name="Обычный_CRF2002 (1)" xfId="708" xr:uid="{EA197583-8DF9-4F47-83B1-C17505DCB93E}"/>
  </cellStyles>
  <dxfs count="0"/>
  <tableStyles count="1" defaultTableStyle="TableStyleMedium2" defaultPivotStyle="PivotStyleLight16">
    <tableStyle name="Style de tableau 1" pivot="0" count="0" xr9:uid="{376DEEB0-4C11-4886-8751-EFEBF9421588}"/>
  </tableStyles>
  <colors>
    <mruColors>
      <color rgb="FFEFF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FIGURES!$C$54</c:f>
          <c:strCache>
            <c:ptCount val="1"/>
            <c:pt idx="0">
              <c:v>Les besoins d'investissement climat, moyenne annuelle 2024-2030, par secteur</c:v>
            </c:pt>
          </c:strCache>
        </c:strRef>
      </c:tx>
      <c:overlay val="0"/>
      <c:spPr>
        <a:noFill/>
        <a:ln>
          <a:noFill/>
        </a:ln>
        <a:effectLst/>
      </c:spPr>
      <c:txPr>
        <a:bodyPr rot="0" spcFirstLastPara="1" vertOverflow="ellipsis" vert="horz" wrap="square" anchor="ctr" anchorCtr="1"/>
        <a:lstStyle/>
        <a:p>
          <a:pPr>
            <a:defRPr sz="1100" b="0" i="0" u="none" strike="noStrike" kern="1200" cap="all" spc="0" baseline="0">
              <a:solidFill>
                <a:schemeClr val="tx2"/>
              </a:solidFill>
              <a:latin typeface="+mn-lt"/>
              <a:ea typeface="+mn-ea"/>
              <a:cs typeface="+mn-cs"/>
            </a:defRPr>
          </a:pPr>
          <a:endParaRPr lang="fr-FR"/>
        </a:p>
      </c:txPr>
    </c:title>
    <c:autoTitleDeleted val="0"/>
    <c:plotArea>
      <c:layout/>
      <c:barChart>
        <c:barDir val="col"/>
        <c:grouping val="stacked"/>
        <c:varyColors val="0"/>
        <c:ser>
          <c:idx val="0"/>
          <c:order val="0"/>
          <c:tx>
            <c:strRef>
              <c:f>FIGURES!$C$57</c:f>
              <c:strCache>
                <c:ptCount val="1"/>
                <c:pt idx="0">
                  <c:v>(blank)</c:v>
                </c:pt>
              </c:strCache>
            </c:strRef>
          </c:tx>
          <c:spPr>
            <a:noFill/>
            <a:ln>
              <a:noFill/>
            </a:ln>
            <a:effectLst/>
          </c:spPr>
          <c:invertIfNegative val="0"/>
          <c:cat>
            <c:strRef>
              <c:f>FIGURES!$D$56:$M$56</c:f>
              <c:strCache>
                <c:ptCount val="10"/>
                <c:pt idx="0">
                  <c:v>Niveau 2022</c:v>
                </c:pt>
                <c:pt idx="1">
                  <c:v>Performance énergétique de la construction</c:v>
                </c:pt>
                <c:pt idx="2">
                  <c:v>Rénovation énergétique</c:v>
                </c:pt>
                <c:pt idx="3">
                  <c:v>Véhicules bas-carbone</c:v>
                </c:pt>
                <c:pt idx="4">
                  <c:v>Report modal</c:v>
                </c:pt>
                <c:pt idx="5">
                  <c:v>Renouvelables</c:v>
                </c:pt>
                <c:pt idx="6">
                  <c:v>Nucléaire</c:v>
                </c:pt>
                <c:pt idx="7">
                  <c:v>CCS</c:v>
                </c:pt>
                <c:pt idx="8">
                  <c:v>Réseaux et flexibilités</c:v>
                </c:pt>
                <c:pt idx="9">
                  <c:v>Cible 2024-2030</c:v>
                </c:pt>
              </c:strCache>
            </c:strRef>
          </c:cat>
          <c:val>
            <c:numRef>
              <c:f>FIGURES!$D$57:$M$57</c:f>
              <c:numCache>
                <c:formatCode>0.0</c:formatCode>
                <c:ptCount val="10"/>
                <c:pt idx="0" formatCode="General">
                  <c:v>0</c:v>
                </c:pt>
                <c:pt idx="1">
                  <c:v>85.44307850848881</c:v>
                </c:pt>
                <c:pt idx="2" formatCode="0">
                  <c:v>85.44307850848881</c:v>
                </c:pt>
                <c:pt idx="3" formatCode="0">
                  <c:v>113.11059898393017</c:v>
                </c:pt>
                <c:pt idx="4" formatCode="0">
                  <c:v>139.7431554674796</c:v>
                </c:pt>
                <c:pt idx="5" formatCode="0">
                  <c:v>146.22801115705226</c:v>
                </c:pt>
                <c:pt idx="6" formatCode="0">
                  <c:v>148.09334513274339</c:v>
                </c:pt>
                <c:pt idx="7" formatCode="0">
                  <c:v>148.09334513274339</c:v>
                </c:pt>
                <c:pt idx="8" formatCode="0">
                  <c:v>148.09334513274339</c:v>
                </c:pt>
                <c:pt idx="9" formatCode="0">
                  <c:v>0</c:v>
                </c:pt>
              </c:numCache>
            </c:numRef>
          </c:val>
          <c:extLst>
            <c:ext xmlns:c16="http://schemas.microsoft.com/office/drawing/2014/chart" uri="{C3380CC4-5D6E-409C-BE32-E72D297353CC}">
              <c16:uniqueId val="{00000000-42FA-4369-A973-8F7E9B985A46}"/>
            </c:ext>
          </c:extLst>
        </c:ser>
        <c:ser>
          <c:idx val="1"/>
          <c:order val="1"/>
          <c:tx>
            <c:strRef>
              <c:f>FIGURES!$C$58</c:f>
              <c:strCache>
                <c:ptCount val="1"/>
                <c:pt idx="0">
                  <c:v>Performance énergétique de la construction</c:v>
                </c:pt>
              </c:strCache>
            </c:strRef>
          </c:tx>
          <c:spPr>
            <a:solidFill>
              <a:schemeClr val="tx2"/>
            </a:solidFill>
            <a:ln>
              <a:noFill/>
            </a:ln>
            <a:effectLst/>
          </c:spPr>
          <c:invertIfNegative val="0"/>
          <c:dLbls>
            <c:dLbl>
              <c:idx val="1"/>
              <c:tx>
                <c:rich>
                  <a:bodyPr/>
                  <a:lstStyle/>
                  <a:p>
                    <a:r>
                      <a:rPr lang="en-US"/>
                      <a:t>- 9,0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42FA-4369-A973-8F7E9B985A4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FIGURES!$D$56:$M$56</c:f>
              <c:strCache>
                <c:ptCount val="10"/>
                <c:pt idx="0">
                  <c:v>Niveau 2022</c:v>
                </c:pt>
                <c:pt idx="1">
                  <c:v>Performance énergétique de la construction</c:v>
                </c:pt>
                <c:pt idx="2">
                  <c:v>Rénovation énergétique</c:v>
                </c:pt>
                <c:pt idx="3">
                  <c:v>Véhicules bas-carbone</c:v>
                </c:pt>
                <c:pt idx="4">
                  <c:v>Report modal</c:v>
                </c:pt>
                <c:pt idx="5">
                  <c:v>Renouvelables</c:v>
                </c:pt>
                <c:pt idx="6">
                  <c:v>Nucléaire</c:v>
                </c:pt>
                <c:pt idx="7">
                  <c:v>CCS</c:v>
                </c:pt>
                <c:pt idx="8">
                  <c:v>Réseaux et flexibilités</c:v>
                </c:pt>
                <c:pt idx="9">
                  <c:v>Cible 2024-2030</c:v>
                </c:pt>
              </c:strCache>
            </c:strRef>
          </c:cat>
          <c:val>
            <c:numRef>
              <c:f>FIGURES!$D$58:$M$58</c:f>
              <c:numCache>
                <c:formatCode>\+#\ ##0.0;\-#\ ##0.0</c:formatCode>
                <c:ptCount val="10"/>
                <c:pt idx="0" formatCode="0.0">
                  <c:v>23.713801779210705</c:v>
                </c:pt>
                <c:pt idx="1">
                  <c:v>9.0138017792107057</c:v>
                </c:pt>
                <c:pt idx="9" formatCode="General">
                  <c:v>14.7</c:v>
                </c:pt>
              </c:numCache>
            </c:numRef>
          </c:val>
          <c:extLst>
            <c:ext xmlns:c16="http://schemas.microsoft.com/office/drawing/2014/chart" uri="{C3380CC4-5D6E-409C-BE32-E72D297353CC}">
              <c16:uniqueId val="{00000002-42FA-4369-A973-8F7E9B985A46}"/>
            </c:ext>
          </c:extLst>
        </c:ser>
        <c:ser>
          <c:idx val="2"/>
          <c:order val="2"/>
          <c:tx>
            <c:strRef>
              <c:f>FIGURES!$C$59</c:f>
              <c:strCache>
                <c:ptCount val="1"/>
                <c:pt idx="0">
                  <c:v>Rénovation énergétique</c:v>
                </c:pt>
              </c:strCache>
            </c:strRef>
          </c:tx>
          <c:spPr>
            <a:solidFill>
              <a:schemeClr val="accent1"/>
            </a:solidFill>
            <a:ln>
              <a:noFill/>
            </a:ln>
            <a:effectLst/>
          </c:spPr>
          <c:invertIfNegative val="0"/>
          <c:dLbls>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2FA-4369-A973-8F7E9B985A4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FIGURES!$D$56:$M$56</c:f>
              <c:strCache>
                <c:ptCount val="10"/>
                <c:pt idx="0">
                  <c:v>Niveau 2022</c:v>
                </c:pt>
                <c:pt idx="1">
                  <c:v>Performance énergétique de la construction</c:v>
                </c:pt>
                <c:pt idx="2">
                  <c:v>Rénovation énergétique</c:v>
                </c:pt>
                <c:pt idx="3">
                  <c:v>Véhicules bas-carbone</c:v>
                </c:pt>
                <c:pt idx="4">
                  <c:v>Report modal</c:v>
                </c:pt>
                <c:pt idx="5">
                  <c:v>Renouvelables</c:v>
                </c:pt>
                <c:pt idx="6">
                  <c:v>Nucléaire</c:v>
                </c:pt>
                <c:pt idx="7">
                  <c:v>CCS</c:v>
                </c:pt>
                <c:pt idx="8">
                  <c:v>Réseaux et flexibilités</c:v>
                </c:pt>
                <c:pt idx="9">
                  <c:v>Cible 2024-2030</c:v>
                </c:pt>
              </c:strCache>
            </c:strRef>
          </c:cat>
          <c:val>
            <c:numRef>
              <c:f>FIGURES!$D$59:$M$59</c:f>
              <c:numCache>
                <c:formatCode>General</c:formatCode>
                <c:ptCount val="10"/>
                <c:pt idx="0" formatCode="0.0">
                  <c:v>22.132479524558637</c:v>
                </c:pt>
                <c:pt idx="2" formatCode="\+#\ ##0.0;\-#\ ##0.0">
                  <c:v>27.667520475441361</c:v>
                </c:pt>
                <c:pt idx="9">
                  <c:v>49.8</c:v>
                </c:pt>
              </c:numCache>
            </c:numRef>
          </c:val>
          <c:extLst>
            <c:ext xmlns:c16="http://schemas.microsoft.com/office/drawing/2014/chart" uri="{C3380CC4-5D6E-409C-BE32-E72D297353CC}">
              <c16:uniqueId val="{00000004-42FA-4369-A973-8F7E9B985A46}"/>
            </c:ext>
          </c:extLst>
        </c:ser>
        <c:ser>
          <c:idx val="3"/>
          <c:order val="3"/>
          <c:tx>
            <c:strRef>
              <c:f>FIGURES!$C$60</c:f>
              <c:strCache>
                <c:ptCount val="1"/>
                <c:pt idx="0">
                  <c:v>Véhicules bas-carbone</c:v>
                </c:pt>
              </c:strCache>
            </c:strRef>
          </c:tx>
          <c:spPr>
            <a:solidFill>
              <a:schemeClr val="accent2"/>
            </a:solidFill>
            <a:ln>
              <a:noFill/>
            </a:ln>
            <a:effectLst/>
          </c:spPr>
          <c:invertIfNegative val="0"/>
          <c:dLbls>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2FA-4369-A973-8F7E9B985A4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FIGURES!$D$56:$M$56</c:f>
              <c:strCache>
                <c:ptCount val="10"/>
                <c:pt idx="0">
                  <c:v>Niveau 2022</c:v>
                </c:pt>
                <c:pt idx="1">
                  <c:v>Performance énergétique de la construction</c:v>
                </c:pt>
                <c:pt idx="2">
                  <c:v>Rénovation énergétique</c:v>
                </c:pt>
                <c:pt idx="3">
                  <c:v>Véhicules bas-carbone</c:v>
                </c:pt>
                <c:pt idx="4">
                  <c:v>Report modal</c:v>
                </c:pt>
                <c:pt idx="5">
                  <c:v>Renouvelables</c:v>
                </c:pt>
                <c:pt idx="6">
                  <c:v>Nucléaire</c:v>
                </c:pt>
                <c:pt idx="7">
                  <c:v>CCS</c:v>
                </c:pt>
                <c:pt idx="8">
                  <c:v>Réseaux et flexibilités</c:v>
                </c:pt>
                <c:pt idx="9">
                  <c:v>Cible 2024-2030</c:v>
                </c:pt>
              </c:strCache>
            </c:strRef>
          </c:cat>
          <c:val>
            <c:numRef>
              <c:f>FIGURES!$D$60:$M$60</c:f>
              <c:numCache>
                <c:formatCode>General</c:formatCode>
                <c:ptCount val="10"/>
                <c:pt idx="0" formatCode="0.0">
                  <c:v>15.467443516450579</c:v>
                </c:pt>
                <c:pt idx="3" formatCode="\+#\ ##0.0;\-#\ ##0.0">
                  <c:v>26.632556483549422</c:v>
                </c:pt>
                <c:pt idx="9">
                  <c:v>42.1</c:v>
                </c:pt>
              </c:numCache>
            </c:numRef>
          </c:val>
          <c:extLst>
            <c:ext xmlns:c16="http://schemas.microsoft.com/office/drawing/2014/chart" uri="{C3380CC4-5D6E-409C-BE32-E72D297353CC}">
              <c16:uniqueId val="{00000006-42FA-4369-A973-8F7E9B985A46}"/>
            </c:ext>
          </c:extLst>
        </c:ser>
        <c:ser>
          <c:idx val="4"/>
          <c:order val="4"/>
          <c:tx>
            <c:strRef>
              <c:f>FIGURES!$C$61</c:f>
              <c:strCache>
                <c:ptCount val="1"/>
                <c:pt idx="0">
                  <c:v>Report modal</c:v>
                </c:pt>
              </c:strCache>
            </c:strRef>
          </c:tx>
          <c:spPr>
            <a:solidFill>
              <a:schemeClr val="accent2">
                <a:lumMod val="75000"/>
              </a:schemeClr>
            </a:solidFill>
            <a:ln>
              <a:noFill/>
            </a:ln>
            <a:effectLst/>
          </c:spPr>
          <c:invertIfNegative val="0"/>
          <c:dLbls>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2FA-4369-A973-8F7E9B985A4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FIGURES!$D$56:$M$56</c:f>
              <c:strCache>
                <c:ptCount val="10"/>
                <c:pt idx="0">
                  <c:v>Niveau 2022</c:v>
                </c:pt>
                <c:pt idx="1">
                  <c:v>Performance énergétique de la construction</c:v>
                </c:pt>
                <c:pt idx="2">
                  <c:v>Rénovation énergétique</c:v>
                </c:pt>
                <c:pt idx="3">
                  <c:v>Véhicules bas-carbone</c:v>
                </c:pt>
                <c:pt idx="4">
                  <c:v>Report modal</c:v>
                </c:pt>
                <c:pt idx="5">
                  <c:v>Renouvelables</c:v>
                </c:pt>
                <c:pt idx="6">
                  <c:v>Nucléaire</c:v>
                </c:pt>
                <c:pt idx="7">
                  <c:v>CCS</c:v>
                </c:pt>
                <c:pt idx="8">
                  <c:v>Réseaux et flexibilités</c:v>
                </c:pt>
                <c:pt idx="9">
                  <c:v>Cible 2024-2030</c:v>
                </c:pt>
              </c:strCache>
            </c:strRef>
          </c:cat>
          <c:val>
            <c:numRef>
              <c:f>FIGURES!$D$61:$M$61</c:f>
              <c:numCache>
                <c:formatCode>General</c:formatCode>
                <c:ptCount val="10"/>
                <c:pt idx="0" formatCode="0.0">
                  <c:v>13.915144310427337</c:v>
                </c:pt>
                <c:pt idx="4" formatCode="\+#\ ##0.0;\-#\ ##0.0">
                  <c:v>6.4848556895726617</c:v>
                </c:pt>
                <c:pt idx="9">
                  <c:v>20.399999999999999</c:v>
                </c:pt>
              </c:numCache>
            </c:numRef>
          </c:val>
          <c:extLst>
            <c:ext xmlns:c16="http://schemas.microsoft.com/office/drawing/2014/chart" uri="{C3380CC4-5D6E-409C-BE32-E72D297353CC}">
              <c16:uniqueId val="{00000008-42FA-4369-A973-8F7E9B985A46}"/>
            </c:ext>
          </c:extLst>
        </c:ser>
        <c:ser>
          <c:idx val="5"/>
          <c:order val="5"/>
          <c:tx>
            <c:strRef>
              <c:f>FIGURES!$C$62</c:f>
              <c:strCache>
                <c:ptCount val="1"/>
                <c:pt idx="0">
                  <c:v>Renouvelables</c:v>
                </c:pt>
              </c:strCache>
            </c:strRef>
          </c:tx>
          <c:spPr>
            <a:solidFill>
              <a:schemeClr val="accent3"/>
            </a:solidFill>
            <a:ln>
              <a:noFill/>
            </a:ln>
            <a:effectLst/>
          </c:spPr>
          <c:invertIfNegative val="0"/>
          <c:dLbls>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2FA-4369-A973-8F7E9B985A4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FIGURES!$D$56:$M$56</c:f>
              <c:strCache>
                <c:ptCount val="10"/>
                <c:pt idx="0">
                  <c:v>Niveau 2022</c:v>
                </c:pt>
                <c:pt idx="1">
                  <c:v>Performance énergétique de la construction</c:v>
                </c:pt>
                <c:pt idx="2">
                  <c:v>Rénovation énergétique</c:v>
                </c:pt>
                <c:pt idx="3">
                  <c:v>Véhicules bas-carbone</c:v>
                </c:pt>
                <c:pt idx="4">
                  <c:v>Report modal</c:v>
                </c:pt>
                <c:pt idx="5">
                  <c:v>Renouvelables</c:v>
                </c:pt>
                <c:pt idx="6">
                  <c:v>Nucléaire</c:v>
                </c:pt>
                <c:pt idx="7">
                  <c:v>CCS</c:v>
                </c:pt>
                <c:pt idx="8">
                  <c:v>Réseaux et flexibilités</c:v>
                </c:pt>
                <c:pt idx="9">
                  <c:v>Cible 2024-2030</c:v>
                </c:pt>
              </c:strCache>
            </c:strRef>
          </c:cat>
          <c:val>
            <c:numRef>
              <c:f>FIGURES!$D$62:$M$62</c:f>
              <c:numCache>
                <c:formatCode>General</c:formatCode>
                <c:ptCount val="10"/>
                <c:pt idx="0" formatCode="0.0">
                  <c:v>11.234666024308881</c:v>
                </c:pt>
                <c:pt idx="5" formatCode="\+#\ ##0.0;\-#\ ##0.0">
                  <c:v>1.8653339756911187</c:v>
                </c:pt>
                <c:pt idx="9">
                  <c:v>13.1</c:v>
                </c:pt>
              </c:numCache>
            </c:numRef>
          </c:val>
          <c:extLst>
            <c:ext xmlns:c16="http://schemas.microsoft.com/office/drawing/2014/chart" uri="{C3380CC4-5D6E-409C-BE32-E72D297353CC}">
              <c16:uniqueId val="{0000000A-42FA-4369-A973-8F7E9B985A46}"/>
            </c:ext>
          </c:extLst>
        </c:ser>
        <c:ser>
          <c:idx val="6"/>
          <c:order val="6"/>
          <c:tx>
            <c:strRef>
              <c:f>FIGURES!$C$63</c:f>
              <c:strCache>
                <c:ptCount val="1"/>
                <c:pt idx="0">
                  <c:v>Nucléaire</c:v>
                </c:pt>
              </c:strCache>
            </c:strRef>
          </c:tx>
          <c:spPr>
            <a:solidFill>
              <a:schemeClr val="accent4"/>
            </a:solidFill>
            <a:ln>
              <a:noFill/>
            </a:ln>
            <a:effectLst/>
          </c:spPr>
          <c:invertIfNegative val="0"/>
          <c:dLbls>
            <c:dLbl>
              <c:idx val="6"/>
              <c:tx>
                <c:rich>
                  <a:bodyPr/>
                  <a:lstStyle/>
                  <a:p>
                    <a:r>
                      <a:rPr lang="en-US"/>
                      <a:t>- 0,3</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42FA-4369-A973-8F7E9B985A4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FIGURES!$D$56:$M$56</c:f>
              <c:strCache>
                <c:ptCount val="10"/>
                <c:pt idx="0">
                  <c:v>Niveau 2022</c:v>
                </c:pt>
                <c:pt idx="1">
                  <c:v>Performance énergétique de la construction</c:v>
                </c:pt>
                <c:pt idx="2">
                  <c:v>Rénovation énergétique</c:v>
                </c:pt>
                <c:pt idx="3">
                  <c:v>Véhicules bas-carbone</c:v>
                </c:pt>
                <c:pt idx="4">
                  <c:v>Report modal</c:v>
                </c:pt>
                <c:pt idx="5">
                  <c:v>Renouvelables</c:v>
                </c:pt>
                <c:pt idx="6">
                  <c:v>Nucléaire</c:v>
                </c:pt>
                <c:pt idx="7">
                  <c:v>CCS</c:v>
                </c:pt>
                <c:pt idx="8">
                  <c:v>Réseaux et flexibilités</c:v>
                </c:pt>
                <c:pt idx="9">
                  <c:v>Cible 2024-2030</c:v>
                </c:pt>
              </c:strCache>
            </c:strRef>
          </c:cat>
          <c:val>
            <c:numRef>
              <c:f>FIGURES!$D$63:$M$63</c:f>
              <c:numCache>
                <c:formatCode>General</c:formatCode>
                <c:ptCount val="10"/>
                <c:pt idx="0" formatCode="0.0">
                  <c:v>4.8973451327433635</c:v>
                </c:pt>
                <c:pt idx="6" formatCode="\+#\ ##0.0;\-#\ ##0.0">
                  <c:v>0.29734513274336383</c:v>
                </c:pt>
                <c:pt idx="9">
                  <c:v>4.5999999999999996</c:v>
                </c:pt>
              </c:numCache>
            </c:numRef>
          </c:val>
          <c:extLst>
            <c:ext xmlns:c16="http://schemas.microsoft.com/office/drawing/2014/chart" uri="{C3380CC4-5D6E-409C-BE32-E72D297353CC}">
              <c16:uniqueId val="{0000000C-42FA-4369-A973-8F7E9B985A46}"/>
            </c:ext>
          </c:extLst>
        </c:ser>
        <c:ser>
          <c:idx val="8"/>
          <c:order val="7"/>
          <c:tx>
            <c:strRef>
              <c:f>FIGURES!$C$64</c:f>
              <c:strCache>
                <c:ptCount val="1"/>
                <c:pt idx="0">
                  <c:v>Réseaux et flexibilités</c:v>
                </c:pt>
              </c:strCache>
            </c:strRef>
          </c:tx>
          <c:spPr>
            <a:solidFill>
              <a:schemeClr val="accent6"/>
            </a:solidFill>
            <a:ln>
              <a:noFill/>
            </a:ln>
            <a:effectLst/>
          </c:spPr>
          <c:invertIfNegative val="0"/>
          <c:dLbls>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2FA-4369-A973-8F7E9B985A4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FIGURES!$D$56:$M$56</c:f>
              <c:strCache>
                <c:ptCount val="10"/>
                <c:pt idx="0">
                  <c:v>Niveau 2022</c:v>
                </c:pt>
                <c:pt idx="1">
                  <c:v>Performance énergétique de la construction</c:v>
                </c:pt>
                <c:pt idx="2">
                  <c:v>Rénovation énergétique</c:v>
                </c:pt>
                <c:pt idx="3">
                  <c:v>Véhicules bas-carbone</c:v>
                </c:pt>
                <c:pt idx="4">
                  <c:v>Report modal</c:v>
                </c:pt>
                <c:pt idx="5">
                  <c:v>Renouvelables</c:v>
                </c:pt>
                <c:pt idx="6">
                  <c:v>Nucléaire</c:v>
                </c:pt>
                <c:pt idx="7">
                  <c:v>CCS</c:v>
                </c:pt>
                <c:pt idx="8">
                  <c:v>Réseaux et flexibilités</c:v>
                </c:pt>
                <c:pt idx="9">
                  <c:v>Cible 2024-2030</c:v>
                </c:pt>
              </c:strCache>
            </c:strRef>
          </c:cat>
          <c:val>
            <c:numRef>
              <c:f>FIGURES!$D$64:$M$64</c:f>
              <c:numCache>
                <c:formatCode>General</c:formatCode>
                <c:ptCount val="10"/>
                <c:pt idx="0" formatCode="0.0">
                  <c:v>3.0960000000000001</c:v>
                </c:pt>
                <c:pt idx="8" formatCode="\+#\ ##0.0;\-#\ ##0.0">
                  <c:v>4.0039999999999996</c:v>
                </c:pt>
                <c:pt idx="9">
                  <c:v>7.1</c:v>
                </c:pt>
              </c:numCache>
            </c:numRef>
          </c:val>
          <c:extLst>
            <c:ext xmlns:c16="http://schemas.microsoft.com/office/drawing/2014/chart" uri="{C3380CC4-5D6E-409C-BE32-E72D297353CC}">
              <c16:uniqueId val="{0000000E-42FA-4369-A973-8F7E9B985A46}"/>
            </c:ext>
          </c:extLst>
        </c:ser>
        <c:dLbls>
          <c:showLegendKey val="0"/>
          <c:showVal val="0"/>
          <c:showCatName val="0"/>
          <c:showSerName val="0"/>
          <c:showPercent val="0"/>
          <c:showBubbleSize val="0"/>
        </c:dLbls>
        <c:gapWidth val="60"/>
        <c:overlap val="100"/>
        <c:axId val="24611391"/>
        <c:axId val="24607431"/>
      </c:barChart>
      <c:catAx>
        <c:axId val="246113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24607431"/>
        <c:crosses val="autoZero"/>
        <c:auto val="1"/>
        <c:lblAlgn val="ctr"/>
        <c:lblOffset val="100"/>
        <c:noMultiLvlLbl val="0"/>
      </c:catAx>
      <c:valAx>
        <c:axId val="2460743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fr-FR"/>
                  <a:t>milliards d'euros 2022</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2461139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FIGURES!$C$89</c:f>
          <c:strCache>
            <c:ptCount val="1"/>
            <c:pt idx="0">
              <c:v>Investissements annuels, publics et privés, en faveur du climat, dans les bâtiments, les transports et la branche énergie</c:v>
            </c:pt>
          </c:strCache>
        </c:strRef>
      </c:tx>
      <c:overlay val="0"/>
      <c:spPr>
        <a:noFill/>
        <a:ln>
          <a:noFill/>
        </a:ln>
        <a:effectLst/>
      </c:spPr>
      <c:txPr>
        <a:bodyPr rot="0" spcFirstLastPara="1" vertOverflow="ellipsis" vert="horz" wrap="square" anchor="ctr" anchorCtr="1"/>
        <a:lstStyle/>
        <a:p>
          <a:pPr>
            <a:defRPr sz="1100" b="0" i="0" u="none" strike="noStrike" kern="1200" cap="all" spc="0" baseline="0">
              <a:solidFill>
                <a:schemeClr val="tx2"/>
              </a:solidFill>
              <a:latin typeface="+mn-lt"/>
              <a:ea typeface="+mn-ea"/>
              <a:cs typeface="+mn-cs"/>
            </a:defRPr>
          </a:pPr>
          <a:endParaRPr lang="fr-FR"/>
        </a:p>
      </c:txPr>
    </c:title>
    <c:autoTitleDeleted val="0"/>
    <c:plotArea>
      <c:layout/>
      <c:barChart>
        <c:barDir val="col"/>
        <c:grouping val="stacked"/>
        <c:varyColors val="0"/>
        <c:ser>
          <c:idx val="0"/>
          <c:order val="0"/>
          <c:spPr>
            <a:solidFill>
              <a:schemeClr val="tx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FIGURES!$C$91:$C$93</c:f>
              <c:strCache>
                <c:ptCount val="3"/>
                <c:pt idx="0">
                  <c:v>Investissements en 2022</c:v>
                </c:pt>
                <c:pt idx="1">
                  <c:v>Besoins d'investissements 2024-2030, moyenne annuelle</c:v>
                </c:pt>
                <c:pt idx="2">
                  <c:v>Besoins d'investissements en 2030</c:v>
                </c:pt>
              </c:strCache>
            </c:strRef>
          </c:cat>
          <c:val>
            <c:numRef>
              <c:f>FIGURES!$E$91:$E$93</c:f>
              <c:numCache>
                <c:formatCode>General</c:formatCode>
                <c:ptCount val="3"/>
                <c:pt idx="0" formatCode="0.0">
                  <c:v>94.479780287699526</c:v>
                </c:pt>
              </c:numCache>
            </c:numRef>
          </c:val>
          <c:extLst>
            <c:ext xmlns:c16="http://schemas.microsoft.com/office/drawing/2014/chart" uri="{C3380CC4-5D6E-409C-BE32-E72D297353CC}">
              <c16:uniqueId val="{00000000-B246-475A-B9C7-521691A39599}"/>
            </c:ext>
          </c:extLst>
        </c:ser>
        <c:ser>
          <c:idx val="1"/>
          <c:order val="1"/>
          <c:spPr>
            <a:noFill/>
            <a:ln>
              <a:noFill/>
            </a:ln>
            <a:effectLst/>
          </c:spPr>
          <c:invertIfNegative val="0"/>
          <c:cat>
            <c:strRef>
              <c:f>FIGURES!$C$91:$C$93</c:f>
              <c:strCache>
                <c:ptCount val="3"/>
                <c:pt idx="0">
                  <c:v>Investissements en 2022</c:v>
                </c:pt>
                <c:pt idx="1">
                  <c:v>Besoins d'investissements 2024-2030, moyenne annuelle</c:v>
                </c:pt>
                <c:pt idx="2">
                  <c:v>Besoins d'investissements en 2030</c:v>
                </c:pt>
              </c:strCache>
            </c:strRef>
          </c:cat>
          <c:val>
            <c:numRef>
              <c:f>FIGURES!$F$91:$F$93</c:f>
              <c:numCache>
                <c:formatCode>0.0</c:formatCode>
                <c:ptCount val="3"/>
                <c:pt idx="1">
                  <c:v>94.479780287699526</c:v>
                </c:pt>
                <c:pt idx="2">
                  <c:v>94.479780287699526</c:v>
                </c:pt>
              </c:numCache>
            </c:numRef>
          </c:val>
          <c:extLst>
            <c:ext xmlns:c16="http://schemas.microsoft.com/office/drawing/2014/chart" uri="{C3380CC4-5D6E-409C-BE32-E72D297353CC}">
              <c16:uniqueId val="{00000001-B246-475A-B9C7-521691A39599}"/>
            </c:ext>
          </c:extLst>
        </c:ser>
        <c:ser>
          <c:idx val="2"/>
          <c:order val="2"/>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FIGURES!$C$91:$C$93</c:f>
              <c:strCache>
                <c:ptCount val="3"/>
                <c:pt idx="0">
                  <c:v>Investissements en 2022</c:v>
                </c:pt>
                <c:pt idx="1">
                  <c:v>Besoins d'investissements 2024-2030, moyenne annuelle</c:v>
                </c:pt>
                <c:pt idx="2">
                  <c:v>Besoins d'investissements en 2030</c:v>
                </c:pt>
              </c:strCache>
            </c:strRef>
          </c:cat>
          <c:val>
            <c:numRef>
              <c:f>FIGURES!$G$91:$G$93</c:f>
              <c:numCache>
                <c:formatCode>\+#\ ##0.0;\-#\ ##0.0</c:formatCode>
                <c:ptCount val="3"/>
                <c:pt idx="1">
                  <c:v>57.320219712300492</c:v>
                </c:pt>
                <c:pt idx="2">
                  <c:v>79.720219712300491</c:v>
                </c:pt>
              </c:numCache>
            </c:numRef>
          </c:val>
          <c:extLst>
            <c:ext xmlns:c16="http://schemas.microsoft.com/office/drawing/2014/chart" uri="{C3380CC4-5D6E-409C-BE32-E72D297353CC}">
              <c16:uniqueId val="{00000002-B246-475A-B9C7-521691A39599}"/>
            </c:ext>
          </c:extLst>
        </c:ser>
        <c:dLbls>
          <c:showLegendKey val="0"/>
          <c:showVal val="0"/>
          <c:showCatName val="0"/>
          <c:showSerName val="0"/>
          <c:showPercent val="0"/>
          <c:showBubbleSize val="0"/>
        </c:dLbls>
        <c:gapWidth val="150"/>
        <c:overlap val="100"/>
        <c:axId val="1130921336"/>
        <c:axId val="1130923496"/>
      </c:barChart>
      <c:catAx>
        <c:axId val="1130921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1130923496"/>
        <c:crosses val="autoZero"/>
        <c:auto val="1"/>
        <c:lblAlgn val="ctr"/>
        <c:lblOffset val="100"/>
        <c:noMultiLvlLbl val="0"/>
      </c:catAx>
      <c:valAx>
        <c:axId val="1130923496"/>
        <c:scaling>
          <c:orientation val="minMax"/>
        </c:scaling>
        <c:delete val="0"/>
        <c:axPos val="l"/>
        <c:majorGridlines>
          <c:spPr>
            <a:ln w="9525" cap="flat" cmpd="sng" algn="ctr">
              <a:solidFill>
                <a:schemeClr val="tx1">
                  <a:lumMod val="15000"/>
                  <a:lumOff val="85000"/>
                </a:schemeClr>
              </a:solidFill>
              <a:round/>
            </a:ln>
            <a:effectLst/>
          </c:spPr>
        </c:majorGridlines>
        <c:title>
          <c:tx>
            <c:strRef>
              <c:f>FIGURES!$C$90</c:f>
              <c:strCache>
                <c:ptCount val="1"/>
                <c:pt idx="0">
                  <c:v>milliards d'euros 2022</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11309213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FIGURES!$C$145</c:f>
          <c:strCache>
            <c:ptCount val="1"/>
            <c:pt idx="0">
              <c:v>Comparaison des investissements totaux dans les bâtiments, les transports et la branche énergie</c:v>
            </c:pt>
          </c:strCache>
        </c:strRef>
      </c:tx>
      <c:overlay val="0"/>
      <c:spPr>
        <a:noFill/>
        <a:ln>
          <a:noFill/>
        </a:ln>
        <a:effectLst/>
      </c:spPr>
      <c:txPr>
        <a:bodyPr rot="0" spcFirstLastPara="1" vertOverflow="ellipsis" vert="horz" wrap="square" anchor="ctr" anchorCtr="1"/>
        <a:lstStyle/>
        <a:p>
          <a:pPr>
            <a:defRPr sz="1100" b="0" i="0" u="none" strike="noStrike" kern="1200" cap="all" spc="0" baseline="0">
              <a:solidFill>
                <a:schemeClr val="tx2"/>
              </a:solidFill>
              <a:latin typeface="+mn-lt"/>
              <a:ea typeface="+mn-ea"/>
              <a:cs typeface="+mn-cs"/>
            </a:defRPr>
          </a:pPr>
          <a:endParaRPr lang="fr-FR"/>
        </a:p>
      </c:txPr>
    </c:title>
    <c:autoTitleDeleted val="0"/>
    <c:plotArea>
      <c:layout/>
      <c:barChart>
        <c:barDir val="col"/>
        <c:grouping val="stacked"/>
        <c:varyColors val="0"/>
        <c:ser>
          <c:idx val="2"/>
          <c:order val="0"/>
          <c:tx>
            <c:strRef>
              <c:f>FIGURES!$C$149</c:f>
              <c:strCache>
                <c:ptCount val="1"/>
                <c:pt idx="0">
                  <c:v>Autres investissements</c:v>
                </c:pt>
              </c:strCache>
            </c:strRef>
          </c:tx>
          <c:spPr>
            <a:solidFill>
              <a:schemeClr val="bg1">
                <a:lumMod val="65000"/>
              </a:schemeClr>
            </a:solidFill>
            <a:ln>
              <a:noFill/>
            </a:ln>
            <a:effectLst/>
          </c:spPr>
          <c:invertIfNegative val="0"/>
          <c:cat>
            <c:numRef>
              <c:f>FIGURES!$D$146:$E$146</c:f>
              <c:numCache>
                <c:formatCode>General</c:formatCode>
                <c:ptCount val="2"/>
                <c:pt idx="0">
                  <c:v>2022</c:v>
                </c:pt>
                <c:pt idx="1">
                  <c:v>2030</c:v>
                </c:pt>
              </c:numCache>
            </c:numRef>
          </c:cat>
          <c:val>
            <c:numRef>
              <c:f>FIGURES!$D$149:$E$149</c:f>
              <c:numCache>
                <c:formatCode>0</c:formatCode>
                <c:ptCount val="2"/>
                <c:pt idx="0">
                  <c:v>145.59408502924774</c:v>
                </c:pt>
                <c:pt idx="1">
                  <c:v>142.4</c:v>
                </c:pt>
              </c:numCache>
            </c:numRef>
          </c:val>
          <c:extLst>
            <c:ext xmlns:c16="http://schemas.microsoft.com/office/drawing/2014/chart" uri="{C3380CC4-5D6E-409C-BE32-E72D297353CC}">
              <c16:uniqueId val="{00000000-332A-4B04-9BAC-543F83E8CE49}"/>
            </c:ext>
          </c:extLst>
        </c:ser>
        <c:ser>
          <c:idx val="1"/>
          <c:order val="1"/>
          <c:tx>
            <c:strRef>
              <c:f>FIGURES!$C$148</c:f>
              <c:strCache>
                <c:ptCount val="1"/>
                <c:pt idx="0">
                  <c:v>Investissements fossiles</c:v>
                </c:pt>
              </c:strCache>
            </c:strRef>
          </c:tx>
          <c:spPr>
            <a:solidFill>
              <a:schemeClr val="accent6"/>
            </a:solidFill>
            <a:ln>
              <a:noFill/>
            </a:ln>
            <a:effectLst/>
          </c:spPr>
          <c:invertIfNegative val="0"/>
          <c:cat>
            <c:numRef>
              <c:f>FIGURES!$D$146:$E$146</c:f>
              <c:numCache>
                <c:formatCode>General</c:formatCode>
                <c:ptCount val="2"/>
                <c:pt idx="0">
                  <c:v>2022</c:v>
                </c:pt>
                <c:pt idx="1">
                  <c:v>2030</c:v>
                </c:pt>
              </c:numCache>
            </c:numRef>
          </c:cat>
          <c:val>
            <c:numRef>
              <c:f>FIGURES!$D$148:$E$148</c:f>
              <c:numCache>
                <c:formatCode>0</c:formatCode>
                <c:ptCount val="2"/>
                <c:pt idx="0">
                  <c:v>49.639700804923926</c:v>
                </c:pt>
                <c:pt idx="1">
                  <c:v>23</c:v>
                </c:pt>
              </c:numCache>
            </c:numRef>
          </c:val>
          <c:extLst>
            <c:ext xmlns:c16="http://schemas.microsoft.com/office/drawing/2014/chart" uri="{C3380CC4-5D6E-409C-BE32-E72D297353CC}">
              <c16:uniqueId val="{00000001-332A-4B04-9BAC-543F83E8CE49}"/>
            </c:ext>
          </c:extLst>
        </c:ser>
        <c:ser>
          <c:idx val="0"/>
          <c:order val="2"/>
          <c:tx>
            <c:strRef>
              <c:f>FIGURES!$C$147</c:f>
              <c:strCache>
                <c:ptCount val="1"/>
                <c:pt idx="0">
                  <c:v>Investissements climat</c:v>
                </c:pt>
              </c:strCache>
            </c:strRef>
          </c:tx>
          <c:spPr>
            <a:solidFill>
              <a:schemeClr val="tx2"/>
            </a:solidFill>
            <a:ln>
              <a:noFill/>
            </a:ln>
            <a:effectLst/>
          </c:spPr>
          <c:invertIfNegative val="0"/>
          <c:cat>
            <c:numRef>
              <c:f>FIGURES!$D$146:$E$146</c:f>
              <c:numCache>
                <c:formatCode>General</c:formatCode>
                <c:ptCount val="2"/>
                <c:pt idx="0">
                  <c:v>2022</c:v>
                </c:pt>
                <c:pt idx="1">
                  <c:v>2030</c:v>
                </c:pt>
              </c:numCache>
            </c:numRef>
          </c:cat>
          <c:val>
            <c:numRef>
              <c:f>FIGURES!$D$147:$E$147</c:f>
              <c:numCache>
                <c:formatCode>0</c:formatCode>
                <c:ptCount val="2"/>
                <c:pt idx="0">
                  <c:v>94.479780287699526</c:v>
                </c:pt>
                <c:pt idx="1">
                  <c:v>174.2</c:v>
                </c:pt>
              </c:numCache>
            </c:numRef>
          </c:val>
          <c:extLst>
            <c:ext xmlns:c16="http://schemas.microsoft.com/office/drawing/2014/chart" uri="{C3380CC4-5D6E-409C-BE32-E72D297353CC}">
              <c16:uniqueId val="{00000002-332A-4B04-9BAC-543F83E8CE49}"/>
            </c:ext>
          </c:extLst>
        </c:ser>
        <c:dLbls>
          <c:showLegendKey val="0"/>
          <c:showVal val="0"/>
          <c:showCatName val="0"/>
          <c:showSerName val="0"/>
          <c:showPercent val="0"/>
          <c:showBubbleSize val="0"/>
        </c:dLbls>
        <c:gapWidth val="60"/>
        <c:overlap val="100"/>
        <c:axId val="2090232296"/>
        <c:axId val="2090235896"/>
      </c:barChart>
      <c:catAx>
        <c:axId val="2090232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2090235896"/>
        <c:crosses val="autoZero"/>
        <c:auto val="1"/>
        <c:lblAlgn val="ctr"/>
        <c:lblOffset val="100"/>
        <c:noMultiLvlLbl val="0"/>
      </c:catAx>
      <c:valAx>
        <c:axId val="2090235896"/>
        <c:scaling>
          <c:orientation val="minMax"/>
        </c:scaling>
        <c:delete val="0"/>
        <c:axPos val="l"/>
        <c:majorGridlines>
          <c:spPr>
            <a:ln w="9525" cap="flat" cmpd="sng" algn="ctr">
              <a:solidFill>
                <a:schemeClr val="tx1">
                  <a:lumMod val="15000"/>
                  <a:lumOff val="85000"/>
                </a:schemeClr>
              </a:solidFill>
              <a:round/>
            </a:ln>
            <a:effectLst/>
          </c:spPr>
        </c:majorGridlines>
        <c:title>
          <c:tx>
            <c:strRef>
              <c:f>FIGURES!$C$146</c:f>
              <c:strCache>
                <c:ptCount val="1"/>
                <c:pt idx="0">
                  <c:v>milliards d'euros 2022</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20902322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FIGURES!$C$154</c:f>
          <c:strCache>
            <c:ptCount val="1"/>
            <c:pt idx="0">
              <c:v>Comparaison des investissements totaux, par secteur</c:v>
            </c:pt>
          </c:strCache>
        </c:strRef>
      </c:tx>
      <c:overlay val="0"/>
      <c:spPr>
        <a:noFill/>
        <a:ln>
          <a:noFill/>
        </a:ln>
        <a:effectLst/>
      </c:spPr>
      <c:txPr>
        <a:bodyPr rot="0" spcFirstLastPara="1" vertOverflow="ellipsis" vert="horz" wrap="square" anchor="ctr" anchorCtr="1"/>
        <a:lstStyle/>
        <a:p>
          <a:pPr>
            <a:defRPr sz="1100" b="0" i="0" u="none" strike="noStrike" kern="1200" cap="all" spc="0" baseline="0">
              <a:solidFill>
                <a:schemeClr val="tx2"/>
              </a:solidFill>
              <a:latin typeface="+mn-lt"/>
              <a:ea typeface="+mn-ea"/>
              <a:cs typeface="+mn-cs"/>
            </a:defRPr>
          </a:pPr>
          <a:endParaRPr lang="fr-FR"/>
        </a:p>
      </c:txPr>
    </c:title>
    <c:autoTitleDeleted val="0"/>
    <c:plotArea>
      <c:layout/>
      <c:barChart>
        <c:barDir val="col"/>
        <c:grouping val="stacked"/>
        <c:varyColors val="0"/>
        <c:ser>
          <c:idx val="0"/>
          <c:order val="0"/>
          <c:tx>
            <c:strRef>
              <c:f>FIGURES!$C$156</c:f>
              <c:strCache>
                <c:ptCount val="1"/>
                <c:pt idx="0">
                  <c:v>Construction</c:v>
                </c:pt>
              </c:strCache>
            </c:strRef>
          </c:tx>
          <c:spPr>
            <a:solidFill>
              <a:schemeClr val="tx2"/>
            </a:solidFill>
            <a:ln>
              <a:noFill/>
            </a:ln>
            <a:effectLst/>
          </c:spPr>
          <c:invertIfNegative val="0"/>
          <c:cat>
            <c:numRef>
              <c:f>FIGURES!$D$146:$E$146</c:f>
              <c:numCache>
                <c:formatCode>General</c:formatCode>
                <c:ptCount val="2"/>
                <c:pt idx="0">
                  <c:v>2022</c:v>
                </c:pt>
                <c:pt idx="1">
                  <c:v>2030</c:v>
                </c:pt>
              </c:numCache>
            </c:numRef>
          </c:cat>
          <c:val>
            <c:numRef>
              <c:f>FIGURES!$D$156:$E$156</c:f>
              <c:numCache>
                <c:formatCode>0</c:formatCode>
                <c:ptCount val="2"/>
                <c:pt idx="0">
                  <c:v>78.381893030566104</c:v>
                </c:pt>
                <c:pt idx="1">
                  <c:v>36.5</c:v>
                </c:pt>
              </c:numCache>
            </c:numRef>
          </c:val>
          <c:extLst>
            <c:ext xmlns:c16="http://schemas.microsoft.com/office/drawing/2014/chart" uri="{C3380CC4-5D6E-409C-BE32-E72D297353CC}">
              <c16:uniqueId val="{00000000-0BFB-45A7-82C7-4D5A53F63199}"/>
            </c:ext>
          </c:extLst>
        </c:ser>
        <c:ser>
          <c:idx val="1"/>
          <c:order val="1"/>
          <c:tx>
            <c:strRef>
              <c:f>FIGURES!$C$157</c:f>
              <c:strCache>
                <c:ptCount val="1"/>
                <c:pt idx="0">
                  <c:v>Entretien-amélioration</c:v>
                </c:pt>
              </c:strCache>
            </c:strRef>
          </c:tx>
          <c:spPr>
            <a:solidFill>
              <a:schemeClr val="accent1"/>
            </a:solidFill>
            <a:ln>
              <a:noFill/>
            </a:ln>
            <a:effectLst/>
          </c:spPr>
          <c:invertIfNegative val="0"/>
          <c:cat>
            <c:numRef>
              <c:f>FIGURES!$D$146:$E$146</c:f>
              <c:numCache>
                <c:formatCode>General</c:formatCode>
                <c:ptCount val="2"/>
                <c:pt idx="0">
                  <c:v>2022</c:v>
                </c:pt>
                <c:pt idx="1">
                  <c:v>2030</c:v>
                </c:pt>
              </c:numCache>
            </c:numRef>
          </c:cat>
          <c:val>
            <c:numRef>
              <c:f>FIGURES!$D$157:$E$157</c:f>
              <c:numCache>
                <c:formatCode>0</c:formatCode>
                <c:ptCount val="2"/>
                <c:pt idx="0">
                  <c:v>100.81684777714875</c:v>
                </c:pt>
                <c:pt idx="1">
                  <c:v>152.9</c:v>
                </c:pt>
              </c:numCache>
            </c:numRef>
          </c:val>
          <c:extLst>
            <c:ext xmlns:c16="http://schemas.microsoft.com/office/drawing/2014/chart" uri="{C3380CC4-5D6E-409C-BE32-E72D297353CC}">
              <c16:uniqueId val="{00000001-0BFB-45A7-82C7-4D5A53F63199}"/>
            </c:ext>
          </c:extLst>
        </c:ser>
        <c:ser>
          <c:idx val="2"/>
          <c:order val="2"/>
          <c:tx>
            <c:strRef>
              <c:f>FIGURES!$C$158</c:f>
              <c:strCache>
                <c:ptCount val="1"/>
                <c:pt idx="0">
                  <c:v>Transports routiers</c:v>
                </c:pt>
              </c:strCache>
            </c:strRef>
          </c:tx>
          <c:spPr>
            <a:solidFill>
              <a:schemeClr val="accent2"/>
            </a:solidFill>
            <a:ln>
              <a:noFill/>
            </a:ln>
            <a:effectLst/>
          </c:spPr>
          <c:invertIfNegative val="0"/>
          <c:cat>
            <c:numRef>
              <c:f>FIGURES!$D$146:$E$146</c:f>
              <c:numCache>
                <c:formatCode>General</c:formatCode>
                <c:ptCount val="2"/>
                <c:pt idx="0">
                  <c:v>2022</c:v>
                </c:pt>
                <c:pt idx="1">
                  <c:v>2030</c:v>
                </c:pt>
              </c:numCache>
            </c:numRef>
          </c:cat>
          <c:val>
            <c:numRef>
              <c:f>FIGURES!$D$158:$E$158</c:f>
              <c:numCache>
                <c:formatCode>0</c:formatCode>
                <c:ptCount val="2"/>
                <c:pt idx="0">
                  <c:v>63.372315203624019</c:v>
                </c:pt>
                <c:pt idx="1">
                  <c:v>81.8</c:v>
                </c:pt>
              </c:numCache>
            </c:numRef>
          </c:val>
          <c:extLst>
            <c:ext xmlns:c16="http://schemas.microsoft.com/office/drawing/2014/chart" uri="{C3380CC4-5D6E-409C-BE32-E72D297353CC}">
              <c16:uniqueId val="{00000002-0BFB-45A7-82C7-4D5A53F63199}"/>
            </c:ext>
          </c:extLst>
        </c:ser>
        <c:ser>
          <c:idx val="3"/>
          <c:order val="3"/>
          <c:tx>
            <c:strRef>
              <c:f>FIGURES!$C$159</c:f>
              <c:strCache>
                <c:ptCount val="1"/>
                <c:pt idx="0">
                  <c:v>Autres modes de transport</c:v>
                </c:pt>
              </c:strCache>
            </c:strRef>
          </c:tx>
          <c:spPr>
            <a:solidFill>
              <a:schemeClr val="accent2">
                <a:lumMod val="75000"/>
              </a:schemeClr>
            </a:solidFill>
            <a:ln>
              <a:noFill/>
            </a:ln>
            <a:effectLst/>
          </c:spPr>
          <c:invertIfNegative val="0"/>
          <c:cat>
            <c:numRef>
              <c:f>FIGURES!$D$146:$E$146</c:f>
              <c:numCache>
                <c:formatCode>General</c:formatCode>
                <c:ptCount val="2"/>
                <c:pt idx="0">
                  <c:v>2022</c:v>
                </c:pt>
                <c:pt idx="1">
                  <c:v>2030</c:v>
                </c:pt>
              </c:numCache>
            </c:numRef>
          </c:cat>
          <c:val>
            <c:numRef>
              <c:f>FIGURES!$D$159:$E$159</c:f>
              <c:numCache>
                <c:formatCode>0</c:formatCode>
                <c:ptCount val="2"/>
                <c:pt idx="0">
                  <c:v>24.126394310427337</c:v>
                </c:pt>
                <c:pt idx="1">
                  <c:v>37.6</c:v>
                </c:pt>
              </c:numCache>
            </c:numRef>
          </c:val>
          <c:extLst>
            <c:ext xmlns:c16="http://schemas.microsoft.com/office/drawing/2014/chart" uri="{C3380CC4-5D6E-409C-BE32-E72D297353CC}">
              <c16:uniqueId val="{00000003-0BFB-45A7-82C7-4D5A53F63199}"/>
            </c:ext>
          </c:extLst>
        </c:ser>
        <c:ser>
          <c:idx val="4"/>
          <c:order val="4"/>
          <c:tx>
            <c:strRef>
              <c:f>FIGURES!$C$160</c:f>
              <c:strCache>
                <c:ptCount val="1"/>
                <c:pt idx="0">
                  <c:v>Branche énergie</c:v>
                </c:pt>
              </c:strCache>
            </c:strRef>
          </c:tx>
          <c:spPr>
            <a:solidFill>
              <a:schemeClr val="accent3"/>
            </a:solidFill>
            <a:ln>
              <a:noFill/>
            </a:ln>
            <a:effectLst/>
          </c:spPr>
          <c:invertIfNegative val="0"/>
          <c:cat>
            <c:numRef>
              <c:f>FIGURES!$D$146:$E$146</c:f>
              <c:numCache>
                <c:formatCode>General</c:formatCode>
                <c:ptCount val="2"/>
                <c:pt idx="0">
                  <c:v>2022</c:v>
                </c:pt>
                <c:pt idx="1">
                  <c:v>2030</c:v>
                </c:pt>
              </c:numCache>
            </c:numRef>
          </c:cat>
          <c:val>
            <c:numRef>
              <c:f>FIGURES!$D$160:$E$160</c:f>
              <c:numCache>
                <c:formatCode>0</c:formatCode>
                <c:ptCount val="2"/>
                <c:pt idx="0">
                  <c:v>23.016115800104934</c:v>
                </c:pt>
                <c:pt idx="1">
                  <c:v>30.799999999999997</c:v>
                </c:pt>
              </c:numCache>
            </c:numRef>
          </c:val>
          <c:extLst>
            <c:ext xmlns:c16="http://schemas.microsoft.com/office/drawing/2014/chart" uri="{C3380CC4-5D6E-409C-BE32-E72D297353CC}">
              <c16:uniqueId val="{00000004-0BFB-45A7-82C7-4D5A53F63199}"/>
            </c:ext>
          </c:extLst>
        </c:ser>
        <c:dLbls>
          <c:showLegendKey val="0"/>
          <c:showVal val="0"/>
          <c:showCatName val="0"/>
          <c:showSerName val="0"/>
          <c:showPercent val="0"/>
          <c:showBubbleSize val="0"/>
        </c:dLbls>
        <c:gapWidth val="60"/>
        <c:overlap val="100"/>
        <c:axId val="2090232296"/>
        <c:axId val="2090235896"/>
      </c:barChart>
      <c:catAx>
        <c:axId val="2090232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2090235896"/>
        <c:crosses val="autoZero"/>
        <c:auto val="1"/>
        <c:lblAlgn val="ctr"/>
        <c:lblOffset val="100"/>
        <c:noMultiLvlLbl val="0"/>
      </c:catAx>
      <c:valAx>
        <c:axId val="2090235896"/>
        <c:scaling>
          <c:orientation val="minMax"/>
        </c:scaling>
        <c:delete val="0"/>
        <c:axPos val="l"/>
        <c:majorGridlines>
          <c:spPr>
            <a:ln w="9525" cap="flat" cmpd="sng" algn="ctr">
              <a:solidFill>
                <a:schemeClr val="tx1">
                  <a:lumMod val="15000"/>
                  <a:lumOff val="85000"/>
                </a:schemeClr>
              </a:solidFill>
              <a:round/>
            </a:ln>
            <a:effectLst/>
          </c:spPr>
        </c:majorGridlines>
        <c:title>
          <c:tx>
            <c:strRef>
              <c:f>FIGURES!$C$155</c:f>
              <c:strCache>
                <c:ptCount val="1"/>
                <c:pt idx="0">
                  <c:v>milliards d'euros 2022</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20902322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solidFill>
                <a:latin typeface="+mn-lt"/>
                <a:ea typeface="+mn-ea"/>
                <a:cs typeface="+mn-cs"/>
              </a:defRPr>
            </a:pPr>
            <a:r>
              <a:rPr lang="fr-FR">
                <a:solidFill>
                  <a:schemeClr val="tx2"/>
                </a:solidFill>
              </a:rPr>
              <a:t>Comparaison des cibles climat</a:t>
            </a:r>
            <a:r>
              <a:rPr lang="fr-FR" baseline="0">
                <a:solidFill>
                  <a:schemeClr val="tx2"/>
                </a:solidFill>
              </a:rPr>
              <a:t> à 2030 et des écarts à 2022 selon I4CE et la mission JPF/SM</a:t>
            </a:r>
            <a:endParaRPr lang="fr-FR">
              <a:solidFill>
                <a:schemeClr val="tx2"/>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2"/>
              </a:solidFill>
              <a:latin typeface="+mn-lt"/>
              <a:ea typeface="+mn-ea"/>
              <a:cs typeface="+mn-cs"/>
            </a:defRPr>
          </a:pPr>
          <a:endParaRPr lang="fr-FR"/>
        </a:p>
      </c:txPr>
    </c:title>
    <c:autoTitleDeleted val="0"/>
    <c:plotArea>
      <c:layout/>
      <c:barChart>
        <c:barDir val="col"/>
        <c:grouping val="stacked"/>
        <c:varyColors val="0"/>
        <c:ser>
          <c:idx val="0"/>
          <c:order val="0"/>
          <c:tx>
            <c:strRef>
              <c:f>'Comparaison Pisani-Mahfouz'!$C$67</c:f>
              <c:strCache>
                <c:ptCount val="1"/>
                <c:pt idx="0">
                  <c:v>(blanc)</c:v>
                </c:pt>
              </c:strCache>
            </c:strRef>
          </c:tx>
          <c:spPr>
            <a:noFill/>
            <a:ln>
              <a:noFill/>
            </a:ln>
            <a:effectLst/>
          </c:spPr>
          <c:invertIfNegative val="0"/>
          <c:cat>
            <c:multiLvlStrRef>
              <c:f>'Comparaison Pisani-Mahfouz'!$G$65:$J$66</c:f>
              <c:multiLvlStrCache>
                <c:ptCount val="4"/>
                <c:lvl>
                  <c:pt idx="0">
                    <c:v>2030</c:v>
                  </c:pt>
                  <c:pt idx="1">
                    <c:v>écart // 22</c:v>
                  </c:pt>
                  <c:pt idx="2">
                    <c:v>écart // 22</c:v>
                  </c:pt>
                  <c:pt idx="3">
                    <c:v>2030</c:v>
                  </c:pt>
                </c:lvl>
                <c:lvl>
                  <c:pt idx="0">
                    <c:v>I4CE</c:v>
                  </c:pt>
                  <c:pt idx="2">
                    <c:v>JPF/SM</c:v>
                  </c:pt>
                </c:lvl>
              </c:multiLvlStrCache>
            </c:multiLvlStrRef>
          </c:cat>
          <c:val>
            <c:numRef>
              <c:f>'Comparaison Pisani-Mahfouz'!$G$67:$J$67</c:f>
              <c:numCache>
                <c:formatCode>0.0</c:formatCode>
                <c:ptCount val="4"/>
                <c:pt idx="1">
                  <c:v>69.881854233531982</c:v>
                </c:pt>
                <c:pt idx="2">
                  <c:v>69.881854233531982</c:v>
                </c:pt>
              </c:numCache>
            </c:numRef>
          </c:val>
          <c:extLst>
            <c:ext xmlns:c16="http://schemas.microsoft.com/office/drawing/2014/chart" uri="{C3380CC4-5D6E-409C-BE32-E72D297353CC}">
              <c16:uniqueId val="{00000000-693B-4BD3-8AB4-06DDD9F0F631}"/>
            </c:ext>
          </c:extLst>
        </c:ser>
        <c:ser>
          <c:idx val="1"/>
          <c:order val="1"/>
          <c:tx>
            <c:strRef>
              <c:f>'Comparaison Pisani-Mahfouz'!$C$68</c:f>
              <c:strCache>
                <c:ptCount val="1"/>
                <c:pt idx="0">
                  <c:v>Rénovation énergétique</c:v>
                </c:pt>
              </c:strCache>
            </c:strRef>
          </c:tx>
          <c:spPr>
            <a:solidFill>
              <a:schemeClr val="accent1"/>
            </a:solidFill>
            <a:ln>
              <a:noFill/>
            </a:ln>
            <a:effectLst/>
          </c:spPr>
          <c:invertIfNegative val="0"/>
          <c:cat>
            <c:multiLvlStrRef>
              <c:f>'Comparaison Pisani-Mahfouz'!$G$65:$J$66</c:f>
              <c:multiLvlStrCache>
                <c:ptCount val="4"/>
                <c:lvl>
                  <c:pt idx="0">
                    <c:v>2030</c:v>
                  </c:pt>
                  <c:pt idx="1">
                    <c:v>écart // 22</c:v>
                  </c:pt>
                  <c:pt idx="2">
                    <c:v>écart // 22</c:v>
                  </c:pt>
                  <c:pt idx="3">
                    <c:v>2030</c:v>
                  </c:pt>
                </c:lvl>
                <c:lvl>
                  <c:pt idx="0">
                    <c:v>I4CE</c:v>
                  </c:pt>
                  <c:pt idx="2">
                    <c:v>JPF/SM</c:v>
                  </c:pt>
                </c:lvl>
              </c:multiLvlStrCache>
            </c:multiLvlStrRef>
          </c:cat>
          <c:val>
            <c:numRef>
              <c:f>'Comparaison Pisani-Mahfouz'!$G$68:$J$68</c:f>
              <c:numCache>
                <c:formatCode>\+#\ ##0.0;\-#\ ##0.0</c:formatCode>
                <c:ptCount val="4"/>
                <c:pt idx="0" formatCode="0.0">
                  <c:v>52.099999999999994</c:v>
                </c:pt>
                <c:pt idx="1">
                  <c:v>30.349861961971364</c:v>
                </c:pt>
                <c:pt idx="2">
                  <c:v>10.963439990974948</c:v>
                </c:pt>
                <c:pt idx="3">
                  <c:v>27.4</c:v>
                </c:pt>
              </c:numCache>
            </c:numRef>
          </c:val>
          <c:extLst>
            <c:ext xmlns:c16="http://schemas.microsoft.com/office/drawing/2014/chart" uri="{C3380CC4-5D6E-409C-BE32-E72D297353CC}">
              <c16:uniqueId val="{00000001-693B-4BD3-8AB4-06DDD9F0F631}"/>
            </c:ext>
          </c:extLst>
        </c:ser>
        <c:ser>
          <c:idx val="2"/>
          <c:order val="2"/>
          <c:tx>
            <c:strRef>
              <c:f>'Comparaison Pisani-Mahfouz'!$C$69</c:f>
              <c:strCache>
                <c:ptCount val="1"/>
                <c:pt idx="0">
                  <c:v>Véhicules bas-carbone</c:v>
                </c:pt>
              </c:strCache>
            </c:strRef>
          </c:tx>
          <c:spPr>
            <a:solidFill>
              <a:schemeClr val="accent2"/>
            </a:solidFill>
            <a:ln>
              <a:noFill/>
            </a:ln>
            <a:effectLst/>
          </c:spPr>
          <c:invertIfNegative val="0"/>
          <c:cat>
            <c:multiLvlStrRef>
              <c:f>'Comparaison Pisani-Mahfouz'!$G$65:$J$66</c:f>
              <c:multiLvlStrCache>
                <c:ptCount val="4"/>
                <c:lvl>
                  <c:pt idx="0">
                    <c:v>2030</c:v>
                  </c:pt>
                  <c:pt idx="1">
                    <c:v>écart // 22</c:v>
                  </c:pt>
                  <c:pt idx="2">
                    <c:v>écart // 22</c:v>
                  </c:pt>
                  <c:pt idx="3">
                    <c:v>2030</c:v>
                  </c:pt>
                </c:lvl>
                <c:lvl>
                  <c:pt idx="0">
                    <c:v>I4CE</c:v>
                  </c:pt>
                  <c:pt idx="2">
                    <c:v>JPF/SM</c:v>
                  </c:pt>
                </c:lvl>
              </c:multiLvlStrCache>
            </c:multiLvlStrRef>
          </c:cat>
          <c:val>
            <c:numRef>
              <c:f>'Comparaison Pisani-Mahfouz'!$G$69:$J$69</c:f>
              <c:numCache>
                <c:formatCode>\+#\ ##0.0;\-#\ ##0.0</c:formatCode>
                <c:ptCount val="4"/>
                <c:pt idx="0" formatCode="0.0">
                  <c:v>54.2</c:v>
                </c:pt>
                <c:pt idx="1">
                  <c:v>39.929649842242355</c:v>
                </c:pt>
                <c:pt idx="2">
                  <c:v>46.738609496886163</c:v>
                </c:pt>
                <c:pt idx="3">
                  <c:v>54.5</c:v>
                </c:pt>
              </c:numCache>
            </c:numRef>
          </c:val>
          <c:extLst>
            <c:ext xmlns:c16="http://schemas.microsoft.com/office/drawing/2014/chart" uri="{C3380CC4-5D6E-409C-BE32-E72D297353CC}">
              <c16:uniqueId val="{00000002-693B-4BD3-8AB4-06DDD9F0F631}"/>
            </c:ext>
          </c:extLst>
        </c:ser>
        <c:ser>
          <c:idx val="3"/>
          <c:order val="3"/>
          <c:tx>
            <c:strRef>
              <c:f>'Comparaison Pisani-Mahfouz'!$C$70</c:f>
              <c:strCache>
                <c:ptCount val="1"/>
                <c:pt idx="0">
                  <c:v>Report modal</c:v>
                </c:pt>
              </c:strCache>
            </c:strRef>
          </c:tx>
          <c:spPr>
            <a:solidFill>
              <a:schemeClr val="accent2">
                <a:lumMod val="75000"/>
              </a:schemeClr>
            </a:solidFill>
            <a:ln>
              <a:noFill/>
            </a:ln>
            <a:effectLst/>
          </c:spPr>
          <c:invertIfNegative val="0"/>
          <c:cat>
            <c:multiLvlStrRef>
              <c:f>'Comparaison Pisani-Mahfouz'!$G$65:$J$66</c:f>
              <c:multiLvlStrCache>
                <c:ptCount val="4"/>
                <c:lvl>
                  <c:pt idx="0">
                    <c:v>2030</c:v>
                  </c:pt>
                  <c:pt idx="1">
                    <c:v>écart // 22</c:v>
                  </c:pt>
                  <c:pt idx="2">
                    <c:v>écart // 22</c:v>
                  </c:pt>
                  <c:pt idx="3">
                    <c:v>2030</c:v>
                  </c:pt>
                </c:lvl>
                <c:lvl>
                  <c:pt idx="0">
                    <c:v>I4CE</c:v>
                  </c:pt>
                  <c:pt idx="2">
                    <c:v>JPF/SM</c:v>
                  </c:pt>
                </c:lvl>
              </c:multiLvlStrCache>
            </c:multiLvlStrRef>
          </c:cat>
          <c:val>
            <c:numRef>
              <c:f>'Comparaison Pisani-Mahfouz'!$G$70:$J$70</c:f>
              <c:numCache>
                <c:formatCode>\+#\ ##0.0;\-#\ ##0.0</c:formatCode>
                <c:ptCount val="4"/>
                <c:pt idx="0" formatCode="0.0">
                  <c:v>23.099999999999998</c:v>
                </c:pt>
                <c:pt idx="1">
                  <c:v>10.29366369921987</c:v>
                </c:pt>
                <c:pt idx="2">
                  <c:v>4.0936636992198707</c:v>
                </c:pt>
                <c:pt idx="3">
                  <c:v>16.900000000000002</c:v>
                </c:pt>
              </c:numCache>
            </c:numRef>
          </c:val>
          <c:extLst>
            <c:ext xmlns:c16="http://schemas.microsoft.com/office/drawing/2014/chart" uri="{C3380CC4-5D6E-409C-BE32-E72D297353CC}">
              <c16:uniqueId val="{00000003-693B-4BD3-8AB4-06DDD9F0F631}"/>
            </c:ext>
          </c:extLst>
        </c:ser>
        <c:ser>
          <c:idx val="4"/>
          <c:order val="4"/>
          <c:tx>
            <c:strRef>
              <c:f>'Comparaison Pisani-Mahfouz'!$C$71</c:f>
              <c:strCache>
                <c:ptCount val="1"/>
                <c:pt idx="0">
                  <c:v>Renouvelables</c:v>
                </c:pt>
              </c:strCache>
            </c:strRef>
          </c:tx>
          <c:spPr>
            <a:solidFill>
              <a:schemeClr val="accent3"/>
            </a:solidFill>
            <a:ln>
              <a:noFill/>
            </a:ln>
            <a:effectLst/>
          </c:spPr>
          <c:invertIfNegative val="0"/>
          <c:cat>
            <c:multiLvlStrRef>
              <c:f>'Comparaison Pisani-Mahfouz'!$G$65:$J$66</c:f>
              <c:multiLvlStrCache>
                <c:ptCount val="4"/>
                <c:lvl>
                  <c:pt idx="0">
                    <c:v>2030</c:v>
                  </c:pt>
                  <c:pt idx="1">
                    <c:v>écart // 22</c:v>
                  </c:pt>
                  <c:pt idx="2">
                    <c:v>écart // 22</c:v>
                  </c:pt>
                  <c:pt idx="3">
                    <c:v>2030</c:v>
                  </c:pt>
                </c:lvl>
                <c:lvl>
                  <c:pt idx="0">
                    <c:v>I4CE</c:v>
                  </c:pt>
                  <c:pt idx="2">
                    <c:v>JPF/SM</c:v>
                  </c:pt>
                </c:lvl>
              </c:multiLvlStrCache>
            </c:multiLvlStrRef>
          </c:cat>
          <c:val>
            <c:numRef>
              <c:f>'Comparaison Pisani-Mahfouz'!$G$71:$J$71</c:f>
              <c:numCache>
                <c:formatCode>\+#\ ##0.0;\-#\ ##0.0</c:formatCode>
                <c:ptCount val="4"/>
                <c:pt idx="0" formatCode="0.0">
                  <c:v>10.4</c:v>
                </c:pt>
                <c:pt idx="1">
                  <c:v>1.1677211497894699</c:v>
                </c:pt>
                <c:pt idx="2">
                  <c:v>-0.23227885021053041</c:v>
                </c:pt>
                <c:pt idx="3">
                  <c:v>9</c:v>
                </c:pt>
              </c:numCache>
            </c:numRef>
          </c:val>
          <c:extLst>
            <c:ext xmlns:c16="http://schemas.microsoft.com/office/drawing/2014/chart" uri="{C3380CC4-5D6E-409C-BE32-E72D297353CC}">
              <c16:uniqueId val="{00000004-693B-4BD3-8AB4-06DDD9F0F631}"/>
            </c:ext>
          </c:extLst>
        </c:ser>
        <c:ser>
          <c:idx val="5"/>
          <c:order val="5"/>
          <c:tx>
            <c:strRef>
              <c:f>'Comparaison Pisani-Mahfouz'!$C$72</c:f>
              <c:strCache>
                <c:ptCount val="1"/>
                <c:pt idx="0">
                  <c:v>Nucléaire</c:v>
                </c:pt>
              </c:strCache>
            </c:strRef>
          </c:tx>
          <c:spPr>
            <a:solidFill>
              <a:schemeClr val="accent4"/>
            </a:solidFill>
            <a:ln>
              <a:noFill/>
            </a:ln>
            <a:effectLst/>
          </c:spPr>
          <c:invertIfNegative val="0"/>
          <c:cat>
            <c:multiLvlStrRef>
              <c:f>'Comparaison Pisani-Mahfouz'!$G$65:$J$66</c:f>
              <c:multiLvlStrCache>
                <c:ptCount val="4"/>
                <c:lvl>
                  <c:pt idx="0">
                    <c:v>2030</c:v>
                  </c:pt>
                  <c:pt idx="1">
                    <c:v>écart // 22</c:v>
                  </c:pt>
                  <c:pt idx="2">
                    <c:v>écart // 22</c:v>
                  </c:pt>
                  <c:pt idx="3">
                    <c:v>2030</c:v>
                  </c:pt>
                </c:lvl>
                <c:lvl>
                  <c:pt idx="0">
                    <c:v>I4CE</c:v>
                  </c:pt>
                  <c:pt idx="2">
                    <c:v>JPF/SM</c:v>
                  </c:pt>
                </c:lvl>
              </c:multiLvlStrCache>
            </c:multiLvlStrRef>
          </c:cat>
          <c:val>
            <c:numRef>
              <c:f>'Comparaison Pisani-Mahfouz'!$G$72:$J$72</c:f>
              <c:numCache>
                <c:formatCode>\+#\ ##0.0;\-#\ ##0.0</c:formatCode>
                <c:ptCount val="4"/>
                <c:pt idx="0" formatCode="0.0">
                  <c:v>5.8000000000000007</c:v>
                </c:pt>
                <c:pt idx="1">
                  <c:v>0.90265486725663724</c:v>
                </c:pt>
                <c:pt idx="2">
                  <c:v>2.1026548672566365</c:v>
                </c:pt>
                <c:pt idx="3">
                  <c:v>7</c:v>
                </c:pt>
              </c:numCache>
            </c:numRef>
          </c:val>
          <c:extLst>
            <c:ext xmlns:c16="http://schemas.microsoft.com/office/drawing/2014/chart" uri="{C3380CC4-5D6E-409C-BE32-E72D297353CC}">
              <c16:uniqueId val="{00000005-693B-4BD3-8AB4-06DDD9F0F631}"/>
            </c:ext>
          </c:extLst>
        </c:ser>
        <c:ser>
          <c:idx val="6"/>
          <c:order val="6"/>
          <c:tx>
            <c:strRef>
              <c:f>'Comparaison Pisani-Mahfouz'!$C$73</c:f>
              <c:strCache>
                <c:ptCount val="1"/>
                <c:pt idx="0">
                  <c:v>Réseaux électriques</c:v>
                </c:pt>
              </c:strCache>
            </c:strRef>
          </c:tx>
          <c:spPr>
            <a:solidFill>
              <a:schemeClr val="accent6"/>
            </a:solidFill>
            <a:ln>
              <a:noFill/>
            </a:ln>
            <a:effectLst/>
          </c:spPr>
          <c:invertIfNegative val="0"/>
          <c:cat>
            <c:multiLvlStrRef>
              <c:f>'Comparaison Pisani-Mahfouz'!$G$65:$J$66</c:f>
              <c:multiLvlStrCache>
                <c:ptCount val="4"/>
                <c:lvl>
                  <c:pt idx="0">
                    <c:v>2030</c:v>
                  </c:pt>
                  <c:pt idx="1">
                    <c:v>écart // 22</c:v>
                  </c:pt>
                  <c:pt idx="2">
                    <c:v>écart // 22</c:v>
                  </c:pt>
                  <c:pt idx="3">
                    <c:v>2030</c:v>
                  </c:pt>
                </c:lvl>
                <c:lvl>
                  <c:pt idx="0">
                    <c:v>I4CE</c:v>
                  </c:pt>
                  <c:pt idx="2">
                    <c:v>JPF/SM</c:v>
                  </c:pt>
                </c:lvl>
              </c:multiLvlStrCache>
            </c:multiLvlStrRef>
          </c:cat>
          <c:val>
            <c:numRef>
              <c:f>'Comparaison Pisani-Mahfouz'!$G$73:$J$73</c:f>
              <c:numCache>
                <c:formatCode>\+#\ ##0.0;\-#\ ##0.0</c:formatCode>
                <c:ptCount val="4"/>
                <c:pt idx="0" formatCode="0.0">
                  <c:v>10.6</c:v>
                </c:pt>
                <c:pt idx="1">
                  <c:v>4.4629999999999992</c:v>
                </c:pt>
                <c:pt idx="2">
                  <c:v>8.9039999999999999</c:v>
                </c:pt>
                <c:pt idx="3">
                  <c:v>12</c:v>
                </c:pt>
              </c:numCache>
            </c:numRef>
          </c:val>
          <c:extLst>
            <c:ext xmlns:c16="http://schemas.microsoft.com/office/drawing/2014/chart" uri="{C3380CC4-5D6E-409C-BE32-E72D297353CC}">
              <c16:uniqueId val="{00000006-693B-4BD3-8AB4-06DDD9F0F631}"/>
            </c:ext>
          </c:extLst>
        </c:ser>
        <c:dLbls>
          <c:showLegendKey val="0"/>
          <c:showVal val="0"/>
          <c:showCatName val="0"/>
          <c:showSerName val="0"/>
          <c:showPercent val="0"/>
          <c:showBubbleSize val="0"/>
        </c:dLbls>
        <c:gapWidth val="30"/>
        <c:overlap val="100"/>
        <c:axId val="1258138544"/>
        <c:axId val="1258142504"/>
      </c:barChart>
      <c:catAx>
        <c:axId val="125813854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258142504"/>
        <c:crosses val="autoZero"/>
        <c:auto val="1"/>
        <c:lblAlgn val="ctr"/>
        <c:lblOffset val="100"/>
        <c:noMultiLvlLbl val="0"/>
      </c:catAx>
      <c:valAx>
        <c:axId val="12581425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fr-FR"/>
                  <a:t>milliards d'euros</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258138544"/>
        <c:crosses val="autoZero"/>
        <c:crossBetween val="between"/>
      </c:valAx>
      <c:spPr>
        <a:noFill/>
        <a:ln>
          <a:noFill/>
        </a:ln>
        <a:effectLst/>
      </c:spPr>
    </c:plotArea>
    <c:legend>
      <c:legendPos val="r"/>
      <c:legendEntry>
        <c:idx val="6"/>
        <c:delete val="1"/>
      </c:legendEntry>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'Comparaison Pisani-Mahfouz'!$C$101</c:f>
              <c:strCache>
                <c:ptCount val="1"/>
                <c:pt idx="0">
                  <c:v>Niveau 2022</c:v>
                </c:pt>
              </c:strCache>
            </c:strRef>
          </c:tx>
          <c:spPr>
            <a:noFill/>
            <a:ln>
              <a:noFill/>
            </a:ln>
            <a:effectLst/>
          </c:spPr>
          <c:invertIfNegative val="0"/>
          <c:cat>
            <c:strRef>
              <c:f>'Comparaison Pisani-Mahfouz'!$D$99:$F$99</c:f>
              <c:strCache>
                <c:ptCount val="3"/>
                <c:pt idx="0">
                  <c:v>JPF/SM</c:v>
                </c:pt>
                <c:pt idx="1">
                  <c:v>JPF/SM</c:v>
                </c:pt>
                <c:pt idx="2">
                  <c:v>I4CE</c:v>
                </c:pt>
              </c:strCache>
            </c:strRef>
          </c:cat>
          <c:val>
            <c:numRef>
              <c:f>'Comparaison Pisani-Mahfouz'!$D$101:$F$101</c:f>
              <c:numCache>
                <c:formatCode>0.0</c:formatCode>
                <c:ptCount val="3"/>
                <c:pt idx="1">
                  <c:v>9.5818542335319847</c:v>
                </c:pt>
                <c:pt idx="2">
                  <c:v>9.5818542335319847</c:v>
                </c:pt>
              </c:numCache>
            </c:numRef>
          </c:val>
          <c:extLst>
            <c:ext xmlns:c16="http://schemas.microsoft.com/office/drawing/2014/chart" uri="{C3380CC4-5D6E-409C-BE32-E72D297353CC}">
              <c16:uniqueId val="{00000000-72A5-40FF-BFCE-A2659E34DD98}"/>
            </c:ext>
          </c:extLst>
        </c:ser>
        <c:ser>
          <c:idx val="1"/>
          <c:order val="1"/>
          <c:tx>
            <c:strRef>
              <c:f>'Comparaison Pisani-Mahfouz'!$C$102</c:f>
              <c:strCache>
                <c:ptCount val="1"/>
                <c:pt idx="0">
                  <c:v>investissements climat</c:v>
                </c:pt>
              </c:strCache>
            </c:strRef>
          </c:tx>
          <c:spPr>
            <a:solidFill>
              <a:schemeClr val="tx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'Comparaison Pisani-Mahfouz'!$D$99:$F$99</c:f>
              <c:strCache>
                <c:ptCount val="3"/>
                <c:pt idx="0">
                  <c:v>JPF/SM</c:v>
                </c:pt>
                <c:pt idx="1">
                  <c:v>JPF/SM</c:v>
                </c:pt>
                <c:pt idx="2">
                  <c:v>I4CE</c:v>
                </c:pt>
              </c:strCache>
            </c:strRef>
          </c:cat>
          <c:val>
            <c:numRef>
              <c:f>'Comparaison Pisani-Mahfouz'!$D$102:$F$102</c:f>
              <c:numCache>
                <c:formatCode>\+#\ ##0.0;\-#\ ##0.0</c:formatCode>
                <c:ptCount val="3"/>
                <c:pt idx="0">
                  <c:v>98.5</c:v>
                </c:pt>
                <c:pt idx="1">
                  <c:v>88.918145766468029</c:v>
                </c:pt>
                <c:pt idx="2">
                  <c:v>89.618145766468032</c:v>
                </c:pt>
              </c:numCache>
            </c:numRef>
          </c:val>
          <c:extLst>
            <c:ext xmlns:c16="http://schemas.microsoft.com/office/drawing/2014/chart" uri="{C3380CC4-5D6E-409C-BE32-E72D297353CC}">
              <c16:uniqueId val="{00000001-72A5-40FF-BFCE-A2659E34DD98}"/>
            </c:ext>
          </c:extLst>
        </c:ser>
        <c:ser>
          <c:idx val="2"/>
          <c:order val="2"/>
          <c:tx>
            <c:strRef>
              <c:f>'Comparaison Pisani-Mahfouz'!$C$103</c:f>
              <c:strCache>
                <c:ptCount val="1"/>
                <c:pt idx="0">
                  <c:v>investissements fossiles</c:v>
                </c:pt>
              </c:strCache>
            </c:strRef>
          </c:tx>
          <c:spPr>
            <a:solidFill>
              <a:schemeClr val="bg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'Comparaison Pisani-Mahfouz'!$D$99:$F$99</c:f>
              <c:strCache>
                <c:ptCount val="3"/>
                <c:pt idx="0">
                  <c:v>JPF/SM</c:v>
                </c:pt>
                <c:pt idx="1">
                  <c:v>JPF/SM</c:v>
                </c:pt>
                <c:pt idx="2">
                  <c:v>I4CE</c:v>
                </c:pt>
              </c:strCache>
            </c:strRef>
          </c:cat>
          <c:val>
            <c:numRef>
              <c:f>'Comparaison Pisani-Mahfouz'!$D$103:$F$103</c:f>
              <c:numCache>
                <c:formatCode>General</c:formatCode>
                <c:ptCount val="3"/>
                <c:pt idx="0" formatCode="#\ ##0.0_ ;\-#\ ##0.0\ ">
                  <c:v>-38.199999999999996</c:v>
                </c:pt>
              </c:numCache>
            </c:numRef>
          </c:val>
          <c:extLst>
            <c:ext xmlns:c16="http://schemas.microsoft.com/office/drawing/2014/chart" uri="{C3380CC4-5D6E-409C-BE32-E72D297353CC}">
              <c16:uniqueId val="{00000002-72A5-40FF-BFCE-A2659E34DD98}"/>
            </c:ext>
          </c:extLst>
        </c:ser>
        <c:ser>
          <c:idx val="3"/>
          <c:order val="3"/>
          <c:tx>
            <c:strRef>
              <c:f>'Comparaison Pisani-Mahfouz'!$C$104</c:f>
              <c:strCache>
                <c:ptCount val="1"/>
                <c:pt idx="0">
                  <c:v>hors périmètre comparable</c:v>
                </c:pt>
              </c:strCache>
            </c:strRef>
          </c:tx>
          <c:spPr>
            <a:solidFill>
              <a:schemeClr val="bg1">
                <a:lumMod val="75000"/>
              </a:schemeClr>
            </a:solidFill>
            <a:ln>
              <a:noFill/>
            </a:ln>
            <a:effectLst/>
          </c:spPr>
          <c:invertIfNegative val="0"/>
          <c:cat>
            <c:strRef>
              <c:f>'Comparaison Pisani-Mahfouz'!$D$99:$F$99</c:f>
              <c:strCache>
                <c:ptCount val="3"/>
                <c:pt idx="0">
                  <c:v>JPF/SM</c:v>
                </c:pt>
                <c:pt idx="1">
                  <c:v>JPF/SM</c:v>
                </c:pt>
                <c:pt idx="2">
                  <c:v>I4CE</c:v>
                </c:pt>
              </c:strCache>
            </c:strRef>
          </c:cat>
          <c:val>
            <c:numRef>
              <c:f>'Comparaison Pisani-Mahfouz'!$D$104:$F$104</c:f>
              <c:numCache>
                <c:formatCode>General</c:formatCode>
                <c:ptCount val="3"/>
                <c:pt idx="0" formatCode="#\ ##0.0_ ;\-#\ ##0.0\ ">
                  <c:v>6</c:v>
                </c:pt>
              </c:numCache>
            </c:numRef>
          </c:val>
          <c:extLst>
            <c:ext xmlns:c16="http://schemas.microsoft.com/office/drawing/2014/chart" uri="{C3380CC4-5D6E-409C-BE32-E72D297353CC}">
              <c16:uniqueId val="{00000003-72A5-40FF-BFCE-A2659E34DD98}"/>
            </c:ext>
          </c:extLst>
        </c:ser>
        <c:dLbls>
          <c:showLegendKey val="0"/>
          <c:showVal val="0"/>
          <c:showCatName val="0"/>
          <c:showSerName val="0"/>
          <c:showPercent val="0"/>
          <c:showBubbleSize val="0"/>
        </c:dLbls>
        <c:gapWidth val="60"/>
        <c:overlap val="100"/>
        <c:axId val="1198289344"/>
        <c:axId val="1198289704"/>
      </c:barChart>
      <c:catAx>
        <c:axId val="1198289344"/>
        <c:scaling>
          <c:orientation val="minMax"/>
        </c:scaling>
        <c:delete val="1"/>
        <c:axPos val="b"/>
        <c:numFmt formatCode="General" sourceLinked="1"/>
        <c:majorTickMark val="none"/>
        <c:minorTickMark val="none"/>
        <c:tickLblPos val="low"/>
        <c:crossAx val="1198289704"/>
        <c:crosses val="autoZero"/>
        <c:auto val="1"/>
        <c:lblAlgn val="ctr"/>
        <c:lblOffset val="100"/>
        <c:noMultiLvlLbl val="0"/>
      </c:catAx>
      <c:valAx>
        <c:axId val="1198289704"/>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198289344"/>
        <c:crosses val="autoZero"/>
        <c:crossBetween val="between"/>
      </c:valAx>
      <c:spPr>
        <a:noFill/>
        <a:ln>
          <a:noFill/>
        </a:ln>
        <a:effectLst/>
      </c:spPr>
    </c:plotArea>
    <c:legend>
      <c:legendPos val="r"/>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0</xdr:colOff>
      <xdr:row>64</xdr:row>
      <xdr:rowOff>180974</xdr:rowOff>
    </xdr:from>
    <xdr:to>
      <xdr:col>10</xdr:col>
      <xdr:colOff>0</xdr:colOff>
      <xdr:row>85</xdr:row>
      <xdr:rowOff>180974</xdr:rowOff>
    </xdr:to>
    <xdr:graphicFrame macro="">
      <xdr:nvGraphicFramePr>
        <xdr:cNvPr id="2" name="Graphique 11">
          <a:extLst>
            <a:ext uri="{FF2B5EF4-FFF2-40B4-BE49-F238E27FC236}">
              <a16:creationId xmlns:a16="http://schemas.microsoft.com/office/drawing/2014/main" id="{DF90B6FB-4CC7-4387-8732-77F2BF76DF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840440</xdr:colOff>
      <xdr:row>94</xdr:row>
      <xdr:rowOff>1119</xdr:rowOff>
    </xdr:from>
    <xdr:to>
      <xdr:col>7</xdr:col>
      <xdr:colOff>840440</xdr:colOff>
      <xdr:row>115</xdr:row>
      <xdr:rowOff>0</xdr:rowOff>
    </xdr:to>
    <xdr:graphicFrame macro="">
      <xdr:nvGraphicFramePr>
        <xdr:cNvPr id="3" name="Graphique 2">
          <a:extLst>
            <a:ext uri="{FF2B5EF4-FFF2-40B4-BE49-F238E27FC236}">
              <a16:creationId xmlns:a16="http://schemas.microsoft.com/office/drawing/2014/main" id="{433F351E-6363-423C-81A5-85DF02CA63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254233</xdr:colOff>
      <xdr:row>145</xdr:row>
      <xdr:rowOff>177893</xdr:rowOff>
    </xdr:from>
    <xdr:to>
      <xdr:col>12</xdr:col>
      <xdr:colOff>624027</xdr:colOff>
      <xdr:row>168</xdr:row>
      <xdr:rowOff>23813</xdr:rowOff>
    </xdr:to>
    <xdr:graphicFrame macro="">
      <xdr:nvGraphicFramePr>
        <xdr:cNvPr id="13" name="Graphique 4">
          <a:extLst>
            <a:ext uri="{FF2B5EF4-FFF2-40B4-BE49-F238E27FC236}">
              <a16:creationId xmlns:a16="http://schemas.microsoft.com/office/drawing/2014/main" id="{488D5A39-D031-4124-ACB3-2066C7F1A6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59531</xdr:colOff>
      <xdr:row>145</xdr:row>
      <xdr:rowOff>167387</xdr:rowOff>
    </xdr:from>
    <xdr:to>
      <xdr:col>17</xdr:col>
      <xdr:colOff>1269766</xdr:colOff>
      <xdr:row>168</xdr:row>
      <xdr:rowOff>23812</xdr:rowOff>
    </xdr:to>
    <xdr:graphicFrame macro="">
      <xdr:nvGraphicFramePr>
        <xdr:cNvPr id="15" name="Graphique 5">
          <a:extLst>
            <a:ext uri="{FF2B5EF4-FFF2-40B4-BE49-F238E27FC236}">
              <a16:creationId xmlns:a16="http://schemas.microsoft.com/office/drawing/2014/main" id="{6A7F8206-8AA9-4364-B806-3AB1411473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195099</xdr:colOff>
      <xdr:row>68</xdr:row>
      <xdr:rowOff>22634</xdr:rowOff>
    </xdr:from>
    <xdr:to>
      <xdr:col>11</xdr:col>
      <xdr:colOff>72478</xdr:colOff>
      <xdr:row>68</xdr:row>
      <xdr:rowOff>22634</xdr:rowOff>
    </xdr:to>
    <xdr:cxnSp macro="">
      <xdr:nvCxnSpPr>
        <xdr:cNvPr id="5" name="Connecteur droit 4">
          <a:extLst>
            <a:ext uri="{FF2B5EF4-FFF2-40B4-BE49-F238E27FC236}">
              <a16:creationId xmlns:a16="http://schemas.microsoft.com/office/drawing/2014/main" id="{CF1FF1DE-55D7-5CB8-EE52-E1B2E9FCA5FD}"/>
            </a:ext>
          </a:extLst>
        </xdr:cNvPr>
        <xdr:cNvCxnSpPr/>
      </xdr:nvCxnSpPr>
      <xdr:spPr>
        <a:xfrm flipH="1">
          <a:off x="10141508" y="7452134"/>
          <a:ext cx="308124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61</xdr:row>
      <xdr:rowOff>0</xdr:rowOff>
    </xdr:from>
    <xdr:to>
      <xdr:col>9</xdr:col>
      <xdr:colOff>0</xdr:colOff>
      <xdr:row>62</xdr:row>
      <xdr:rowOff>0</xdr:rowOff>
    </xdr:to>
    <xdr:sp macro="" textlink="">
      <xdr:nvSpPr>
        <xdr:cNvPr id="2" name="Rectangle 199">
          <a:extLst>
            <a:ext uri="{FF2B5EF4-FFF2-40B4-BE49-F238E27FC236}">
              <a16:creationId xmlns:a16="http://schemas.microsoft.com/office/drawing/2014/main" id="{763EF3D4-4C5D-42B6-86C1-2BBF560514DA}"/>
            </a:ext>
          </a:extLst>
        </xdr:cNvPr>
        <xdr:cNvSpPr/>
      </xdr:nvSpPr>
      <xdr:spPr>
        <a:xfrm>
          <a:off x="8601075" y="23050500"/>
          <a:ext cx="1676400" cy="609600"/>
        </a:xfrm>
        <a:prstGeom prst="rect">
          <a:avLst/>
        </a:prstGeom>
        <a:noFill/>
        <a:ln w="19050">
          <a:solidFill>
            <a:schemeClr val="accent3"/>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0</xdr:colOff>
      <xdr:row>61</xdr:row>
      <xdr:rowOff>0</xdr:rowOff>
    </xdr:from>
    <xdr:to>
      <xdr:col>7</xdr:col>
      <xdr:colOff>0</xdr:colOff>
      <xdr:row>62</xdr:row>
      <xdr:rowOff>0</xdr:rowOff>
    </xdr:to>
    <xdr:sp macro="" textlink="">
      <xdr:nvSpPr>
        <xdr:cNvPr id="3" name="Rectangle 200">
          <a:extLst>
            <a:ext uri="{FF2B5EF4-FFF2-40B4-BE49-F238E27FC236}">
              <a16:creationId xmlns:a16="http://schemas.microsoft.com/office/drawing/2014/main" id="{E4CC912E-410A-41E8-A0E7-FD7EC8EB0691}"/>
            </a:ext>
          </a:extLst>
        </xdr:cNvPr>
        <xdr:cNvSpPr/>
      </xdr:nvSpPr>
      <xdr:spPr>
        <a:xfrm>
          <a:off x="7762875" y="23050500"/>
          <a:ext cx="838200" cy="609600"/>
        </a:xfrm>
        <a:prstGeom prst="rect">
          <a:avLst/>
        </a:prstGeom>
        <a:noFill/>
        <a:ln w="1905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9</xdr:col>
      <xdr:colOff>1</xdr:colOff>
      <xdr:row>61</xdr:row>
      <xdr:rowOff>0</xdr:rowOff>
    </xdr:from>
    <xdr:to>
      <xdr:col>10</xdr:col>
      <xdr:colOff>0</xdr:colOff>
      <xdr:row>62</xdr:row>
      <xdr:rowOff>0</xdr:rowOff>
    </xdr:to>
    <xdr:sp macro="" textlink="">
      <xdr:nvSpPr>
        <xdr:cNvPr id="4" name="Rectangle 201">
          <a:extLst>
            <a:ext uri="{FF2B5EF4-FFF2-40B4-BE49-F238E27FC236}">
              <a16:creationId xmlns:a16="http://schemas.microsoft.com/office/drawing/2014/main" id="{7F3A9F54-40D0-4411-B7E8-FD79DC674AD7}"/>
            </a:ext>
          </a:extLst>
        </xdr:cNvPr>
        <xdr:cNvSpPr/>
      </xdr:nvSpPr>
      <xdr:spPr>
        <a:xfrm>
          <a:off x="10277476" y="23050500"/>
          <a:ext cx="838199" cy="609600"/>
        </a:xfrm>
        <a:prstGeom prst="rect">
          <a:avLst/>
        </a:prstGeom>
        <a:noFill/>
        <a:ln w="1905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0</xdr:colOff>
      <xdr:row>14</xdr:row>
      <xdr:rowOff>0</xdr:rowOff>
    </xdr:from>
    <xdr:to>
      <xdr:col>8</xdr:col>
      <xdr:colOff>0</xdr:colOff>
      <xdr:row>17</xdr:row>
      <xdr:rowOff>0</xdr:rowOff>
    </xdr:to>
    <xdr:sp macro="" textlink="">
      <xdr:nvSpPr>
        <xdr:cNvPr id="5" name="Flèche : bas 4">
          <a:extLst>
            <a:ext uri="{FF2B5EF4-FFF2-40B4-BE49-F238E27FC236}">
              <a16:creationId xmlns:a16="http://schemas.microsoft.com/office/drawing/2014/main" id="{2A762B88-2BBB-4DE0-80FC-A522C487155A}"/>
            </a:ext>
          </a:extLst>
        </xdr:cNvPr>
        <xdr:cNvSpPr/>
      </xdr:nvSpPr>
      <xdr:spPr>
        <a:xfrm>
          <a:off x="8601075" y="1838325"/>
          <a:ext cx="838200" cy="542925"/>
        </a:xfrm>
        <a:prstGeom prst="downArrow">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8</xdr:col>
      <xdr:colOff>0</xdr:colOff>
      <xdr:row>14</xdr:row>
      <xdr:rowOff>11206</xdr:rowOff>
    </xdr:from>
    <xdr:to>
      <xdr:col>9</xdr:col>
      <xdr:colOff>0</xdr:colOff>
      <xdr:row>17</xdr:row>
      <xdr:rowOff>11206</xdr:rowOff>
    </xdr:to>
    <xdr:sp macro="" textlink="">
      <xdr:nvSpPr>
        <xdr:cNvPr id="6" name="Flèche : bas 5">
          <a:extLst>
            <a:ext uri="{FF2B5EF4-FFF2-40B4-BE49-F238E27FC236}">
              <a16:creationId xmlns:a16="http://schemas.microsoft.com/office/drawing/2014/main" id="{B1D8F1E4-536E-4C96-B0AA-647080380B18}"/>
            </a:ext>
          </a:extLst>
        </xdr:cNvPr>
        <xdr:cNvSpPr/>
      </xdr:nvSpPr>
      <xdr:spPr>
        <a:xfrm>
          <a:off x="9439275" y="1849531"/>
          <a:ext cx="838200" cy="542925"/>
        </a:xfrm>
        <a:prstGeom prst="downArrow">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9</xdr:col>
      <xdr:colOff>0</xdr:colOff>
      <xdr:row>14</xdr:row>
      <xdr:rowOff>22412</xdr:rowOff>
    </xdr:from>
    <xdr:to>
      <xdr:col>10</xdr:col>
      <xdr:colOff>-1</xdr:colOff>
      <xdr:row>17</xdr:row>
      <xdr:rowOff>22412</xdr:rowOff>
    </xdr:to>
    <xdr:sp macro="" textlink="">
      <xdr:nvSpPr>
        <xdr:cNvPr id="7" name="Flèche : bas 204">
          <a:extLst>
            <a:ext uri="{FF2B5EF4-FFF2-40B4-BE49-F238E27FC236}">
              <a16:creationId xmlns:a16="http://schemas.microsoft.com/office/drawing/2014/main" id="{E38EC64F-B8D8-43B0-8776-B2C6BD63CE61}"/>
            </a:ext>
          </a:extLst>
        </xdr:cNvPr>
        <xdr:cNvSpPr/>
      </xdr:nvSpPr>
      <xdr:spPr>
        <a:xfrm>
          <a:off x="10277475" y="1860737"/>
          <a:ext cx="838199" cy="542925"/>
        </a:xfrm>
        <a:prstGeom prst="downArrow">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0</xdr:colOff>
      <xdr:row>14</xdr:row>
      <xdr:rowOff>0</xdr:rowOff>
    </xdr:from>
    <xdr:to>
      <xdr:col>7</xdr:col>
      <xdr:colOff>0</xdr:colOff>
      <xdr:row>17</xdr:row>
      <xdr:rowOff>0</xdr:rowOff>
    </xdr:to>
    <xdr:sp macro="" textlink="">
      <xdr:nvSpPr>
        <xdr:cNvPr id="8" name="Flèche : bas 205">
          <a:extLst>
            <a:ext uri="{FF2B5EF4-FFF2-40B4-BE49-F238E27FC236}">
              <a16:creationId xmlns:a16="http://schemas.microsoft.com/office/drawing/2014/main" id="{6BFFF346-B0E3-4581-8CD3-A7294D8A650C}"/>
            </a:ext>
          </a:extLst>
        </xdr:cNvPr>
        <xdr:cNvSpPr/>
      </xdr:nvSpPr>
      <xdr:spPr>
        <a:xfrm>
          <a:off x="7762875" y="1838325"/>
          <a:ext cx="838200" cy="542925"/>
        </a:xfrm>
        <a:prstGeom prst="downArrow">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11905</xdr:colOff>
      <xdr:row>74</xdr:row>
      <xdr:rowOff>0</xdr:rowOff>
    </xdr:from>
    <xdr:to>
      <xdr:col>5</xdr:col>
      <xdr:colOff>833436</xdr:colOff>
      <xdr:row>96</xdr:row>
      <xdr:rowOff>-1</xdr:rowOff>
    </xdr:to>
    <xdr:graphicFrame macro="">
      <xdr:nvGraphicFramePr>
        <xdr:cNvPr id="9" name="Graphique 1">
          <a:extLst>
            <a:ext uri="{FF2B5EF4-FFF2-40B4-BE49-F238E27FC236}">
              <a16:creationId xmlns:a16="http://schemas.microsoft.com/office/drawing/2014/main" id="{3A8FCA4F-EFFB-4EC4-B599-F618954F12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333375</xdr:colOff>
      <xdr:row>91</xdr:row>
      <xdr:rowOff>86914</xdr:rowOff>
    </xdr:from>
    <xdr:to>
      <xdr:col>12</xdr:col>
      <xdr:colOff>1226343</xdr:colOff>
      <xdr:row>114</xdr:row>
      <xdr:rowOff>59530</xdr:rowOff>
    </xdr:to>
    <xdr:graphicFrame macro="">
      <xdr:nvGraphicFramePr>
        <xdr:cNvPr id="10" name="Graphique 9">
          <a:extLst>
            <a:ext uri="{FF2B5EF4-FFF2-40B4-BE49-F238E27FC236}">
              <a16:creationId xmlns:a16="http://schemas.microsoft.com/office/drawing/2014/main" id="{817CAAA2-A03F-47F1-803C-754D427024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PRO">
  <a:themeElements>
    <a:clrScheme name="I4CE maquette">
      <a:dk1>
        <a:srgbClr val="353535"/>
      </a:dk1>
      <a:lt1>
        <a:sysClr val="window" lastClr="FFFFFF"/>
      </a:lt1>
      <a:dk2>
        <a:srgbClr val="1F497D"/>
      </a:dk2>
      <a:lt2>
        <a:srgbClr val="EEECE1"/>
      </a:lt2>
      <a:accent1>
        <a:srgbClr val="289CDB"/>
      </a:accent1>
      <a:accent2>
        <a:srgbClr val="C94450"/>
      </a:accent2>
      <a:accent3>
        <a:srgbClr val="ACC435"/>
      </a:accent3>
      <a:accent4>
        <a:srgbClr val="944E94"/>
      </a:accent4>
      <a:accent5>
        <a:srgbClr val="87C0C2"/>
      </a:accent5>
      <a:accent6>
        <a:srgbClr val="E09C35"/>
      </a:accent6>
      <a:hlink>
        <a:srgbClr val="0000FF"/>
      </a:hlink>
      <a:folHlink>
        <a:srgbClr val="800080"/>
      </a:folHlink>
    </a:clrScheme>
    <a:fontScheme name="I4CE">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7565C-960C-4B61-B735-D779BD830AD4}">
  <dimension ref="A2:Z17"/>
  <sheetViews>
    <sheetView showGridLines="0" tabSelected="1" zoomScale="55" zoomScaleNormal="55" workbookViewId="0"/>
  </sheetViews>
  <sheetFormatPr baseColWidth="10" defaultRowHeight="14"/>
  <sheetData>
    <row r="2" spans="1:26" ht="32.5">
      <c r="A2" s="1"/>
      <c r="C2" s="342" t="s">
        <v>338</v>
      </c>
      <c r="D2" s="4"/>
      <c r="E2" s="4"/>
      <c r="F2" s="4"/>
      <c r="G2" s="4"/>
      <c r="H2" s="4"/>
      <c r="I2" s="4"/>
      <c r="K2" s="4"/>
      <c r="L2" s="4"/>
      <c r="M2" s="4"/>
      <c r="O2" s="4"/>
      <c r="Q2" s="4"/>
      <c r="R2" s="4"/>
      <c r="S2" s="4"/>
      <c r="U2" s="4"/>
      <c r="V2" s="4"/>
      <c r="W2" s="4"/>
      <c r="X2" s="4"/>
      <c r="Y2" s="4"/>
      <c r="Z2" s="4"/>
    </row>
    <row r="3" spans="1:26">
      <c r="A3" s="1"/>
      <c r="C3" s="2"/>
      <c r="D3" s="20"/>
      <c r="E3" s="20"/>
      <c r="F3" s="1"/>
      <c r="G3" s="1"/>
      <c r="H3" s="1"/>
      <c r="I3" s="1"/>
      <c r="K3" s="4"/>
      <c r="L3" s="4"/>
      <c r="M3" s="4"/>
      <c r="O3" s="4"/>
      <c r="Q3" s="4"/>
      <c r="R3" s="4"/>
      <c r="S3" s="4"/>
      <c r="U3" s="4"/>
      <c r="V3" s="4"/>
      <c r="W3" s="4"/>
      <c r="X3" s="4"/>
      <c r="Y3" s="4"/>
      <c r="Z3" s="4"/>
    </row>
    <row r="4" spans="1:26" ht="32.5">
      <c r="A4" s="342"/>
      <c r="C4" s="343" t="s">
        <v>389</v>
      </c>
      <c r="D4" s="4"/>
      <c r="E4" s="4"/>
      <c r="F4" s="4"/>
      <c r="G4" s="4"/>
      <c r="H4" s="4"/>
      <c r="I4" s="4"/>
      <c r="K4" s="4"/>
      <c r="L4" s="4"/>
      <c r="M4" s="4"/>
      <c r="O4" s="4"/>
      <c r="Q4" s="4"/>
      <c r="R4" s="4"/>
      <c r="S4" s="4"/>
      <c r="U4" s="4"/>
      <c r="V4" s="4"/>
      <c r="W4" s="4"/>
      <c r="X4" s="4"/>
      <c r="Y4" s="4"/>
      <c r="Z4" s="4"/>
    </row>
    <row r="6" spans="1:26">
      <c r="C6" s="388"/>
      <c r="D6" s="384"/>
      <c r="E6" s="385"/>
      <c r="F6" s="384"/>
      <c r="G6" s="384"/>
      <c r="H6" s="384"/>
      <c r="I6" s="384"/>
      <c r="J6" s="384"/>
      <c r="K6" s="384"/>
      <c r="L6" s="384"/>
      <c r="M6" s="384"/>
      <c r="N6" s="384"/>
      <c r="O6" s="384"/>
      <c r="P6" s="384"/>
      <c r="Q6" s="384"/>
      <c r="R6" s="384"/>
      <c r="S6" s="384"/>
      <c r="T6" s="384"/>
      <c r="U6" s="384"/>
      <c r="V6" s="385"/>
    </row>
    <row r="7" spans="1:26">
      <c r="C7" s="389" t="s">
        <v>393</v>
      </c>
      <c r="D7" s="390"/>
      <c r="E7" s="69"/>
      <c r="F7" s="390" t="s">
        <v>394</v>
      </c>
      <c r="G7" s="387"/>
      <c r="H7" s="387"/>
      <c r="I7" s="387"/>
      <c r="J7" s="387"/>
      <c r="K7" s="387"/>
      <c r="L7" s="387"/>
      <c r="M7" s="387"/>
      <c r="N7" s="387"/>
      <c r="O7" s="387"/>
      <c r="P7" s="387"/>
      <c r="Q7" s="387"/>
      <c r="R7" s="387"/>
      <c r="S7" s="387"/>
      <c r="T7" s="387"/>
      <c r="U7" s="387"/>
      <c r="V7" s="69"/>
    </row>
    <row r="8" spans="1:26">
      <c r="C8" s="33"/>
      <c r="D8" s="323"/>
      <c r="E8" s="150"/>
      <c r="F8" s="323"/>
      <c r="G8" s="151"/>
      <c r="H8" s="151"/>
      <c r="I8" s="151"/>
      <c r="J8" s="151"/>
      <c r="K8" s="151"/>
      <c r="L8" s="151"/>
      <c r="M8" s="151"/>
      <c r="N8" s="151"/>
      <c r="O8" s="151"/>
      <c r="P8" s="151"/>
      <c r="Q8" s="151"/>
      <c r="R8" s="151"/>
      <c r="S8" s="151"/>
      <c r="T8" s="151"/>
      <c r="U8" s="151"/>
      <c r="V8" s="150"/>
    </row>
    <row r="9" spans="1:26">
      <c r="C9" s="28"/>
      <c r="D9" s="386"/>
      <c r="E9" s="69"/>
      <c r="F9" s="386"/>
      <c r="G9" s="387"/>
      <c r="H9" s="387"/>
      <c r="I9" s="387"/>
      <c r="J9" s="387"/>
      <c r="K9" s="387"/>
      <c r="L9" s="387"/>
      <c r="M9" s="387"/>
      <c r="N9" s="387"/>
      <c r="O9" s="387"/>
      <c r="P9" s="387"/>
      <c r="Q9" s="387"/>
      <c r="R9" s="387"/>
      <c r="S9" s="387"/>
      <c r="T9" s="387"/>
      <c r="U9" s="387"/>
      <c r="V9" s="69"/>
    </row>
    <row r="10" spans="1:26">
      <c r="C10" s="391" t="s">
        <v>395</v>
      </c>
      <c r="D10" s="386"/>
      <c r="E10" s="69"/>
      <c r="F10" s="386" t="s">
        <v>390</v>
      </c>
      <c r="G10" s="387"/>
      <c r="H10" s="387"/>
      <c r="I10" s="387"/>
      <c r="J10" s="387"/>
      <c r="K10" s="387"/>
      <c r="L10" s="387"/>
      <c r="M10" s="387"/>
      <c r="N10" s="387"/>
      <c r="O10" s="387"/>
      <c r="P10" s="387"/>
      <c r="Q10" s="387"/>
      <c r="R10" s="387"/>
      <c r="S10" s="387"/>
      <c r="T10" s="387"/>
      <c r="U10" s="387"/>
      <c r="V10" s="69"/>
    </row>
    <row r="11" spans="1:26">
      <c r="C11" s="33"/>
      <c r="D11" s="323"/>
      <c r="E11" s="150"/>
      <c r="F11" s="323"/>
      <c r="G11" s="151"/>
      <c r="H11" s="151"/>
      <c r="I11" s="151"/>
      <c r="J11" s="151"/>
      <c r="K11" s="151"/>
      <c r="L11" s="151"/>
      <c r="M11" s="151"/>
      <c r="N11" s="151"/>
      <c r="O11" s="151"/>
      <c r="P11" s="151"/>
      <c r="Q11" s="151"/>
      <c r="R11" s="151"/>
      <c r="S11" s="151"/>
      <c r="T11" s="151"/>
      <c r="U11" s="151"/>
      <c r="V11" s="150"/>
    </row>
    <row r="12" spans="1:26">
      <c r="C12" s="28"/>
      <c r="D12" s="386"/>
      <c r="E12" s="69"/>
      <c r="F12" s="386"/>
      <c r="G12" s="387"/>
      <c r="H12" s="387"/>
      <c r="I12" s="387"/>
      <c r="J12" s="387"/>
      <c r="K12" s="387"/>
      <c r="L12" s="387"/>
      <c r="M12" s="387"/>
      <c r="N12" s="387"/>
      <c r="O12" s="387"/>
      <c r="P12" s="387"/>
      <c r="Q12" s="387"/>
      <c r="R12" s="387"/>
      <c r="S12" s="387"/>
      <c r="T12" s="387"/>
      <c r="U12" s="387"/>
      <c r="V12" s="69"/>
    </row>
    <row r="13" spans="1:26">
      <c r="C13" s="391" t="s">
        <v>396</v>
      </c>
      <c r="D13" s="386"/>
      <c r="E13" s="69"/>
      <c r="F13" s="386" t="s">
        <v>339</v>
      </c>
      <c r="G13" s="387"/>
      <c r="H13" s="387"/>
      <c r="I13" s="387"/>
      <c r="J13" s="387"/>
      <c r="K13" s="387"/>
      <c r="L13" s="387"/>
      <c r="M13" s="387"/>
      <c r="N13" s="387"/>
      <c r="O13" s="387"/>
      <c r="P13" s="387"/>
      <c r="Q13" s="387"/>
      <c r="R13" s="387"/>
      <c r="S13" s="387"/>
      <c r="T13" s="387"/>
      <c r="U13" s="387"/>
      <c r="V13" s="69"/>
    </row>
    <row r="14" spans="1:26">
      <c r="C14" s="33"/>
      <c r="D14" s="323"/>
      <c r="E14" s="150"/>
      <c r="F14" s="323"/>
      <c r="G14" s="151"/>
      <c r="H14" s="151"/>
      <c r="I14" s="151"/>
      <c r="J14" s="151"/>
      <c r="K14" s="151"/>
      <c r="L14" s="151"/>
      <c r="M14" s="151"/>
      <c r="N14" s="151"/>
      <c r="O14" s="151"/>
      <c r="P14" s="151"/>
      <c r="Q14" s="151"/>
      <c r="R14" s="151"/>
      <c r="S14" s="151"/>
      <c r="T14" s="151"/>
      <c r="U14" s="151"/>
      <c r="V14" s="150"/>
    </row>
    <row r="15" spans="1:26">
      <c r="C15" s="28"/>
      <c r="D15" s="386"/>
      <c r="E15" s="42"/>
      <c r="F15" s="387"/>
      <c r="G15" s="387"/>
      <c r="H15" s="387"/>
      <c r="I15" s="387"/>
      <c r="J15" s="387"/>
      <c r="K15" s="387"/>
      <c r="L15" s="387"/>
      <c r="M15" s="387"/>
      <c r="N15" s="387"/>
      <c r="O15" s="387"/>
      <c r="P15" s="387"/>
      <c r="Q15" s="387"/>
      <c r="R15" s="387"/>
      <c r="S15" s="387"/>
      <c r="T15" s="387"/>
      <c r="U15" s="387"/>
      <c r="V15" s="69"/>
    </row>
    <row r="16" spans="1:26">
      <c r="C16" s="391" t="s">
        <v>397</v>
      </c>
      <c r="D16" s="386"/>
      <c r="E16" s="42"/>
      <c r="F16" s="387" t="s">
        <v>391</v>
      </c>
      <c r="G16" s="387"/>
      <c r="H16" s="387"/>
      <c r="I16" s="387"/>
      <c r="J16" s="387"/>
      <c r="K16" s="387"/>
      <c r="L16" s="387"/>
      <c r="M16" s="387"/>
      <c r="N16" s="387"/>
      <c r="O16" s="387"/>
      <c r="P16" s="387"/>
      <c r="Q16" s="387"/>
      <c r="R16" s="387"/>
      <c r="S16" s="387"/>
      <c r="T16" s="387"/>
      <c r="U16" s="387"/>
      <c r="V16" s="69"/>
    </row>
    <row r="17" spans="3:22">
      <c r="C17" s="144"/>
      <c r="D17" s="151"/>
      <c r="E17" s="150"/>
      <c r="F17" s="151"/>
      <c r="G17" s="151"/>
      <c r="H17" s="151"/>
      <c r="I17" s="151"/>
      <c r="J17" s="151"/>
      <c r="K17" s="151"/>
      <c r="L17" s="151"/>
      <c r="M17" s="151"/>
      <c r="N17" s="151"/>
      <c r="O17" s="151"/>
      <c r="P17" s="151"/>
      <c r="Q17" s="151"/>
      <c r="R17" s="151"/>
      <c r="S17" s="151"/>
      <c r="T17" s="151"/>
      <c r="U17" s="151"/>
      <c r="V17" s="150"/>
    </row>
  </sheetData>
  <hyperlinks>
    <hyperlink ref="C10" location="BESOINS!A1" display="BESOINS" xr:uid="{EECF798C-798A-454C-89F2-EEF153EC084B}"/>
    <hyperlink ref="C13" location="FIGURES!A1" display="FIGURES" xr:uid="{120BC41E-C4EF-4280-AC45-1814D855A2AF}"/>
    <hyperlink ref="C16" location="'Comparaison Pisani-Mahfouz'!A1" display="Comparaison Pisani-Mahfouz" xr:uid="{0C93A860-AAF3-445C-80CC-E9C7367D54B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E485D-CDBF-4E7D-B86C-0E086F3C3416}">
  <dimension ref="A1:AJ190"/>
  <sheetViews>
    <sheetView showGridLines="0" zoomScale="55" zoomScaleNormal="55" workbookViewId="0">
      <pane xSplit="6" ySplit="10" topLeftCell="G11" activePane="bottomRight" state="frozen"/>
      <selection activeCell="C5" sqref="C5"/>
      <selection pane="topRight" activeCell="C5" sqref="C5"/>
      <selection pane="bottomLeft" activeCell="C5" sqref="C5"/>
      <selection pane="bottomRight"/>
    </sheetView>
  </sheetViews>
  <sheetFormatPr baseColWidth="10" defaultColWidth="11" defaultRowHeight="14" outlineLevelRow="1" outlineLevelCol="1"/>
  <cols>
    <col min="1" max="1" width="11" style="1"/>
    <col min="3" max="3" width="40.58203125" customWidth="1"/>
    <col min="4" max="4" width="8.08203125" style="4" customWidth="1"/>
    <col min="5" max="5" width="8" style="4" customWidth="1"/>
    <col min="6" max="6" width="11.08203125" style="4" customWidth="1"/>
    <col min="7" max="9" width="11.08203125" style="4" hidden="1" customWidth="1" outlineLevel="1"/>
    <col min="10" max="11" width="8.58203125" hidden="1" customWidth="1" outlineLevel="1"/>
    <col min="12" max="12" width="8.58203125" customWidth="1" collapsed="1"/>
    <col min="13" max="19" width="8.58203125" customWidth="1"/>
    <col min="20" max="20" width="50.5" customWidth="1"/>
    <col min="27" max="27" width="50.58203125" customWidth="1"/>
  </cols>
  <sheetData>
    <row r="1" spans="1:33">
      <c r="C1" s="2"/>
      <c r="D1" s="20"/>
      <c r="E1" s="20"/>
      <c r="F1" s="1"/>
      <c r="G1" s="1"/>
      <c r="H1" s="1"/>
      <c r="I1" s="1"/>
      <c r="K1" s="4"/>
      <c r="L1" s="4"/>
      <c r="M1" s="4"/>
      <c r="O1" s="4"/>
      <c r="Q1" s="4"/>
      <c r="R1" s="4"/>
      <c r="S1" s="4"/>
      <c r="U1" s="4"/>
      <c r="V1" s="4"/>
      <c r="W1" s="4"/>
      <c r="X1" s="4"/>
      <c r="Y1" s="4"/>
      <c r="Z1" s="4"/>
    </row>
    <row r="2" spans="1:33" ht="32.5">
      <c r="C2" s="342" t="s">
        <v>338</v>
      </c>
      <c r="K2" s="4"/>
      <c r="L2" s="4"/>
      <c r="M2" s="4"/>
      <c r="O2" s="4"/>
      <c r="Q2" s="4"/>
      <c r="R2" s="4"/>
      <c r="S2" s="4"/>
      <c r="U2" s="4"/>
      <c r="V2" s="4"/>
      <c r="W2" s="4"/>
      <c r="X2" s="4"/>
      <c r="Y2" s="4"/>
      <c r="Z2" s="4"/>
    </row>
    <row r="3" spans="1:33">
      <c r="C3" s="2"/>
      <c r="D3" s="20"/>
      <c r="E3" s="20"/>
      <c r="F3" s="1"/>
      <c r="G3" s="1"/>
      <c r="H3" s="1"/>
      <c r="I3" s="1"/>
      <c r="K3" s="4"/>
      <c r="L3" s="4"/>
      <c r="M3" s="4"/>
      <c r="O3" s="4"/>
      <c r="Q3" s="4"/>
      <c r="R3" s="4"/>
      <c r="S3" s="4"/>
      <c r="U3" s="4"/>
      <c r="V3" s="4"/>
      <c r="W3" s="4"/>
      <c r="X3" s="4"/>
      <c r="Y3" s="4"/>
      <c r="Z3" s="4"/>
    </row>
    <row r="4" spans="1:33" ht="32.5">
      <c r="A4" s="342"/>
      <c r="C4" s="343" t="s">
        <v>389</v>
      </c>
      <c r="K4" s="4"/>
      <c r="L4" s="4"/>
      <c r="M4" s="4"/>
      <c r="O4" s="4"/>
      <c r="Q4" s="4"/>
      <c r="R4" s="4"/>
      <c r="S4" s="4"/>
      <c r="U4" s="4"/>
      <c r="V4" s="4"/>
      <c r="W4" s="4"/>
      <c r="X4" s="4"/>
      <c r="Y4" s="4"/>
      <c r="Z4" s="4"/>
    </row>
    <row r="5" spans="1:33" ht="32.5">
      <c r="A5" s="342"/>
      <c r="C5" s="343"/>
      <c r="K5" s="4"/>
      <c r="L5" s="4"/>
      <c r="M5" s="4"/>
      <c r="O5" s="4"/>
      <c r="Q5" s="4"/>
      <c r="R5" s="4"/>
      <c r="S5" s="4"/>
      <c r="U5" s="4"/>
      <c r="V5" s="4"/>
      <c r="W5" s="4"/>
      <c r="X5" s="4"/>
      <c r="Y5" s="4"/>
      <c r="Z5" s="4"/>
    </row>
    <row r="6" spans="1:33" ht="32.5">
      <c r="A6" s="342"/>
      <c r="C6" s="344" t="s">
        <v>390</v>
      </c>
      <c r="K6" s="4"/>
      <c r="L6" s="4"/>
      <c r="M6" s="4"/>
      <c r="O6" s="4"/>
      <c r="Q6" s="4"/>
      <c r="R6" s="4"/>
      <c r="S6" s="4"/>
      <c r="U6" s="4"/>
      <c r="V6" s="4"/>
      <c r="W6" s="4"/>
      <c r="X6" s="4"/>
      <c r="Y6" s="4"/>
      <c r="Z6" s="4"/>
    </row>
    <row r="7" spans="1:33" ht="30" customHeight="1">
      <c r="C7" s="21" t="s">
        <v>17</v>
      </c>
      <c r="J7" s="5" t="s">
        <v>18</v>
      </c>
      <c r="N7" s="5"/>
      <c r="P7" s="5"/>
      <c r="Q7" s="22"/>
      <c r="U7" s="5" t="s">
        <v>1</v>
      </c>
    </row>
    <row r="8" spans="1:33" ht="25.4" customHeight="1">
      <c r="C8" s="23" t="s">
        <v>19</v>
      </c>
      <c r="D8" s="24"/>
      <c r="E8" s="24"/>
      <c r="F8" s="25"/>
      <c r="G8" s="26"/>
      <c r="H8" s="26"/>
      <c r="I8" s="26"/>
      <c r="J8" s="350" t="s">
        <v>0</v>
      </c>
      <c r="K8" s="351"/>
      <c r="L8" s="351"/>
      <c r="M8" s="351"/>
      <c r="N8" s="351"/>
      <c r="O8" s="351"/>
      <c r="P8" s="351"/>
      <c r="Q8" s="351"/>
      <c r="R8" s="351"/>
      <c r="S8" s="352"/>
      <c r="T8" s="353" t="s">
        <v>20</v>
      </c>
      <c r="U8" s="356" t="s">
        <v>1</v>
      </c>
      <c r="V8" s="356"/>
      <c r="W8" s="356"/>
      <c r="X8" s="356"/>
      <c r="Y8" s="356"/>
      <c r="Z8" s="356"/>
      <c r="AA8" s="353"/>
    </row>
    <row r="9" spans="1:33" ht="50.15" customHeight="1">
      <c r="C9" s="28"/>
      <c r="D9" s="1" t="s">
        <v>21</v>
      </c>
      <c r="E9" s="1"/>
      <c r="F9" s="11"/>
      <c r="G9" s="1" t="s">
        <v>22</v>
      </c>
      <c r="H9" s="1"/>
      <c r="I9" s="1"/>
      <c r="J9" s="357">
        <v>2019</v>
      </c>
      <c r="K9" s="354"/>
      <c r="L9" s="357">
        <v>2020</v>
      </c>
      <c r="M9" s="354"/>
      <c r="N9" s="357">
        <v>2021</v>
      </c>
      <c r="O9" s="354"/>
      <c r="P9" s="357">
        <v>2022</v>
      </c>
      <c r="Q9" s="354"/>
      <c r="R9" s="357">
        <v>2023</v>
      </c>
      <c r="S9" s="354"/>
      <c r="T9" s="354"/>
      <c r="U9" s="29" t="s">
        <v>23</v>
      </c>
      <c r="V9" s="30" t="s">
        <v>24</v>
      </c>
      <c r="W9" s="358" t="s">
        <v>25</v>
      </c>
      <c r="X9" s="353"/>
      <c r="Y9" s="359" t="s">
        <v>26</v>
      </c>
      <c r="Z9" s="353"/>
      <c r="AA9" s="32"/>
    </row>
    <row r="10" spans="1:33" ht="30" customHeight="1">
      <c r="C10" s="33" t="s">
        <v>27</v>
      </c>
      <c r="D10" s="34" t="s">
        <v>28</v>
      </c>
      <c r="E10" s="34" t="s">
        <v>29</v>
      </c>
      <c r="F10" s="17" t="s">
        <v>30</v>
      </c>
      <c r="G10" s="34" t="s">
        <v>28</v>
      </c>
      <c r="H10" s="34" t="s">
        <v>29</v>
      </c>
      <c r="I10" s="34" t="s">
        <v>30</v>
      </c>
      <c r="J10" s="16" t="s">
        <v>31</v>
      </c>
      <c r="K10" s="35" t="s">
        <v>32</v>
      </c>
      <c r="L10" s="16" t="s">
        <v>31</v>
      </c>
      <c r="M10" s="35" t="s">
        <v>32</v>
      </c>
      <c r="N10" s="16" t="s">
        <v>31</v>
      </c>
      <c r="O10" s="35" t="s">
        <v>32</v>
      </c>
      <c r="P10" s="16" t="s">
        <v>31</v>
      </c>
      <c r="Q10" s="35" t="s">
        <v>32</v>
      </c>
      <c r="R10" s="16" t="s">
        <v>31</v>
      </c>
      <c r="S10" s="35" t="s">
        <v>32</v>
      </c>
      <c r="T10" s="355"/>
      <c r="U10" s="34" t="s">
        <v>33</v>
      </c>
      <c r="V10" s="34" t="s">
        <v>34</v>
      </c>
      <c r="W10" s="36" t="s">
        <v>35</v>
      </c>
      <c r="X10" s="17" t="s">
        <v>36</v>
      </c>
      <c r="Y10" s="36" t="s">
        <v>35</v>
      </c>
      <c r="Z10" s="17" t="s">
        <v>36</v>
      </c>
      <c r="AA10" s="37" t="s">
        <v>20</v>
      </c>
    </row>
    <row r="11" spans="1:33" s="2" customFormat="1" ht="30" customHeight="1">
      <c r="C11" s="38" t="s">
        <v>37</v>
      </c>
      <c r="D11" s="1"/>
      <c r="E11" s="1"/>
      <c r="F11" s="11"/>
      <c r="G11" s="1"/>
      <c r="H11" s="1"/>
      <c r="I11" s="1"/>
      <c r="J11" s="39"/>
      <c r="K11" s="40"/>
      <c r="L11" s="41"/>
      <c r="M11" s="41"/>
      <c r="N11" s="39"/>
      <c r="O11" s="40"/>
      <c r="P11" s="39"/>
      <c r="Q11" s="40"/>
      <c r="R11" s="39"/>
      <c r="S11" s="40"/>
      <c r="T11" s="42"/>
      <c r="U11" s="28"/>
      <c r="W11" s="28"/>
      <c r="X11" s="42"/>
      <c r="Z11" s="32"/>
      <c r="AA11" s="42"/>
    </row>
    <row r="12" spans="1:33" ht="30" customHeight="1">
      <c r="C12" s="9" t="s">
        <v>2</v>
      </c>
      <c r="F12" s="8"/>
      <c r="J12" s="43">
        <f t="shared" ref="J12" si="0">SUM(J13,J14,J15,J16)</f>
        <v>92.268051753222593</v>
      </c>
      <c r="K12" s="44">
        <f>SUM(K13,K14,K15,K16)</f>
        <v>75.154658259835713</v>
      </c>
      <c r="L12" s="45">
        <f t="shared" ref="L12:S12" si="1">SUM(L13,L14,L15,L16)</f>
        <v>79.158311674348511</v>
      </c>
      <c r="M12" s="45">
        <f t="shared" si="1"/>
        <v>68.401379055802636</v>
      </c>
      <c r="N12" s="43">
        <f t="shared" si="1"/>
        <v>90.584145877146128</v>
      </c>
      <c r="O12" s="44">
        <f t="shared" si="1"/>
        <v>77.458134828082336</v>
      </c>
      <c r="P12" s="43">
        <f t="shared" si="1"/>
        <v>92.330286793030396</v>
      </c>
      <c r="Q12" s="44">
        <f t="shared" si="1"/>
        <v>78.381893030566104</v>
      </c>
      <c r="R12" s="43">
        <f t="shared" si="1"/>
        <v>90.642903812415042</v>
      </c>
      <c r="S12" s="44">
        <f t="shared" si="1"/>
        <v>77.883807336210694</v>
      </c>
      <c r="T12" s="46"/>
      <c r="U12" s="47">
        <f t="shared" ref="U12" si="2">SUM(U13,U14,U15,U16)</f>
        <v>60.1</v>
      </c>
      <c r="V12" s="47">
        <f>SUM(V13,V14,V15,V16)</f>
        <v>79.7</v>
      </c>
      <c r="W12" s="48">
        <f>SUM(W13,W14,W15,W16)</f>
        <v>51.1</v>
      </c>
      <c r="X12" s="49">
        <f>SUM(X13,X14,X15,X16)</f>
        <v>36.5</v>
      </c>
      <c r="Y12" s="48">
        <f>SUM(Y13,Y14,Y15,Y16)</f>
        <v>48.4</v>
      </c>
      <c r="Z12" s="49">
        <f>SUM(Z13,Z14,Z15,Z16)</f>
        <v>33.299999999999997</v>
      </c>
      <c r="AA12" s="50"/>
    </row>
    <row r="13" spans="1:33" s="2" customFormat="1" ht="60" customHeight="1">
      <c r="C13" s="51" t="s">
        <v>38</v>
      </c>
      <c r="D13" s="12" t="s">
        <v>39</v>
      </c>
      <c r="E13" s="12">
        <v>1</v>
      </c>
      <c r="F13" s="52" t="s">
        <v>14</v>
      </c>
      <c r="G13" s="53" t="s">
        <v>39</v>
      </c>
      <c r="H13" s="53">
        <v>1</v>
      </c>
      <c r="I13" s="54" t="s">
        <v>14</v>
      </c>
      <c r="J13" s="55">
        <v>18.095939199832198</v>
      </c>
      <c r="K13" s="56">
        <v>18.095939199832198</v>
      </c>
      <c r="L13" s="57">
        <v>16.29363249695875</v>
      </c>
      <c r="M13" s="57">
        <v>16.29363249695875</v>
      </c>
      <c r="N13" s="55">
        <v>18.209263287649421</v>
      </c>
      <c r="O13" s="56">
        <v>18.209263287649421</v>
      </c>
      <c r="P13" s="58">
        <v>18.503699420230724</v>
      </c>
      <c r="Q13" s="56">
        <v>18.503699420230724</v>
      </c>
      <c r="R13" s="55">
        <v>19.068934273437915</v>
      </c>
      <c r="S13" s="56">
        <v>19.068934273437915</v>
      </c>
      <c r="T13" s="349" t="s">
        <v>340</v>
      </c>
      <c r="U13" s="60">
        <v>13.8</v>
      </c>
      <c r="V13" s="61">
        <v>17.600000000000001</v>
      </c>
      <c r="W13" s="62">
        <v>10.4</v>
      </c>
      <c r="X13" s="63">
        <v>7.7</v>
      </c>
      <c r="Y13" s="62">
        <v>9.9</v>
      </c>
      <c r="Z13" s="63">
        <v>7.1</v>
      </c>
      <c r="AA13" s="349" t="s">
        <v>40</v>
      </c>
      <c r="AD13" s="64"/>
      <c r="AE13" s="64"/>
      <c r="AF13" s="64"/>
      <c r="AG13" s="64"/>
    </row>
    <row r="14" spans="1:33" s="2" customFormat="1" ht="75" customHeight="1">
      <c r="C14" s="51" t="s">
        <v>41</v>
      </c>
      <c r="D14" s="12" t="s">
        <v>39</v>
      </c>
      <c r="E14" s="12">
        <v>1</v>
      </c>
      <c r="F14" s="65" t="s">
        <v>15</v>
      </c>
      <c r="G14" s="53" t="s">
        <v>39</v>
      </c>
      <c r="H14" s="53">
        <v>1</v>
      </c>
      <c r="I14" s="66" t="s">
        <v>15</v>
      </c>
      <c r="J14" s="55">
        <v>42.559756103593458</v>
      </c>
      <c r="K14" s="56">
        <v>42.559756103593458</v>
      </c>
      <c r="L14" s="57">
        <v>38.756341155772553</v>
      </c>
      <c r="M14" s="57">
        <v>38.756341155772553</v>
      </c>
      <c r="N14" s="55">
        <v>43.606989650339493</v>
      </c>
      <c r="O14" s="56">
        <v>43.606989650339493</v>
      </c>
      <c r="P14" s="58">
        <v>41.82458311061405</v>
      </c>
      <c r="Q14" s="56">
        <v>41.82458311061405</v>
      </c>
      <c r="R14" s="55">
        <v>39.112834101058127</v>
      </c>
      <c r="S14" s="56">
        <v>39.112834101058127</v>
      </c>
      <c r="T14" s="349"/>
      <c r="U14" s="60">
        <v>29.7</v>
      </c>
      <c r="V14" s="61">
        <v>44.2</v>
      </c>
      <c r="W14" s="62">
        <v>25.8</v>
      </c>
      <c r="X14" s="63">
        <v>18.3</v>
      </c>
      <c r="Y14" s="62">
        <v>24.5</v>
      </c>
      <c r="Z14" s="63">
        <v>16.8</v>
      </c>
      <c r="AA14" s="349"/>
      <c r="AD14" s="64"/>
      <c r="AE14" s="64"/>
      <c r="AF14" s="64"/>
      <c r="AG14" s="64"/>
    </row>
    <row r="15" spans="1:33" s="2" customFormat="1" ht="45" customHeight="1">
      <c r="C15" s="51" t="s">
        <v>42</v>
      </c>
      <c r="D15" s="12" t="s">
        <v>39</v>
      </c>
      <c r="E15" s="12">
        <v>1</v>
      </c>
      <c r="F15" s="52" t="s">
        <v>14</v>
      </c>
      <c r="G15" s="53" t="s">
        <v>39</v>
      </c>
      <c r="H15" s="53">
        <v>1</v>
      </c>
      <c r="I15" s="54" t="s">
        <v>14</v>
      </c>
      <c r="J15" s="55">
        <v>4.1842644773532376</v>
      </c>
      <c r="K15" s="56">
        <v>4.1842644773532376</v>
      </c>
      <c r="L15" s="57">
        <v>3.8530901498796464</v>
      </c>
      <c r="M15" s="57">
        <v>3.8530901498796464</v>
      </c>
      <c r="N15" s="55">
        <v>4.514100142778636</v>
      </c>
      <c r="O15" s="56">
        <v>4.514100142778636</v>
      </c>
      <c r="P15" s="58">
        <v>5.2101023589799809</v>
      </c>
      <c r="Q15" s="56">
        <v>5.2101023589799809</v>
      </c>
      <c r="R15" s="55">
        <v>5.6858233245216745</v>
      </c>
      <c r="S15" s="56">
        <v>5.6858233245216745</v>
      </c>
      <c r="T15" s="349" t="s">
        <v>43</v>
      </c>
      <c r="U15" s="60">
        <v>4</v>
      </c>
      <c r="V15" s="61">
        <v>5.0999999999999996</v>
      </c>
      <c r="W15" s="62">
        <v>4.3</v>
      </c>
      <c r="X15" s="63">
        <v>3.1</v>
      </c>
      <c r="Y15" s="62">
        <v>3.9</v>
      </c>
      <c r="Z15" s="63">
        <v>2.6</v>
      </c>
      <c r="AA15" s="349" t="s">
        <v>44</v>
      </c>
      <c r="AD15" s="64"/>
      <c r="AE15" s="64"/>
      <c r="AF15" s="64"/>
      <c r="AG15" s="64"/>
    </row>
    <row r="16" spans="1:33" s="2" customFormat="1" ht="45" customHeight="1">
      <c r="C16" s="51" t="s">
        <v>45</v>
      </c>
      <c r="D16" s="12" t="s">
        <v>39</v>
      </c>
      <c r="E16" s="12">
        <v>1</v>
      </c>
      <c r="F16" s="65" t="s">
        <v>15</v>
      </c>
      <c r="G16" s="53" t="s">
        <v>39</v>
      </c>
      <c r="H16" s="53">
        <v>1</v>
      </c>
      <c r="I16" s="66" t="s">
        <v>15</v>
      </c>
      <c r="J16" s="55">
        <v>27.428091972443696</v>
      </c>
      <c r="K16" s="56">
        <f>K15*$W16/$W15</f>
        <v>10.314698479056819</v>
      </c>
      <c r="L16" s="57">
        <v>20.255247871737566</v>
      </c>
      <c r="M16" s="56">
        <f>M15*$W16/$W15</f>
        <v>9.4983152531916861</v>
      </c>
      <c r="N16" s="55">
        <v>24.25379279637858</v>
      </c>
      <c r="O16" s="56">
        <f>O15*$W16/$W15</f>
        <v>11.127781747314778</v>
      </c>
      <c r="P16" s="58">
        <v>26.791901903205641</v>
      </c>
      <c r="Q16" s="56">
        <f>Q15*$W16/$W15</f>
        <v>12.843508140741349</v>
      </c>
      <c r="R16" s="55">
        <v>26.775312113397316</v>
      </c>
      <c r="S16" s="56">
        <f>S15*W16/W15</f>
        <v>14.016215637192966</v>
      </c>
      <c r="T16" s="349"/>
      <c r="U16" s="60">
        <v>12.6</v>
      </c>
      <c r="V16" s="61">
        <v>12.8</v>
      </c>
      <c r="W16" s="62">
        <v>10.6</v>
      </c>
      <c r="X16" s="63">
        <v>7.4</v>
      </c>
      <c r="Y16" s="62">
        <v>10.1</v>
      </c>
      <c r="Z16" s="63">
        <v>6.8</v>
      </c>
      <c r="AA16" s="349"/>
      <c r="AD16" s="64"/>
      <c r="AE16" s="64"/>
      <c r="AF16" s="64"/>
      <c r="AG16" s="64"/>
    </row>
    <row r="17" spans="3:33" ht="30" customHeight="1">
      <c r="C17" s="9" t="s">
        <v>46</v>
      </c>
      <c r="F17" s="8"/>
      <c r="J17" s="67">
        <f t="shared" ref="J17:S17" si="3">SUM(J18,J19,J20,J21)</f>
        <v>54.399542444120144</v>
      </c>
      <c r="K17" s="44">
        <f t="shared" si="3"/>
        <v>54.399542444120144</v>
      </c>
      <c r="L17" s="45">
        <f t="shared" si="3"/>
        <v>49.500641732012404</v>
      </c>
      <c r="M17" s="45">
        <f t="shared" si="3"/>
        <v>49.500641732012404</v>
      </c>
      <c r="N17" s="67">
        <f t="shared" si="3"/>
        <v>58.260769509770185</v>
      </c>
      <c r="O17" s="44">
        <f t="shared" si="3"/>
        <v>58.260769509770185</v>
      </c>
      <c r="P17" s="67">
        <f t="shared" si="3"/>
        <v>63.605205582740929</v>
      </c>
      <c r="Q17" s="44">
        <f t="shared" si="3"/>
        <v>63.605205582740929</v>
      </c>
      <c r="R17" s="67">
        <f t="shared" si="3"/>
        <v>65.635889056355992</v>
      </c>
      <c r="S17" s="44">
        <f t="shared" si="3"/>
        <v>65.635889056355992</v>
      </c>
      <c r="T17" s="68"/>
      <c r="U17" s="47">
        <f t="shared" ref="U17:X17" si="4">SUM(U18,U19,U20,U21)</f>
        <v>47.7</v>
      </c>
      <c r="V17" s="47">
        <f t="shared" si="4"/>
        <v>56.1</v>
      </c>
      <c r="W17" s="48">
        <f t="shared" si="4"/>
        <v>73.300000000000011</v>
      </c>
      <c r="X17" s="49">
        <f t="shared" si="4"/>
        <v>72.699999999999989</v>
      </c>
      <c r="Y17" s="48">
        <f>SUM(Y18,Y19,Y20,Y21)</f>
        <v>73.300000000000011</v>
      </c>
      <c r="Z17" s="49">
        <f>SUM(Z18,Z19,Z20,Z21)</f>
        <v>72.699999999999989</v>
      </c>
      <c r="AA17" s="69"/>
      <c r="AD17" s="64"/>
      <c r="AE17" s="64"/>
      <c r="AF17" s="64"/>
      <c r="AG17" s="64"/>
    </row>
    <row r="18" spans="3:33" s="2" customFormat="1" ht="180" customHeight="1">
      <c r="C18" s="51" t="s">
        <v>47</v>
      </c>
      <c r="D18" s="12" t="s">
        <v>48</v>
      </c>
      <c r="E18" s="12">
        <v>2</v>
      </c>
      <c r="F18" s="52" t="s">
        <v>14</v>
      </c>
      <c r="G18" s="53" t="s">
        <v>48</v>
      </c>
      <c r="H18" s="53">
        <v>2</v>
      </c>
      <c r="I18" s="54" t="s">
        <v>14</v>
      </c>
      <c r="J18" s="55">
        <v>14.780790680870334</v>
      </c>
      <c r="K18" s="56">
        <v>14.780790680870334</v>
      </c>
      <c r="L18" s="57">
        <v>12.906266673035235</v>
      </c>
      <c r="M18" s="57">
        <v>12.906266673035235</v>
      </c>
      <c r="N18" s="55">
        <v>15.194627915081327</v>
      </c>
      <c r="O18" s="56">
        <v>15.194627915081327</v>
      </c>
      <c r="P18" s="55">
        <v>16.436560009025051</v>
      </c>
      <c r="Q18" s="56">
        <v>16.436560009025051</v>
      </c>
      <c r="R18" s="55">
        <v>16.985409373956522</v>
      </c>
      <c r="S18" s="56">
        <v>16.985409373956522</v>
      </c>
      <c r="T18" s="50" t="s">
        <v>49</v>
      </c>
      <c r="U18" s="60">
        <v>22.2</v>
      </c>
      <c r="V18" s="70">
        <v>24.5</v>
      </c>
      <c r="W18" s="71">
        <v>31.6</v>
      </c>
      <c r="X18" s="72">
        <v>31.2</v>
      </c>
      <c r="Y18" s="71">
        <v>31.6</v>
      </c>
      <c r="Z18" s="72">
        <v>31.2</v>
      </c>
      <c r="AA18" s="50" t="s">
        <v>50</v>
      </c>
      <c r="AD18" s="64"/>
      <c r="AE18" s="64"/>
      <c r="AF18" s="64"/>
      <c r="AG18" s="64"/>
    </row>
    <row r="19" spans="3:33" s="2" customFormat="1" ht="65.150000000000006" customHeight="1">
      <c r="C19" s="14" t="s">
        <v>51</v>
      </c>
      <c r="D19" s="12" t="s">
        <v>48</v>
      </c>
      <c r="E19" s="12">
        <v>2</v>
      </c>
      <c r="F19" s="73" t="s">
        <v>16</v>
      </c>
      <c r="G19" s="53" t="s">
        <v>48</v>
      </c>
      <c r="H19" s="53">
        <v>2</v>
      </c>
      <c r="I19" s="74" t="s">
        <v>16</v>
      </c>
      <c r="J19" s="55">
        <v>0.71180086423357647</v>
      </c>
      <c r="K19" s="56">
        <v>0.71180086423357647</v>
      </c>
      <c r="L19" s="57">
        <v>0.65405753058633087</v>
      </c>
      <c r="M19" s="57">
        <v>0.65405753058633087</v>
      </c>
      <c r="N19" s="55">
        <v>0.74906189110428312</v>
      </c>
      <c r="O19" s="56">
        <v>0.74906189110428312</v>
      </c>
      <c r="P19" s="55">
        <v>0.54350579999999993</v>
      </c>
      <c r="Q19" s="56">
        <v>0.54350579999999993</v>
      </c>
      <c r="R19" s="55">
        <v>0.46843394170549202</v>
      </c>
      <c r="S19" s="56">
        <v>0.46843394170549202</v>
      </c>
      <c r="T19" s="50" t="s">
        <v>52</v>
      </c>
      <c r="U19" s="60">
        <v>0</v>
      </c>
      <c r="V19" s="61">
        <v>0</v>
      </c>
      <c r="W19" s="62">
        <v>0</v>
      </c>
      <c r="X19" s="63">
        <v>0</v>
      </c>
      <c r="Y19" s="62">
        <v>0</v>
      </c>
      <c r="Z19" s="63">
        <v>0</v>
      </c>
      <c r="AA19" s="50" t="s">
        <v>53</v>
      </c>
      <c r="AD19" s="64"/>
      <c r="AE19" s="64"/>
      <c r="AF19" s="64"/>
      <c r="AG19" s="64"/>
    </row>
    <row r="20" spans="3:33" s="2" customFormat="1" ht="79.150000000000006" customHeight="1">
      <c r="C20" s="14" t="s">
        <v>54</v>
      </c>
      <c r="D20" s="12" t="s">
        <v>48</v>
      </c>
      <c r="E20" s="12">
        <v>2</v>
      </c>
      <c r="F20" s="65" t="s">
        <v>15</v>
      </c>
      <c r="G20" s="53" t="s">
        <v>48</v>
      </c>
      <c r="H20" s="53">
        <v>2</v>
      </c>
      <c r="I20" s="74" t="s">
        <v>16</v>
      </c>
      <c r="J20" s="55">
        <v>7.8529695502129888</v>
      </c>
      <c r="K20" s="56">
        <v>7.8529695502129888</v>
      </c>
      <c r="L20" s="57">
        <v>7.5055185642191962</v>
      </c>
      <c r="M20" s="57">
        <v>7.5055185642191962</v>
      </c>
      <c r="N20" s="55">
        <v>8.5959899296863576</v>
      </c>
      <c r="O20" s="56">
        <v>8.5959899296863576</v>
      </c>
      <c r="P20" s="58">
        <v>8.0393001036283636</v>
      </c>
      <c r="Q20" s="56">
        <v>8.0393001036283636</v>
      </c>
      <c r="R20" s="55">
        <v>8.3077482919321888</v>
      </c>
      <c r="S20" s="56">
        <v>8.3077482919321888</v>
      </c>
      <c r="T20" s="50" t="s">
        <v>341</v>
      </c>
      <c r="U20" s="60">
        <v>0</v>
      </c>
      <c r="V20" s="61">
        <v>11.5</v>
      </c>
      <c r="W20" s="62">
        <v>14.8</v>
      </c>
      <c r="X20" s="63">
        <v>14.6</v>
      </c>
      <c r="Y20" s="62">
        <v>14.8</v>
      </c>
      <c r="Z20" s="63">
        <v>14.6</v>
      </c>
      <c r="AA20" s="50" t="s">
        <v>55</v>
      </c>
      <c r="AD20" s="64"/>
      <c r="AE20" s="64"/>
      <c r="AF20" s="64"/>
      <c r="AG20" s="64"/>
    </row>
    <row r="21" spans="3:33" s="2" customFormat="1" ht="65.150000000000006" customHeight="1">
      <c r="C21" s="14" t="s">
        <v>56</v>
      </c>
      <c r="D21" s="12" t="s">
        <v>48</v>
      </c>
      <c r="E21" s="12">
        <v>2</v>
      </c>
      <c r="F21" s="65" t="s">
        <v>15</v>
      </c>
      <c r="G21" s="53" t="s">
        <v>48</v>
      </c>
      <c r="H21" s="53">
        <v>2</v>
      </c>
      <c r="I21" s="66" t="s">
        <v>15</v>
      </c>
      <c r="J21" s="55">
        <v>31.053981348803241</v>
      </c>
      <c r="K21" s="56">
        <v>31.053981348803241</v>
      </c>
      <c r="L21" s="57">
        <v>28.434798964171641</v>
      </c>
      <c r="M21" s="57">
        <v>28.434798964171641</v>
      </c>
      <c r="N21" s="55">
        <v>33.721089773898221</v>
      </c>
      <c r="O21" s="56">
        <v>33.721089773898221</v>
      </c>
      <c r="P21" s="55">
        <v>38.585839670087516</v>
      </c>
      <c r="Q21" s="56">
        <v>38.585839670087516</v>
      </c>
      <c r="R21" s="55">
        <v>39.874297448761794</v>
      </c>
      <c r="S21" s="56">
        <v>39.874297448761794</v>
      </c>
      <c r="T21" s="50" t="s">
        <v>342</v>
      </c>
      <c r="U21" s="60">
        <v>25.5</v>
      </c>
      <c r="V21" s="61">
        <v>20.100000000000001</v>
      </c>
      <c r="W21" s="62">
        <v>26.9</v>
      </c>
      <c r="X21" s="63">
        <v>26.9</v>
      </c>
      <c r="Y21" s="62">
        <v>26.9</v>
      </c>
      <c r="Z21" s="63">
        <v>26.9</v>
      </c>
      <c r="AA21" s="50" t="s">
        <v>57</v>
      </c>
      <c r="AD21" s="64"/>
      <c r="AE21" s="64"/>
      <c r="AF21" s="64"/>
      <c r="AG21" s="64"/>
    </row>
    <row r="22" spans="3:33" ht="30" customHeight="1">
      <c r="C22" s="9" t="s">
        <v>58</v>
      </c>
      <c r="F22" s="8"/>
      <c r="J22" s="43">
        <f t="shared" ref="J22" si="5">SUM(J23:J25)</f>
        <v>35.336807634598472</v>
      </c>
      <c r="K22" s="44">
        <f>SUM(K23:K25)</f>
        <v>35.336807634598472</v>
      </c>
      <c r="L22" s="45">
        <f t="shared" ref="L22:S22" si="6">SUM(L23:L26)</f>
        <v>31.817744460700329</v>
      </c>
      <c r="M22" s="45">
        <f t="shared" si="6"/>
        <v>31.817744460700329</v>
      </c>
      <c r="N22" s="67">
        <f t="shared" si="6"/>
        <v>34.550136898527853</v>
      </c>
      <c r="O22" s="44">
        <f t="shared" si="6"/>
        <v>34.550136898527853</v>
      </c>
      <c r="P22" s="67">
        <f t="shared" si="6"/>
        <v>37.21164219440783</v>
      </c>
      <c r="Q22" s="44">
        <f t="shared" si="6"/>
        <v>37.21164219440783</v>
      </c>
      <c r="R22" s="67">
        <f t="shared" si="6"/>
        <v>38.224041358759578</v>
      </c>
      <c r="S22" s="44">
        <f t="shared" si="6"/>
        <v>38.224041358759578</v>
      </c>
      <c r="T22" s="46"/>
      <c r="U22" s="47">
        <f t="shared" ref="U22:X22" si="7">SUM(U23:U26)</f>
        <v>35.799999999999997</v>
      </c>
      <c r="V22" s="47">
        <f t="shared" si="7"/>
        <v>57.5</v>
      </c>
      <c r="W22" s="48">
        <f t="shared" si="7"/>
        <v>69.2</v>
      </c>
      <c r="X22" s="49">
        <f t="shared" si="7"/>
        <v>80.2</v>
      </c>
      <c r="Y22" s="48">
        <f>SUM(Y23:Y26)</f>
        <v>69.2</v>
      </c>
      <c r="Z22" s="49">
        <f>SUM(Z23:Z26)</f>
        <v>80.2</v>
      </c>
      <c r="AA22" s="69"/>
      <c r="AD22" s="64"/>
      <c r="AE22" s="64"/>
      <c r="AF22" s="64"/>
      <c r="AG22" s="64"/>
    </row>
    <row r="23" spans="3:33" s="2" customFormat="1" ht="105" customHeight="1">
      <c r="C23" s="51" t="s">
        <v>59</v>
      </c>
      <c r="D23" s="12" t="s">
        <v>48</v>
      </c>
      <c r="E23" s="12">
        <v>3</v>
      </c>
      <c r="F23" s="52" t="s">
        <v>14</v>
      </c>
      <c r="G23" s="53" t="s">
        <v>48</v>
      </c>
      <c r="H23" s="53">
        <v>3</v>
      </c>
      <c r="I23" s="54" t="s">
        <v>14</v>
      </c>
      <c r="J23" s="55">
        <v>4.2708726851954273</v>
      </c>
      <c r="K23" s="56">
        <v>4.2708726851954273</v>
      </c>
      <c r="L23" s="57">
        <v>3.955354282692976</v>
      </c>
      <c r="M23" s="57">
        <v>3.955354282692976</v>
      </c>
      <c r="N23" s="55">
        <v>4.9952579075789991</v>
      </c>
      <c r="O23" s="56">
        <v>4.9952579075789991</v>
      </c>
      <c r="P23" s="58">
        <v>5.313578029003585</v>
      </c>
      <c r="Q23" s="56">
        <v>5.313578029003585</v>
      </c>
      <c r="R23" s="55">
        <v>5.4601146852047453</v>
      </c>
      <c r="S23" s="56">
        <v>5.4601146852047453</v>
      </c>
      <c r="T23" s="349" t="s">
        <v>343</v>
      </c>
      <c r="U23" s="60">
        <v>11.4</v>
      </c>
      <c r="V23" s="61">
        <v>12.6</v>
      </c>
      <c r="W23" s="62">
        <v>16.8</v>
      </c>
      <c r="X23" s="63">
        <v>20.9</v>
      </c>
      <c r="Y23" s="62">
        <v>16.8</v>
      </c>
      <c r="Z23" s="63">
        <v>20.9</v>
      </c>
      <c r="AA23" s="50" t="s">
        <v>60</v>
      </c>
      <c r="AD23" s="64"/>
      <c r="AE23" s="64"/>
      <c r="AF23" s="64"/>
      <c r="AG23" s="64"/>
    </row>
    <row r="24" spans="3:33" s="2" customFormat="1" ht="30" customHeight="1">
      <c r="C24" s="14" t="s">
        <v>61</v>
      </c>
      <c r="D24" s="12" t="s">
        <v>48</v>
      </c>
      <c r="E24" s="12">
        <v>3</v>
      </c>
      <c r="F24" s="73" t="s">
        <v>16</v>
      </c>
      <c r="G24" s="53" t="s">
        <v>48</v>
      </c>
      <c r="H24" s="53">
        <v>3</v>
      </c>
      <c r="I24" s="74" t="s">
        <v>16</v>
      </c>
      <c r="J24" s="55">
        <v>0.45668400648490687</v>
      </c>
      <c r="K24" s="56">
        <v>0.45668400648490687</v>
      </c>
      <c r="L24" s="57">
        <v>0.43278549497656088</v>
      </c>
      <c r="M24" s="57">
        <v>0.43278549497656088</v>
      </c>
      <c r="N24" s="55">
        <v>0.53529122542528851</v>
      </c>
      <c r="O24" s="56">
        <v>0.53529122542528851</v>
      </c>
      <c r="P24" s="55">
        <v>0.40886867469778831</v>
      </c>
      <c r="Q24" s="56">
        <v>0.40886867469778831</v>
      </c>
      <c r="R24" s="55">
        <v>0.42014436277248646</v>
      </c>
      <c r="S24" s="56">
        <v>0.42014436277248646</v>
      </c>
      <c r="T24" s="349"/>
      <c r="U24" s="60">
        <v>0.5</v>
      </c>
      <c r="V24" s="61">
        <v>0</v>
      </c>
      <c r="W24" s="62">
        <v>0</v>
      </c>
      <c r="X24" s="63">
        <v>0</v>
      </c>
      <c r="Y24" s="62">
        <v>0</v>
      </c>
      <c r="Z24" s="63">
        <v>0</v>
      </c>
      <c r="AA24" s="50" t="s">
        <v>53</v>
      </c>
      <c r="AD24" s="64"/>
      <c r="AE24" s="64"/>
      <c r="AF24" s="64"/>
      <c r="AG24" s="64"/>
    </row>
    <row r="25" spans="3:33" s="2" customFormat="1" ht="60" customHeight="1">
      <c r="C25" s="51" t="s">
        <v>56</v>
      </c>
      <c r="D25" s="12" t="s">
        <v>48</v>
      </c>
      <c r="E25" s="12">
        <v>3</v>
      </c>
      <c r="F25" s="65" t="s">
        <v>15</v>
      </c>
      <c r="G25" s="53" t="s">
        <v>48</v>
      </c>
      <c r="H25" s="53">
        <v>3</v>
      </c>
      <c r="I25" s="66" t="s">
        <v>15</v>
      </c>
      <c r="J25" s="55">
        <v>30.609250942918138</v>
      </c>
      <c r="K25" s="56">
        <v>30.609250942918138</v>
      </c>
      <c r="L25" s="57">
        <v>27.070105765158935</v>
      </c>
      <c r="M25" s="57">
        <v>27.070105765158935</v>
      </c>
      <c r="N25" s="55">
        <v>28.648711203167011</v>
      </c>
      <c r="O25" s="56">
        <v>28.648711203167011</v>
      </c>
      <c r="P25" s="55">
        <v>31.106854004176455</v>
      </c>
      <c r="Q25" s="56">
        <v>31.106854004176455</v>
      </c>
      <c r="R25" s="55">
        <v>31.964711806551559</v>
      </c>
      <c r="S25" s="56">
        <v>31.964711806551559</v>
      </c>
      <c r="T25" s="50"/>
      <c r="U25" s="60">
        <v>23.9</v>
      </c>
      <c r="V25" s="61">
        <v>43.9</v>
      </c>
      <c r="W25" s="62">
        <v>51</v>
      </c>
      <c r="X25" s="63">
        <v>57.9</v>
      </c>
      <c r="Y25" s="62">
        <v>51</v>
      </c>
      <c r="Z25" s="63">
        <v>57.9</v>
      </c>
      <c r="AA25" s="59" t="s">
        <v>62</v>
      </c>
      <c r="AD25" s="64"/>
      <c r="AE25" s="64"/>
      <c r="AF25" s="64"/>
      <c r="AG25" s="64"/>
    </row>
    <row r="26" spans="3:33" s="2" customFormat="1" ht="58.5" customHeight="1">
      <c r="C26" s="51" t="s">
        <v>63</v>
      </c>
      <c r="D26" s="12" t="s">
        <v>48</v>
      </c>
      <c r="E26" s="12">
        <v>3</v>
      </c>
      <c r="F26" s="52" t="s">
        <v>14</v>
      </c>
      <c r="G26" s="53" t="s">
        <v>48</v>
      </c>
      <c r="H26" s="53">
        <v>3</v>
      </c>
      <c r="I26" s="54" t="s">
        <v>14</v>
      </c>
      <c r="J26" s="55">
        <v>0.40257360155052563</v>
      </c>
      <c r="K26" s="56">
        <v>0.40257360155052563</v>
      </c>
      <c r="L26" s="57">
        <v>0.35949891787185823</v>
      </c>
      <c r="M26" s="57">
        <v>0.35949891787185823</v>
      </c>
      <c r="N26" s="55">
        <v>0.37087656235655581</v>
      </c>
      <c r="O26" s="56">
        <v>0.37087656235655581</v>
      </c>
      <c r="P26" s="55">
        <v>0.38234148652999994</v>
      </c>
      <c r="Q26" s="56">
        <v>0.38234148652999994</v>
      </c>
      <c r="R26" s="55">
        <v>0.37907050423078886</v>
      </c>
      <c r="S26" s="56">
        <v>0.37907050423078886</v>
      </c>
      <c r="T26" s="50"/>
      <c r="U26" s="75" t="s">
        <v>64</v>
      </c>
      <c r="V26" s="61">
        <v>1</v>
      </c>
      <c r="W26" s="62">
        <v>1.4</v>
      </c>
      <c r="X26" s="63">
        <v>1.4</v>
      </c>
      <c r="Y26" s="62">
        <v>1.4</v>
      </c>
      <c r="Z26" s="63">
        <v>1.4</v>
      </c>
      <c r="AA26" s="50" t="s">
        <v>65</v>
      </c>
      <c r="AD26" s="64"/>
      <c r="AE26" s="64"/>
      <c r="AF26" s="64"/>
      <c r="AG26" s="64"/>
    </row>
    <row r="27" spans="3:33" s="2" customFormat="1" ht="45" customHeight="1">
      <c r="C27" s="7" t="s">
        <v>4</v>
      </c>
      <c r="D27" s="1"/>
      <c r="E27" s="1"/>
      <c r="F27" s="11"/>
      <c r="G27" s="1"/>
      <c r="H27" s="1"/>
      <c r="I27" s="1"/>
      <c r="J27" s="39"/>
      <c r="K27" s="40"/>
      <c r="L27" s="41"/>
      <c r="M27" s="41"/>
      <c r="N27" s="39"/>
      <c r="O27" s="40"/>
      <c r="P27" s="39"/>
      <c r="Q27" s="40"/>
      <c r="R27" s="39"/>
      <c r="S27" s="40"/>
      <c r="T27" s="349"/>
      <c r="U27" s="76"/>
      <c r="V27" s="77"/>
      <c r="W27" s="76"/>
      <c r="X27" s="78"/>
      <c r="Y27" s="76"/>
      <c r="Z27" s="78"/>
      <c r="AA27" s="42"/>
      <c r="AD27" s="64"/>
      <c r="AE27" s="64"/>
      <c r="AF27" s="64"/>
      <c r="AG27" s="64"/>
    </row>
    <row r="28" spans="3:33" ht="30" customHeight="1">
      <c r="C28" s="9" t="s">
        <v>66</v>
      </c>
      <c r="F28" s="79"/>
      <c r="G28" s="80"/>
      <c r="H28" s="80"/>
      <c r="I28" s="81"/>
      <c r="J28" s="67">
        <f t="shared" ref="J28:S28" si="8">SUM(J29,J30,J31,J32,J34,J33,J35)</f>
        <v>60.181578709217042</v>
      </c>
      <c r="K28" s="44">
        <f t="shared" si="8"/>
        <v>60.065093718789349</v>
      </c>
      <c r="L28" s="67">
        <f t="shared" si="8"/>
        <v>49.15967305619877</v>
      </c>
      <c r="M28" s="44">
        <f t="shared" si="8"/>
        <v>49.080281379455386</v>
      </c>
      <c r="N28" s="67">
        <f t="shared" si="8"/>
        <v>50.724837209882551</v>
      </c>
      <c r="O28" s="44">
        <f t="shared" si="8"/>
        <v>50.615257031827788</v>
      </c>
      <c r="P28" s="67">
        <f t="shared" si="8"/>
        <v>47.315382908855199</v>
      </c>
      <c r="Q28" s="44">
        <f t="shared" si="8"/>
        <v>47.027901218646988</v>
      </c>
      <c r="R28" s="67">
        <f t="shared" si="8"/>
        <v>54.51854419550498</v>
      </c>
      <c r="S28" s="44">
        <f t="shared" si="8"/>
        <v>54.23860397043908</v>
      </c>
      <c r="T28" s="349"/>
      <c r="U28" s="47">
        <f t="shared" ref="U28" si="9">SUM(U29,U30,U31,U32,U34,U33,U35)</f>
        <v>57.2</v>
      </c>
      <c r="V28" s="47">
        <f>SUM(V29,V30,V31,V32,V34,V33,V35)</f>
        <v>63.699999999999996</v>
      </c>
      <c r="W28" s="48">
        <f>SUM(W29,W30,W31,W32,W34,W33,W35)</f>
        <v>60.7</v>
      </c>
      <c r="X28" s="49">
        <f>SUM(X29,X30,X31,X32,X34,X33,X35)</f>
        <v>60.2</v>
      </c>
      <c r="Y28" s="48">
        <f>SUM(Y29,Y30,Y31,Y32,Y34,Y33,Y35)</f>
        <v>69.5</v>
      </c>
      <c r="Z28" s="49">
        <f>SUM(Z29,Z30,Z31,Z32,Z34,Z33,Z35)</f>
        <v>75.400000000000006</v>
      </c>
      <c r="AA28" s="69"/>
      <c r="AD28" s="64"/>
      <c r="AE28" s="64"/>
      <c r="AF28" s="64"/>
      <c r="AG28" s="64"/>
    </row>
    <row r="29" spans="3:33" s="2" customFormat="1" ht="30" customHeight="1">
      <c r="C29" s="14" t="s">
        <v>67</v>
      </c>
      <c r="D29" s="12" t="s">
        <v>68</v>
      </c>
      <c r="E29" s="12">
        <v>7</v>
      </c>
      <c r="F29" s="73" t="s">
        <v>16</v>
      </c>
      <c r="G29" s="53" t="s">
        <v>68</v>
      </c>
      <c r="H29" s="53">
        <v>7</v>
      </c>
      <c r="I29" s="74" t="s">
        <v>16</v>
      </c>
      <c r="J29" s="55">
        <v>27.187759085512901</v>
      </c>
      <c r="K29" s="56">
        <v>29.835813375321745</v>
      </c>
      <c r="L29" s="57">
        <v>20.031725837880092</v>
      </c>
      <c r="M29" s="57">
        <v>25.194661667599178</v>
      </c>
      <c r="N29" s="55">
        <v>20.076388821260981</v>
      </c>
      <c r="O29" s="56">
        <v>25.343841381857668</v>
      </c>
      <c r="P29" s="55">
        <v>16.020502914459801</v>
      </c>
      <c r="Q29" s="56">
        <v>25.485310597413623</v>
      </c>
      <c r="R29" s="55">
        <v>17.7467481321547</v>
      </c>
      <c r="S29" s="56">
        <v>27.892085476270204</v>
      </c>
      <c r="T29" s="362" t="s">
        <v>375</v>
      </c>
      <c r="U29" s="60">
        <v>26.6</v>
      </c>
      <c r="V29" s="61">
        <v>28.5</v>
      </c>
      <c r="W29" s="62">
        <v>20.2</v>
      </c>
      <c r="X29" s="63">
        <v>11.9</v>
      </c>
      <c r="Y29" s="62">
        <v>20.2</v>
      </c>
      <c r="Z29" s="63">
        <v>11.9</v>
      </c>
      <c r="AA29" s="349" t="s">
        <v>69</v>
      </c>
      <c r="AD29" s="64"/>
      <c r="AE29" s="64"/>
      <c r="AF29" s="64"/>
      <c r="AG29" s="64"/>
    </row>
    <row r="30" spans="3:33" s="2" customFormat="1" ht="30" customHeight="1">
      <c r="C30" s="14" t="s">
        <v>70</v>
      </c>
      <c r="D30" s="12" t="s">
        <v>68</v>
      </c>
      <c r="E30" s="12">
        <v>7</v>
      </c>
      <c r="F30" s="73" t="s">
        <v>16</v>
      </c>
      <c r="G30" s="53" t="s">
        <v>68</v>
      </c>
      <c r="H30" s="53">
        <v>7</v>
      </c>
      <c r="I30" s="74" t="s">
        <v>16</v>
      </c>
      <c r="J30" s="55">
        <v>27.356664116406048</v>
      </c>
      <c r="K30" s="56">
        <v>27.356664116406048</v>
      </c>
      <c r="L30" s="57">
        <v>16.093000784560601</v>
      </c>
      <c r="M30" s="57">
        <v>16.093000784560601</v>
      </c>
      <c r="N30" s="55">
        <v>12.914794754122621</v>
      </c>
      <c r="O30" s="56">
        <v>12.914794754122621</v>
      </c>
      <c r="P30" s="55">
        <v>7.9548049087598196</v>
      </c>
      <c r="Q30" s="56">
        <v>7.9548049087598196</v>
      </c>
      <c r="R30" s="55">
        <v>8.8119530273153508</v>
      </c>
      <c r="S30" s="56">
        <v>8.8119530273153508</v>
      </c>
      <c r="T30" s="362"/>
      <c r="U30" s="60">
        <v>13.6</v>
      </c>
      <c r="V30" s="61">
        <v>14.6</v>
      </c>
      <c r="W30" s="62">
        <v>7.4</v>
      </c>
      <c r="X30" s="63">
        <v>3.5</v>
      </c>
      <c r="Y30" s="62">
        <v>7.4</v>
      </c>
      <c r="Z30" s="63">
        <v>3.5</v>
      </c>
      <c r="AA30" s="349"/>
      <c r="AD30" s="64"/>
      <c r="AE30" s="64"/>
      <c r="AF30" s="64"/>
      <c r="AG30" s="64"/>
    </row>
    <row r="31" spans="3:33" s="2" customFormat="1" ht="30" customHeight="1">
      <c r="C31" s="14" t="s">
        <v>71</v>
      </c>
      <c r="D31" s="12" t="s">
        <v>68</v>
      </c>
      <c r="E31" s="12">
        <v>7</v>
      </c>
      <c r="F31" s="73" t="s">
        <v>16</v>
      </c>
      <c r="G31" s="53" t="s">
        <v>68</v>
      </c>
      <c r="H31" s="53">
        <v>7</v>
      </c>
      <c r="I31" s="74" t="s">
        <v>16</v>
      </c>
      <c r="J31" s="55">
        <v>2.6480542898088437</v>
      </c>
      <c r="K31" s="56"/>
      <c r="L31" s="57">
        <v>5.1629358297190864</v>
      </c>
      <c r="M31" s="57"/>
      <c r="N31" s="55">
        <v>5.2674525605966878</v>
      </c>
      <c r="O31" s="56"/>
      <c r="P31" s="55">
        <v>9.4648076829538219</v>
      </c>
      <c r="Q31" s="56"/>
      <c r="R31" s="55">
        <v>10.145337344115504</v>
      </c>
      <c r="S31" s="56"/>
      <c r="T31" s="362"/>
      <c r="U31" s="60"/>
      <c r="V31" s="61"/>
      <c r="W31" s="62"/>
      <c r="X31" s="63"/>
      <c r="Y31" s="62"/>
      <c r="Z31" s="63"/>
      <c r="AA31" s="349"/>
      <c r="AD31" s="64"/>
      <c r="AE31" s="64"/>
      <c r="AF31" s="64"/>
      <c r="AG31" s="64"/>
    </row>
    <row r="32" spans="3:33" s="2" customFormat="1" ht="30" customHeight="1">
      <c r="C32" s="14" t="s">
        <v>5</v>
      </c>
      <c r="D32" s="12" t="s">
        <v>68</v>
      </c>
      <c r="E32" s="12">
        <v>7</v>
      </c>
      <c r="F32" s="52" t="s">
        <v>14</v>
      </c>
      <c r="G32" s="53" t="s">
        <v>68</v>
      </c>
      <c r="H32" s="53">
        <v>7</v>
      </c>
      <c r="I32" s="54" t="s">
        <v>14</v>
      </c>
      <c r="J32" s="55">
        <v>1.0832189684329201</v>
      </c>
      <c r="K32" s="56">
        <v>1.0832189684329201</v>
      </c>
      <c r="L32" s="57">
        <v>3.8177733006910302</v>
      </c>
      <c r="M32" s="57">
        <v>3.8177733006910302</v>
      </c>
      <c r="N32" s="55">
        <v>6.6215463670894499</v>
      </c>
      <c r="O32" s="56">
        <v>6.6215463670894499</v>
      </c>
      <c r="P32" s="55">
        <v>6.5089596546438102</v>
      </c>
      <c r="Q32" s="56">
        <v>6.5089596546438102</v>
      </c>
      <c r="R32" s="55">
        <v>7.36609572461753</v>
      </c>
      <c r="S32" s="56">
        <v>7.36609572461753</v>
      </c>
      <c r="T32" s="113"/>
      <c r="U32" s="60">
        <v>5.9</v>
      </c>
      <c r="V32" s="61">
        <v>8.6999999999999993</v>
      </c>
      <c r="W32" s="62">
        <v>5.2</v>
      </c>
      <c r="X32" s="63">
        <v>4.0999999999999996</v>
      </c>
      <c r="Y32" s="62">
        <v>5.2</v>
      </c>
      <c r="Z32" s="63">
        <v>4.2</v>
      </c>
      <c r="AA32" s="349"/>
      <c r="AD32" s="64"/>
      <c r="AE32" s="64"/>
      <c r="AF32" s="64"/>
      <c r="AG32" s="64"/>
    </row>
    <row r="33" spans="3:33" s="2" customFormat="1" ht="30" customHeight="1">
      <c r="C33" s="14" t="s">
        <v>6</v>
      </c>
      <c r="D33" s="12" t="s">
        <v>68</v>
      </c>
      <c r="E33" s="12">
        <v>7</v>
      </c>
      <c r="F33" s="52" t="s">
        <v>14</v>
      </c>
      <c r="G33" s="53" t="s">
        <v>68</v>
      </c>
      <c r="H33" s="53">
        <v>7</v>
      </c>
      <c r="I33" s="54" t="s">
        <v>14</v>
      </c>
      <c r="J33" s="55">
        <v>1.9058822490563401</v>
      </c>
      <c r="K33" s="56">
        <v>1.78939725862863</v>
      </c>
      <c r="L33" s="57">
        <v>4.0542373033479597</v>
      </c>
      <c r="M33" s="57">
        <v>3.97484562660458</v>
      </c>
      <c r="N33" s="55">
        <v>5.8446547068128103</v>
      </c>
      <c r="O33" s="56">
        <v>5.7350745287580498</v>
      </c>
      <c r="P33" s="55">
        <v>7.3663077480379497</v>
      </c>
      <c r="Q33" s="56">
        <v>7.0788260578297404</v>
      </c>
      <c r="R33" s="55">
        <v>10.448409967301901</v>
      </c>
      <c r="S33" s="56">
        <v>10.168469742236001</v>
      </c>
      <c r="T33" s="113" t="s">
        <v>376</v>
      </c>
      <c r="U33" s="60">
        <v>11.1</v>
      </c>
      <c r="V33" s="61">
        <v>11.9</v>
      </c>
      <c r="W33" s="62">
        <v>27.9</v>
      </c>
      <c r="X33" s="63">
        <v>40.700000000000003</v>
      </c>
      <c r="Y33" s="62">
        <v>36.700000000000003</v>
      </c>
      <c r="Z33" s="63">
        <v>55.8</v>
      </c>
      <c r="AA33" s="349"/>
      <c r="AD33" s="64"/>
      <c r="AE33" s="64"/>
      <c r="AF33" s="64"/>
      <c r="AG33" s="64"/>
    </row>
    <row r="34" spans="3:33" s="2" customFormat="1" ht="30" customHeight="1">
      <c r="C34" s="14" t="s">
        <v>7</v>
      </c>
      <c r="D34" s="12" t="s">
        <v>68</v>
      </c>
      <c r="E34" s="12">
        <v>7</v>
      </c>
      <c r="F34" s="52" t="s">
        <v>14</v>
      </c>
      <c r="G34" s="53" t="s">
        <v>68</v>
      </c>
      <c r="H34" s="53">
        <v>7</v>
      </c>
      <c r="I34" s="54" t="s">
        <v>14</v>
      </c>
      <c r="J34" s="55">
        <v>0</v>
      </c>
      <c r="K34" s="82">
        <v>0</v>
      </c>
      <c r="L34" s="83">
        <v>0</v>
      </c>
      <c r="M34" s="83">
        <v>0</v>
      </c>
      <c r="N34" s="55">
        <v>0</v>
      </c>
      <c r="O34" s="82">
        <v>0</v>
      </c>
      <c r="P34" s="55">
        <v>0</v>
      </c>
      <c r="Q34" s="82">
        <v>0</v>
      </c>
      <c r="R34" s="55">
        <v>0</v>
      </c>
      <c r="S34" s="82">
        <v>0</v>
      </c>
      <c r="T34" s="113"/>
      <c r="U34" s="60">
        <v>0</v>
      </c>
      <c r="V34" s="61">
        <v>0</v>
      </c>
      <c r="W34" s="62">
        <v>0</v>
      </c>
      <c r="X34" s="63">
        <v>0</v>
      </c>
      <c r="Y34" s="62">
        <v>0</v>
      </c>
      <c r="Z34" s="63">
        <v>0</v>
      </c>
      <c r="AA34" s="349"/>
      <c r="AD34" s="64"/>
      <c r="AE34" s="64"/>
      <c r="AF34" s="64"/>
      <c r="AG34" s="64"/>
    </row>
    <row r="35" spans="3:33" s="2" customFormat="1" ht="30" customHeight="1">
      <c r="C35" s="14" t="s">
        <v>362</v>
      </c>
      <c r="D35" s="12" t="s">
        <v>68</v>
      </c>
      <c r="E35" s="12">
        <v>7</v>
      </c>
      <c r="F35" s="52" t="s">
        <v>14</v>
      </c>
      <c r="G35" s="53" t="s">
        <v>68</v>
      </c>
      <c r="H35" s="53">
        <v>7</v>
      </c>
      <c r="I35" s="54" t="s">
        <v>14</v>
      </c>
      <c r="J35" s="55">
        <v>0</v>
      </c>
      <c r="K35" s="82">
        <v>0</v>
      </c>
      <c r="L35" s="83">
        <v>0</v>
      </c>
      <c r="M35" s="83">
        <v>0</v>
      </c>
      <c r="N35" s="55">
        <v>0</v>
      </c>
      <c r="O35" s="82">
        <v>0</v>
      </c>
      <c r="P35" s="55">
        <v>0</v>
      </c>
      <c r="Q35" s="82">
        <v>0</v>
      </c>
      <c r="R35" s="55">
        <v>0</v>
      </c>
      <c r="S35" s="82">
        <v>0</v>
      </c>
      <c r="T35" s="113"/>
      <c r="U35" s="60">
        <v>0</v>
      </c>
      <c r="V35" s="61">
        <v>0</v>
      </c>
      <c r="W35" s="62">
        <v>0</v>
      </c>
      <c r="X35" s="63">
        <v>0</v>
      </c>
      <c r="Y35" s="62">
        <v>0</v>
      </c>
      <c r="Z35" s="63">
        <v>0</v>
      </c>
      <c r="AA35" s="349"/>
      <c r="AD35" s="64"/>
      <c r="AE35" s="64"/>
      <c r="AF35" s="64"/>
      <c r="AG35" s="64"/>
    </row>
    <row r="36" spans="3:33" ht="30" customHeight="1">
      <c r="C36" s="9" t="s">
        <v>73</v>
      </c>
      <c r="F36" s="79"/>
      <c r="G36" s="80"/>
      <c r="H36" s="80"/>
      <c r="I36" s="81"/>
      <c r="J36" s="67">
        <f t="shared" ref="J36:S36" si="10">SUM(J37,J38,J39,J41,J40,J42)</f>
        <v>18.863610941388067</v>
      </c>
      <c r="K36" s="44">
        <f t="shared" si="10"/>
        <v>18.742135283131525</v>
      </c>
      <c r="L36" s="67">
        <f t="shared" si="10"/>
        <v>15.654392391681791</v>
      </c>
      <c r="M36" s="44">
        <f t="shared" si="10"/>
        <v>15.566295722455086</v>
      </c>
      <c r="N36" s="67">
        <f t="shared" si="10"/>
        <v>17.366264762695256</v>
      </c>
      <c r="O36" s="44">
        <f t="shared" si="10"/>
        <v>17.231524472374097</v>
      </c>
      <c r="P36" s="67">
        <f t="shared" si="10"/>
        <v>15.747208230965363</v>
      </c>
      <c r="Q36" s="44">
        <f t="shared" si="10"/>
        <v>15.556008230965364</v>
      </c>
      <c r="R36" s="67">
        <f t="shared" si="10"/>
        <v>17.25492703746788</v>
      </c>
      <c r="S36" s="44">
        <f t="shared" si="10"/>
        <v>16.982522373008933</v>
      </c>
      <c r="T36" s="69"/>
      <c r="U36" s="47">
        <f t="shared" ref="U36" si="11">SUM(U37,U38,U39,U41,U40,U42)</f>
        <v>16</v>
      </c>
      <c r="V36" s="47">
        <f>SUM(V37,V38,V39,V41,V40,V42)</f>
        <v>15.1</v>
      </c>
      <c r="W36" s="48">
        <f>SUM(W37,W38,W39,W41,W40,W42)</f>
        <v>17.600000000000001</v>
      </c>
      <c r="X36" s="49">
        <f>SUM(X37,X38,X39,X41,X40,X42)</f>
        <v>18.3</v>
      </c>
      <c r="Y36" s="48">
        <f>SUM(Y37,Y38,Y39,Y41,Y40,Y42)</f>
        <v>19.5</v>
      </c>
      <c r="Z36" s="49">
        <f>SUM(Z37,Z38,Z39,Z41,Z40,Z42)</f>
        <v>22.2</v>
      </c>
      <c r="AA36" s="69"/>
      <c r="AD36" s="64"/>
      <c r="AE36" s="64"/>
      <c r="AF36" s="64"/>
      <c r="AG36" s="64"/>
    </row>
    <row r="37" spans="3:33" s="2" customFormat="1" ht="35.15" customHeight="1">
      <c r="C37" s="14" t="s">
        <v>67</v>
      </c>
      <c r="D37" s="12" t="s">
        <v>68</v>
      </c>
      <c r="E37" s="12">
        <v>8</v>
      </c>
      <c r="F37" s="73" t="s">
        <v>16</v>
      </c>
      <c r="G37" s="53" t="s">
        <v>68</v>
      </c>
      <c r="H37" s="53">
        <v>8</v>
      </c>
      <c r="I37" s="74" t="s">
        <v>16</v>
      </c>
      <c r="J37" s="55">
        <v>0</v>
      </c>
      <c r="K37" s="56">
        <v>0</v>
      </c>
      <c r="L37" s="57">
        <v>0</v>
      </c>
      <c r="M37" s="57">
        <v>0</v>
      </c>
      <c r="N37" s="55">
        <v>0</v>
      </c>
      <c r="O37" s="56">
        <v>0</v>
      </c>
      <c r="P37" s="55">
        <v>0</v>
      </c>
      <c r="Q37" s="56">
        <v>0</v>
      </c>
      <c r="R37" s="55">
        <v>0</v>
      </c>
      <c r="S37" s="56">
        <v>0</v>
      </c>
      <c r="T37" s="113"/>
      <c r="U37" s="60">
        <v>0</v>
      </c>
      <c r="V37" s="61">
        <v>0</v>
      </c>
      <c r="W37" s="62">
        <v>0</v>
      </c>
      <c r="X37" s="63">
        <v>0</v>
      </c>
      <c r="Y37" s="62">
        <v>0</v>
      </c>
      <c r="Z37" s="63">
        <v>0</v>
      </c>
      <c r="AA37" s="360" t="s">
        <v>74</v>
      </c>
      <c r="AD37" s="64"/>
      <c r="AE37" s="64"/>
      <c r="AF37" s="64"/>
      <c r="AG37" s="64"/>
    </row>
    <row r="38" spans="3:33" s="2" customFormat="1" ht="20.149999999999999" customHeight="1">
      <c r="C38" s="14" t="s">
        <v>70</v>
      </c>
      <c r="D38" s="12" t="s">
        <v>68</v>
      </c>
      <c r="E38" s="12">
        <v>8</v>
      </c>
      <c r="F38" s="73" t="s">
        <v>16</v>
      </c>
      <c r="G38" s="53" t="s">
        <v>68</v>
      </c>
      <c r="H38" s="53">
        <v>8</v>
      </c>
      <c r="I38" s="74" t="s">
        <v>16</v>
      </c>
      <c r="J38" s="55">
        <v>18.150998894629993</v>
      </c>
      <c r="K38" s="56">
        <v>18.150998894629993</v>
      </c>
      <c r="L38" s="57">
        <v>14.810004057964072</v>
      </c>
      <c r="M38" s="57">
        <v>14.810004057964072</v>
      </c>
      <c r="N38" s="55">
        <v>16.334285451384819</v>
      </c>
      <c r="O38" s="56">
        <v>16.334285451384819</v>
      </c>
      <c r="P38" s="55">
        <v>14.464756180999998</v>
      </c>
      <c r="Q38" s="56">
        <v>14.464756180999998</v>
      </c>
      <c r="R38" s="55">
        <v>15.097740768889805</v>
      </c>
      <c r="S38" s="56">
        <v>15.097740768889805</v>
      </c>
      <c r="T38" s="113"/>
      <c r="U38" s="60">
        <v>13</v>
      </c>
      <c r="V38" s="61">
        <v>11.7</v>
      </c>
      <c r="W38" s="62">
        <v>10.8</v>
      </c>
      <c r="X38" s="63">
        <v>7.5</v>
      </c>
      <c r="Y38" s="62">
        <v>10.8</v>
      </c>
      <c r="Z38" s="63">
        <v>7.5</v>
      </c>
      <c r="AA38" s="360"/>
      <c r="AD38" s="64"/>
      <c r="AE38" s="64"/>
      <c r="AF38" s="64"/>
      <c r="AG38" s="64"/>
    </row>
    <row r="39" spans="3:33" s="2" customFormat="1" ht="20.149999999999999" customHeight="1">
      <c r="C39" s="14" t="s">
        <v>5</v>
      </c>
      <c r="D39" s="12" t="s">
        <v>68</v>
      </c>
      <c r="E39" s="12">
        <v>8</v>
      </c>
      <c r="F39" s="52" t="s">
        <v>14</v>
      </c>
      <c r="G39" s="53" t="s">
        <v>68</v>
      </c>
      <c r="H39" s="53">
        <v>8</v>
      </c>
      <c r="I39" s="54" t="s">
        <v>14</v>
      </c>
      <c r="J39" s="55">
        <v>0</v>
      </c>
      <c r="K39" s="56">
        <v>0</v>
      </c>
      <c r="L39" s="57">
        <v>0</v>
      </c>
      <c r="M39" s="57">
        <v>0</v>
      </c>
      <c r="N39" s="55">
        <v>0</v>
      </c>
      <c r="O39" s="56">
        <v>0</v>
      </c>
      <c r="P39" s="55">
        <v>0</v>
      </c>
      <c r="Q39" s="56">
        <v>0</v>
      </c>
      <c r="R39" s="55">
        <v>0</v>
      </c>
      <c r="S39" s="56">
        <v>0</v>
      </c>
      <c r="T39" s="113"/>
      <c r="U39" s="60">
        <v>0</v>
      </c>
      <c r="V39" s="61">
        <v>0</v>
      </c>
      <c r="W39" s="62">
        <v>0</v>
      </c>
      <c r="X39" s="63">
        <v>0</v>
      </c>
      <c r="Y39" s="62">
        <v>0</v>
      </c>
      <c r="Z39" s="63">
        <v>0</v>
      </c>
      <c r="AA39" s="360"/>
      <c r="AD39" s="64"/>
      <c r="AE39" s="64"/>
      <c r="AF39" s="64"/>
      <c r="AG39" s="64"/>
    </row>
    <row r="40" spans="3:33" s="2" customFormat="1" ht="20.149999999999999" customHeight="1">
      <c r="C40" s="14" t="s">
        <v>6</v>
      </c>
      <c r="D40" s="12" t="s">
        <v>68</v>
      </c>
      <c r="E40" s="12">
        <v>8</v>
      </c>
      <c r="F40" s="52" t="s">
        <v>14</v>
      </c>
      <c r="G40" s="53" t="s">
        <v>68</v>
      </c>
      <c r="H40" s="53">
        <v>8</v>
      </c>
      <c r="I40" s="54" t="s">
        <v>14</v>
      </c>
      <c r="J40" s="55">
        <v>0.38267788548172599</v>
      </c>
      <c r="K40" s="56">
        <v>0.38267788548172599</v>
      </c>
      <c r="L40" s="57">
        <v>0.44024843433626099</v>
      </c>
      <c r="M40" s="57">
        <v>0.43988298861118402</v>
      </c>
      <c r="N40" s="55">
        <v>0.43554741894282301</v>
      </c>
      <c r="O40" s="56">
        <v>0.43554741894282301</v>
      </c>
      <c r="P40" s="55">
        <v>0.69176444528409398</v>
      </c>
      <c r="Q40" s="56">
        <v>0.68256444528409399</v>
      </c>
      <c r="R40" s="55">
        <v>1.5523993919893999</v>
      </c>
      <c r="S40" s="56">
        <v>1.52725680643807</v>
      </c>
      <c r="T40" s="59" t="s">
        <v>75</v>
      </c>
      <c r="U40" s="60">
        <v>2</v>
      </c>
      <c r="V40" s="61">
        <v>2.2999999999999998</v>
      </c>
      <c r="W40" s="62">
        <v>6</v>
      </c>
      <c r="X40" s="63">
        <v>9.4</v>
      </c>
      <c r="Y40" s="62">
        <v>7.8</v>
      </c>
      <c r="Z40" s="63">
        <v>13</v>
      </c>
      <c r="AA40" s="360"/>
      <c r="AD40" s="64"/>
      <c r="AE40" s="64"/>
      <c r="AF40" s="64"/>
      <c r="AG40" s="64"/>
    </row>
    <row r="41" spans="3:33" s="2" customFormat="1" ht="20.149999999999999" customHeight="1">
      <c r="C41" s="14" t="s">
        <v>7</v>
      </c>
      <c r="D41" s="12" t="s">
        <v>68</v>
      </c>
      <c r="E41" s="12">
        <v>8</v>
      </c>
      <c r="F41" s="52" t="s">
        <v>14</v>
      </c>
      <c r="G41" s="53" t="s">
        <v>68</v>
      </c>
      <c r="H41" s="53">
        <v>8</v>
      </c>
      <c r="I41" s="54" t="s">
        <v>14</v>
      </c>
      <c r="J41" s="55">
        <v>0</v>
      </c>
      <c r="K41" s="82">
        <v>0</v>
      </c>
      <c r="L41" s="83">
        <v>0</v>
      </c>
      <c r="M41" s="83">
        <v>0</v>
      </c>
      <c r="N41" s="55">
        <v>0</v>
      </c>
      <c r="O41" s="82">
        <v>0</v>
      </c>
      <c r="P41" s="55">
        <v>0</v>
      </c>
      <c r="Q41" s="82">
        <v>0</v>
      </c>
      <c r="R41" s="55">
        <v>0</v>
      </c>
      <c r="S41" s="56">
        <v>0</v>
      </c>
      <c r="T41" s="113"/>
      <c r="U41" s="60">
        <v>0</v>
      </c>
      <c r="V41" s="61">
        <v>0</v>
      </c>
      <c r="W41" s="62">
        <v>0.4</v>
      </c>
      <c r="X41" s="63">
        <v>0.9</v>
      </c>
      <c r="Y41" s="62">
        <v>0.5</v>
      </c>
      <c r="Z41" s="63">
        <v>1.2</v>
      </c>
      <c r="AA41" s="360"/>
      <c r="AD41" s="64"/>
      <c r="AE41" s="64"/>
      <c r="AF41" s="64"/>
      <c r="AG41" s="64"/>
    </row>
    <row r="42" spans="3:33" s="2" customFormat="1" ht="20.149999999999999" customHeight="1">
      <c r="C42" s="14" t="s">
        <v>362</v>
      </c>
      <c r="D42" s="12" t="s">
        <v>68</v>
      </c>
      <c r="E42" s="12">
        <v>8</v>
      </c>
      <c r="F42" s="52" t="s">
        <v>14</v>
      </c>
      <c r="G42" s="53" t="s">
        <v>68</v>
      </c>
      <c r="H42" s="53">
        <v>8</v>
      </c>
      <c r="I42" s="54" t="s">
        <v>14</v>
      </c>
      <c r="J42" s="55">
        <v>0.32993416127634939</v>
      </c>
      <c r="K42" s="56">
        <v>0.20845850301980626</v>
      </c>
      <c r="L42" s="57">
        <v>0.40413989938145789</v>
      </c>
      <c r="M42" s="57">
        <v>0.31640867587982963</v>
      </c>
      <c r="N42" s="55">
        <v>0.59643189236761507</v>
      </c>
      <c r="O42" s="56">
        <v>0.4616916020464561</v>
      </c>
      <c r="P42" s="55">
        <v>0.5906876046812719</v>
      </c>
      <c r="Q42" s="56">
        <v>0.40868760468127185</v>
      </c>
      <c r="R42" s="55">
        <v>0.60478687658867603</v>
      </c>
      <c r="S42" s="56">
        <v>0.35752479768105933</v>
      </c>
      <c r="T42" s="59" t="s">
        <v>75</v>
      </c>
      <c r="U42" s="60">
        <v>1</v>
      </c>
      <c r="V42" s="61">
        <v>1.1000000000000001</v>
      </c>
      <c r="W42" s="62">
        <v>0.4</v>
      </c>
      <c r="X42" s="63">
        <v>0.5</v>
      </c>
      <c r="Y42" s="62">
        <v>0.4</v>
      </c>
      <c r="Z42" s="63">
        <v>0.5</v>
      </c>
      <c r="AA42" s="360"/>
      <c r="AD42" s="64"/>
      <c r="AE42" s="64"/>
      <c r="AF42" s="64"/>
      <c r="AG42" s="64"/>
    </row>
    <row r="43" spans="3:33" ht="30" customHeight="1">
      <c r="C43" s="9" t="s">
        <v>8</v>
      </c>
      <c r="F43" s="8"/>
      <c r="J43" s="67">
        <f>SUM(J44,J45,J46,J47)</f>
        <v>0.15680357086127561</v>
      </c>
      <c r="K43" s="44">
        <f>SUM(K44,K45,K46,K47)</f>
        <v>0.15680357086127561</v>
      </c>
      <c r="L43" s="45">
        <f t="shared" ref="L43:Q43" si="12">SUM(L44,L45,L46,L47)</f>
        <v>0.24709461627548215</v>
      </c>
      <c r="M43" s="45">
        <f t="shared" si="12"/>
        <v>0.24709461627548215</v>
      </c>
      <c r="N43" s="67">
        <f t="shared" si="12"/>
        <v>0.72806527140531641</v>
      </c>
      <c r="O43" s="44">
        <f t="shared" si="12"/>
        <v>0.72806527140531641</v>
      </c>
      <c r="P43" s="67">
        <f t="shared" si="12"/>
        <v>0.78840575401166357</v>
      </c>
      <c r="Q43" s="44">
        <f t="shared" si="12"/>
        <v>0.78840575401166357</v>
      </c>
      <c r="R43" s="67">
        <f>SUM(R44,R45,R46,R47)</f>
        <v>1.2983861209172634</v>
      </c>
      <c r="S43" s="44">
        <f>SUM(S44,S45,S46,S47)</f>
        <v>1.2983861209172634</v>
      </c>
      <c r="T43" s="69"/>
      <c r="U43" s="47">
        <f t="shared" ref="U43" si="13">SUM(U44,U45,U46,U47)</f>
        <v>1.2</v>
      </c>
      <c r="V43" s="47">
        <f>SUM(V44,V45,V46,V47)</f>
        <v>2.1</v>
      </c>
      <c r="W43" s="48">
        <f>SUM(W44,W45,W46,W47)</f>
        <v>2.2000000000000002</v>
      </c>
      <c r="X43" s="49">
        <f>SUM(X44,X45,X46,X47)</f>
        <v>3.3</v>
      </c>
      <c r="Y43" s="48">
        <f>SUM(Y44,Y45,Y46,Y47)</f>
        <v>2.2000000000000002</v>
      </c>
      <c r="Z43" s="49">
        <f>SUM(Z44,Z45,Z46,Z47)</f>
        <v>3.3</v>
      </c>
      <c r="AA43" s="69"/>
      <c r="AD43" s="64"/>
      <c r="AE43" s="64"/>
      <c r="AF43" s="64"/>
      <c r="AG43" s="64"/>
    </row>
    <row r="44" spans="3:33" s="2" customFormat="1" ht="65.150000000000006" customHeight="1">
      <c r="C44" s="14" t="s">
        <v>76</v>
      </c>
      <c r="D44" s="12" t="s">
        <v>68</v>
      </c>
      <c r="E44" s="12">
        <v>6</v>
      </c>
      <c r="F44" s="52" t="s">
        <v>14</v>
      </c>
      <c r="G44" s="53" t="s">
        <v>77</v>
      </c>
      <c r="H44" s="53">
        <v>6</v>
      </c>
      <c r="I44" s="54" t="s">
        <v>14</v>
      </c>
      <c r="J44" s="55">
        <v>0.10665817762864604</v>
      </c>
      <c r="K44" s="56">
        <v>0.10665817762864604</v>
      </c>
      <c r="L44" s="57">
        <v>0.16884405237936004</v>
      </c>
      <c r="M44" s="57">
        <v>0.16884405237936004</v>
      </c>
      <c r="N44" s="55">
        <v>0.55320996965350511</v>
      </c>
      <c r="O44" s="56">
        <v>0.55320996965350511</v>
      </c>
      <c r="P44" s="55">
        <v>0.64092075401166348</v>
      </c>
      <c r="Q44" s="56">
        <v>0.64092075401166348</v>
      </c>
      <c r="R44" s="55">
        <v>1.0865698100698111</v>
      </c>
      <c r="S44" s="56">
        <v>1.0865698100698111</v>
      </c>
      <c r="T44" s="50" t="s">
        <v>344</v>
      </c>
      <c r="U44" s="60">
        <v>1.2</v>
      </c>
      <c r="V44" s="61">
        <v>2.1</v>
      </c>
      <c r="W44" s="62">
        <v>2.2000000000000002</v>
      </c>
      <c r="X44" s="63">
        <v>3.3</v>
      </c>
      <c r="Y44" s="62">
        <v>2.2000000000000002</v>
      </c>
      <c r="Z44" s="63">
        <v>3.3</v>
      </c>
      <c r="AA44" s="84" t="s">
        <v>78</v>
      </c>
      <c r="AD44" s="64"/>
      <c r="AE44" s="64"/>
      <c r="AF44" s="64"/>
      <c r="AG44" s="64"/>
    </row>
    <row r="45" spans="3:33" s="2" customFormat="1" ht="50.15" customHeight="1">
      <c r="C45" s="14" t="s">
        <v>79</v>
      </c>
      <c r="D45" s="12" t="s">
        <v>68</v>
      </c>
      <c r="E45" s="12">
        <v>6</v>
      </c>
      <c r="F45" s="52" t="s">
        <v>14</v>
      </c>
      <c r="G45" s="53" t="s">
        <v>77</v>
      </c>
      <c r="H45" s="53">
        <v>6</v>
      </c>
      <c r="I45" s="54" t="s">
        <v>14</v>
      </c>
      <c r="J45" s="55">
        <v>0</v>
      </c>
      <c r="K45" s="82" t="s">
        <v>80</v>
      </c>
      <c r="L45" s="57">
        <v>0</v>
      </c>
      <c r="M45" s="83" t="s">
        <v>80</v>
      </c>
      <c r="N45" s="55">
        <v>0</v>
      </c>
      <c r="O45" s="82" t="s">
        <v>80</v>
      </c>
      <c r="P45" s="55">
        <v>0</v>
      </c>
      <c r="Q45" s="82" t="s">
        <v>80</v>
      </c>
      <c r="R45" s="55">
        <v>0</v>
      </c>
      <c r="S45" s="82" t="s">
        <v>80</v>
      </c>
      <c r="T45" s="50" t="s">
        <v>81</v>
      </c>
      <c r="U45" s="60">
        <v>0</v>
      </c>
      <c r="V45" s="61">
        <v>0</v>
      </c>
      <c r="W45" s="62">
        <v>0</v>
      </c>
      <c r="X45" s="63">
        <v>0</v>
      </c>
      <c r="Y45" s="62">
        <v>0</v>
      </c>
      <c r="Z45" s="63">
        <v>0</v>
      </c>
      <c r="AA45" s="84" t="s">
        <v>82</v>
      </c>
      <c r="AD45" s="64"/>
      <c r="AE45" s="64"/>
      <c r="AF45" s="64"/>
      <c r="AG45" s="64"/>
    </row>
    <row r="46" spans="3:33" s="2" customFormat="1" ht="62.25" customHeight="1">
      <c r="C46" s="14" t="s">
        <v>83</v>
      </c>
      <c r="D46" s="12" t="s">
        <v>68</v>
      </c>
      <c r="E46" s="12">
        <v>6</v>
      </c>
      <c r="F46" s="52" t="s">
        <v>14</v>
      </c>
      <c r="G46" s="53" t="s">
        <v>77</v>
      </c>
      <c r="H46" s="53">
        <v>6</v>
      </c>
      <c r="I46" s="54" t="s">
        <v>14</v>
      </c>
      <c r="J46" s="55">
        <v>2.7247095359271414E-2</v>
      </c>
      <c r="K46" s="56">
        <v>2.7247095359271414E-2</v>
      </c>
      <c r="L46" s="57">
        <v>7.2612258423513057E-2</v>
      </c>
      <c r="M46" s="57">
        <v>7.2612258423513057E-2</v>
      </c>
      <c r="N46" s="55">
        <v>0.16381424722553423</v>
      </c>
      <c r="O46" s="56">
        <v>0.16381424722553423</v>
      </c>
      <c r="P46" s="55">
        <v>0.13875000000000001</v>
      </c>
      <c r="Q46" s="56">
        <v>0.13875000000000001</v>
      </c>
      <c r="R46" s="55">
        <v>0.20386954278661584</v>
      </c>
      <c r="S46" s="56">
        <v>0.20386954278661584</v>
      </c>
      <c r="T46" s="50" t="s">
        <v>84</v>
      </c>
      <c r="U46" s="60">
        <v>0</v>
      </c>
      <c r="V46" s="61">
        <v>0</v>
      </c>
      <c r="W46" s="62">
        <v>0</v>
      </c>
      <c r="X46" s="63">
        <v>0</v>
      </c>
      <c r="Y46" s="62">
        <v>0</v>
      </c>
      <c r="Z46" s="63">
        <v>0</v>
      </c>
      <c r="AA46" s="84" t="s">
        <v>85</v>
      </c>
      <c r="AD46" s="64"/>
      <c r="AE46" s="64"/>
      <c r="AF46" s="64"/>
      <c r="AG46" s="64"/>
    </row>
    <row r="47" spans="3:33" s="2" customFormat="1" ht="50.15" customHeight="1">
      <c r="C47" s="14" t="s">
        <v>86</v>
      </c>
      <c r="D47" s="12" t="s">
        <v>68</v>
      </c>
      <c r="E47" s="12">
        <v>6</v>
      </c>
      <c r="F47" s="52" t="s">
        <v>14</v>
      </c>
      <c r="G47" s="53" t="s">
        <v>77</v>
      </c>
      <c r="H47" s="53">
        <v>6</v>
      </c>
      <c r="I47" s="54" t="s">
        <v>14</v>
      </c>
      <c r="J47" s="55">
        <v>2.2898297873358144E-2</v>
      </c>
      <c r="K47" s="56">
        <v>2.2898297873358144E-2</v>
      </c>
      <c r="L47" s="57">
        <v>5.638305472609048E-3</v>
      </c>
      <c r="M47" s="57">
        <v>5.638305472609048E-3</v>
      </c>
      <c r="N47" s="55">
        <v>1.1041054526277171E-2</v>
      </c>
      <c r="O47" s="56">
        <v>1.1041054526277171E-2</v>
      </c>
      <c r="P47" s="55">
        <v>8.7350000000000014E-3</v>
      </c>
      <c r="Q47" s="56">
        <v>8.7350000000000014E-3</v>
      </c>
      <c r="R47" s="55">
        <v>7.9467680608365024E-3</v>
      </c>
      <c r="S47" s="56">
        <v>7.9467680608365024E-3</v>
      </c>
      <c r="T47" s="50" t="s">
        <v>87</v>
      </c>
      <c r="U47" s="75" t="s">
        <v>64</v>
      </c>
      <c r="V47" s="61">
        <v>0</v>
      </c>
      <c r="W47" s="62">
        <v>0</v>
      </c>
      <c r="X47" s="63">
        <v>0</v>
      </c>
      <c r="Y47" s="62">
        <v>0</v>
      </c>
      <c r="Z47" s="63">
        <v>0</v>
      </c>
      <c r="AA47" s="84" t="s">
        <v>88</v>
      </c>
      <c r="AD47" s="64"/>
      <c r="AE47" s="64"/>
      <c r="AF47" s="64"/>
      <c r="AG47" s="64"/>
    </row>
    <row r="48" spans="3:33" ht="30" customHeight="1">
      <c r="C48" s="9" t="s">
        <v>89</v>
      </c>
      <c r="F48" s="8"/>
      <c r="J48" s="67">
        <f t="shared" ref="J48:Z48" si="14">SUM(J49:J51)</f>
        <v>6.6328998156696954</v>
      </c>
      <c r="K48" s="44">
        <f t="shared" si="14"/>
        <v>4.2553788732529103</v>
      </c>
      <c r="L48" s="45">
        <f t="shared" si="14"/>
        <v>5.5025684890091995</v>
      </c>
      <c r="M48" s="45">
        <f t="shared" si="14"/>
        <v>3.8966955599586974</v>
      </c>
      <c r="N48" s="67">
        <f t="shared" si="14"/>
        <v>6.0193049711088689</v>
      </c>
      <c r="O48" s="44">
        <f t="shared" si="14"/>
        <v>4.2218521782995504</v>
      </c>
      <c r="P48" s="67">
        <f t="shared" si="14"/>
        <v>5.6552416369562728</v>
      </c>
      <c r="Q48" s="44">
        <f t="shared" si="14"/>
        <v>3.988241636956273</v>
      </c>
      <c r="R48" s="67">
        <f t="shared" si="14"/>
        <v>5.8356646295788828</v>
      </c>
      <c r="S48" s="44">
        <f t="shared" si="14"/>
        <v>3.8699686632897001</v>
      </c>
      <c r="T48" s="69"/>
      <c r="U48" s="47">
        <f t="shared" si="14"/>
        <v>0</v>
      </c>
      <c r="V48" s="47">
        <f t="shared" si="14"/>
        <v>6.9</v>
      </c>
      <c r="W48" s="48">
        <f>SUM(W49:W51)</f>
        <v>7.5</v>
      </c>
      <c r="X48" s="49">
        <f t="shared" si="14"/>
        <v>10.1</v>
      </c>
      <c r="Y48" s="48">
        <f t="shared" si="14"/>
        <v>7.2</v>
      </c>
      <c r="Z48" s="49">
        <f t="shared" si="14"/>
        <v>9.3000000000000007</v>
      </c>
      <c r="AA48" s="69"/>
      <c r="AD48" s="64"/>
      <c r="AE48" s="77"/>
      <c r="AF48" s="77"/>
      <c r="AG48" s="64"/>
    </row>
    <row r="49" spans="3:36" s="2" customFormat="1" ht="65.150000000000006" customHeight="1">
      <c r="C49" s="51" t="s">
        <v>358</v>
      </c>
      <c r="D49" s="12" t="s">
        <v>77</v>
      </c>
      <c r="E49" s="12">
        <v>4</v>
      </c>
      <c r="F49" s="52" t="s">
        <v>14</v>
      </c>
      <c r="G49" s="53"/>
      <c r="H49" s="53"/>
      <c r="I49" s="54"/>
      <c r="J49" s="55">
        <v>4.2553788732529103</v>
      </c>
      <c r="K49" s="56">
        <v>4.2553788732529103</v>
      </c>
      <c r="L49" s="57">
        <v>3.8966955599586974</v>
      </c>
      <c r="M49" s="57">
        <v>3.8966955599586974</v>
      </c>
      <c r="N49" s="55">
        <v>4.2218521782995504</v>
      </c>
      <c r="O49" s="56">
        <v>4.2218521782995504</v>
      </c>
      <c r="P49" s="55">
        <v>3.988241636956273</v>
      </c>
      <c r="Q49" s="56">
        <v>3.988241636956273</v>
      </c>
      <c r="R49" s="55">
        <v>3.8699686632897001</v>
      </c>
      <c r="S49" s="56">
        <v>3.8699686632897001</v>
      </c>
      <c r="T49" s="50" t="s">
        <v>90</v>
      </c>
      <c r="U49" s="60"/>
      <c r="V49" s="61">
        <v>6.9</v>
      </c>
      <c r="W49" s="62">
        <v>7.5</v>
      </c>
      <c r="X49" s="63">
        <v>10.1</v>
      </c>
      <c r="Y49" s="62">
        <v>7.2</v>
      </c>
      <c r="Z49" s="63">
        <v>9.3000000000000007</v>
      </c>
      <c r="AA49" s="84" t="s">
        <v>91</v>
      </c>
      <c r="AD49" s="64"/>
      <c r="AE49" s="77"/>
      <c r="AF49" s="77"/>
      <c r="AG49" s="64"/>
      <c r="AI49" s="64"/>
      <c r="AJ49" s="77"/>
    </row>
    <row r="50" spans="3:36" s="2" customFormat="1" ht="65.150000000000006" customHeight="1">
      <c r="C50" s="14" t="s">
        <v>92</v>
      </c>
      <c r="D50" s="12" t="s">
        <v>77</v>
      </c>
      <c r="E50" s="12">
        <v>4</v>
      </c>
      <c r="F50" s="73" t="s">
        <v>16</v>
      </c>
      <c r="G50" s="53"/>
      <c r="H50" s="53"/>
      <c r="I50" s="74"/>
      <c r="J50" s="55">
        <v>0.27845912174805121</v>
      </c>
      <c r="K50" s="82" t="s">
        <v>80</v>
      </c>
      <c r="L50" s="57">
        <v>0.22018333911878085</v>
      </c>
      <c r="M50" s="83" t="s">
        <v>80</v>
      </c>
      <c r="N50" s="55">
        <v>0.15836945343663875</v>
      </c>
      <c r="O50" s="82" t="s">
        <v>80</v>
      </c>
      <c r="P50" s="55">
        <v>0.13568852459016392</v>
      </c>
      <c r="Q50" s="82" t="s">
        <v>80</v>
      </c>
      <c r="R50" s="55">
        <v>0.15983822593142297</v>
      </c>
      <c r="S50" s="82" t="s">
        <v>80</v>
      </c>
      <c r="T50" s="59" t="s">
        <v>346</v>
      </c>
      <c r="U50" s="62"/>
      <c r="V50" s="61"/>
      <c r="W50" s="62"/>
      <c r="X50" s="63"/>
      <c r="Y50" s="62"/>
      <c r="Z50" s="63"/>
      <c r="AA50" s="50"/>
      <c r="AD50" s="64"/>
      <c r="AE50" s="77"/>
      <c r="AF50" s="77"/>
      <c r="AG50" s="64"/>
      <c r="AJ50" s="77"/>
    </row>
    <row r="51" spans="3:36" s="2" customFormat="1" ht="65.150000000000006" customHeight="1">
      <c r="C51" s="14" t="s">
        <v>93</v>
      </c>
      <c r="D51" s="12" t="s">
        <v>77</v>
      </c>
      <c r="E51" s="12">
        <v>4</v>
      </c>
      <c r="F51" s="52" t="s">
        <v>14</v>
      </c>
      <c r="G51" s="53" t="s">
        <v>94</v>
      </c>
      <c r="H51" s="53" t="s">
        <v>94</v>
      </c>
      <c r="I51" s="53" t="s">
        <v>94</v>
      </c>
      <c r="J51" s="55">
        <v>2.0990618206687341</v>
      </c>
      <c r="K51" s="82" t="s">
        <v>80</v>
      </c>
      <c r="L51" s="57">
        <v>1.3856895899317219</v>
      </c>
      <c r="M51" s="83" t="s">
        <v>80</v>
      </c>
      <c r="N51" s="55">
        <v>1.6390833393726798</v>
      </c>
      <c r="O51" s="82" t="s">
        <v>80</v>
      </c>
      <c r="P51" s="55">
        <v>1.531311475409836</v>
      </c>
      <c r="Q51" s="82" t="s">
        <v>80</v>
      </c>
      <c r="R51" s="55">
        <v>1.8058577403577591</v>
      </c>
      <c r="S51" s="82" t="s">
        <v>80</v>
      </c>
      <c r="T51" s="59" t="s">
        <v>345</v>
      </c>
      <c r="U51" s="62"/>
      <c r="V51" s="61"/>
      <c r="W51" s="62"/>
      <c r="X51" s="63"/>
      <c r="Y51" s="62"/>
      <c r="Z51" s="63"/>
      <c r="AA51" s="50"/>
      <c r="AD51" s="64"/>
      <c r="AE51" s="77"/>
      <c r="AF51" s="77"/>
      <c r="AG51" s="64"/>
    </row>
    <row r="52" spans="3:36" s="2" customFormat="1" ht="65.150000000000006" hidden="1" customHeight="1">
      <c r="C52" s="14" t="s">
        <v>95</v>
      </c>
      <c r="D52" s="12"/>
      <c r="E52" s="12"/>
      <c r="F52" s="52"/>
      <c r="G52" s="53"/>
      <c r="H52" s="53"/>
      <c r="I52" s="54"/>
      <c r="J52" s="55">
        <v>1.386246309707168</v>
      </c>
      <c r="K52" s="56">
        <v>1.386246309707168</v>
      </c>
      <c r="L52" s="57">
        <v>1.1307934864510367</v>
      </c>
      <c r="M52" s="57">
        <v>1.1307934864510367</v>
      </c>
      <c r="N52" s="55">
        <v>1.1797714207098962</v>
      </c>
      <c r="O52" s="56">
        <v>1.1797714207098962</v>
      </c>
      <c r="P52" s="55">
        <v>1.1697583630437267</v>
      </c>
      <c r="Q52" s="56">
        <v>1.1697583630437267</v>
      </c>
      <c r="R52" s="55">
        <v>1.0056872624749575</v>
      </c>
      <c r="S52" s="56">
        <v>1.0056872624749575</v>
      </c>
      <c r="T52" s="59" t="s">
        <v>96</v>
      </c>
      <c r="U52" s="60"/>
      <c r="V52" s="61"/>
      <c r="W52" s="62"/>
      <c r="X52" s="63"/>
      <c r="Y52" s="62"/>
      <c r="Z52" s="63"/>
      <c r="AA52" s="50"/>
      <c r="AD52" s="64"/>
      <c r="AE52" s="77"/>
      <c r="AF52" s="77"/>
      <c r="AG52" s="64"/>
    </row>
    <row r="53" spans="3:36" s="2" customFormat="1" ht="65.150000000000006" customHeight="1">
      <c r="C53" s="51" t="s">
        <v>359</v>
      </c>
      <c r="D53" s="12"/>
      <c r="E53" s="12"/>
      <c r="F53" s="52"/>
      <c r="G53" s="53" t="s">
        <v>77</v>
      </c>
      <c r="H53" s="53">
        <v>4</v>
      </c>
      <c r="I53" s="54" t="s">
        <v>14</v>
      </c>
      <c r="J53" s="55">
        <v>5.6416251829600785</v>
      </c>
      <c r="K53" s="56">
        <v>5.6416251829600785</v>
      </c>
      <c r="L53" s="57">
        <v>5.0274890464097339</v>
      </c>
      <c r="M53" s="57">
        <v>5.0274890464097339</v>
      </c>
      <c r="N53" s="55">
        <v>5.4016235990094463</v>
      </c>
      <c r="O53" s="56">
        <v>5.4016235990094463</v>
      </c>
      <c r="P53" s="55">
        <v>5.1579999999999995</v>
      </c>
      <c r="Q53" s="56">
        <v>5.1579999999999995</v>
      </c>
      <c r="R53" s="55">
        <v>4.8756559257646579</v>
      </c>
      <c r="S53" s="56">
        <v>4.8756559257646579</v>
      </c>
      <c r="T53" s="59" t="s">
        <v>357</v>
      </c>
      <c r="U53" s="60">
        <v>8.1</v>
      </c>
      <c r="V53" s="61">
        <v>7.6</v>
      </c>
      <c r="W53" s="62">
        <v>9.5</v>
      </c>
      <c r="X53" s="63">
        <v>13</v>
      </c>
      <c r="Y53" s="62">
        <v>9.1</v>
      </c>
      <c r="Z53" s="63">
        <v>12.1</v>
      </c>
      <c r="AA53" s="85"/>
      <c r="AD53" s="64"/>
      <c r="AE53" s="77"/>
      <c r="AF53" s="77"/>
      <c r="AG53" s="64"/>
    </row>
    <row r="54" spans="3:36" ht="30" customHeight="1">
      <c r="C54" s="9" t="s">
        <v>97</v>
      </c>
      <c r="F54" s="8"/>
      <c r="J54" s="67">
        <f t="shared" ref="J54:K54" si="15">SUM(J55:J57)</f>
        <v>7.6721377868766201</v>
      </c>
      <c r="K54" s="44">
        <f t="shared" si="15"/>
        <v>7.6721377868766201</v>
      </c>
      <c r="L54" s="45">
        <f t="shared" ref="L54" si="16">SUM(L55:L57)+SUM(L60:L66)</f>
        <v>7.4701497685997245</v>
      </c>
      <c r="M54" s="45">
        <f t="shared" ref="M54" si="17">SUM(M55:M57)+SUM(M60:M66)</f>
        <v>7.4701497685997245</v>
      </c>
      <c r="N54" s="67">
        <f t="shared" ref="N54:P54" si="18">SUM(N55:N57)+SUM(N60:N66)</f>
        <v>8.009354521827019</v>
      </c>
      <c r="O54" s="44">
        <f t="shared" si="18"/>
        <v>8.009354521827019</v>
      </c>
      <c r="P54" s="67">
        <f t="shared" si="18"/>
        <v>8.5651275065139156</v>
      </c>
      <c r="Q54" s="44">
        <f>SUM(Q55:Q57)+SUM(Q60:Q66)</f>
        <v>8.5651275065139156</v>
      </c>
      <c r="R54" s="67">
        <f t="shared" ref="R54" si="19">SUM(R55:R57)+SUM(R60:R66)</f>
        <v>9.0099964019992687</v>
      </c>
      <c r="S54" s="44">
        <f t="shared" ref="S54" si="20">SUM(S55:S57)+SUM(S60:S66)</f>
        <v>9.0099964019992687</v>
      </c>
      <c r="T54" s="69"/>
      <c r="U54" s="47">
        <f>U58</f>
        <v>3.6</v>
      </c>
      <c r="V54" s="47">
        <f t="shared" ref="V54:Z54" si="21">SUM(V55:V57)+SUM(V60:V66)</f>
        <v>8.5</v>
      </c>
      <c r="W54" s="48">
        <f>SUM(W55:W57)+SUM(W60:W66)</f>
        <v>9.6999999999999993</v>
      </c>
      <c r="X54" s="49">
        <f t="shared" si="21"/>
        <v>10.9</v>
      </c>
      <c r="Y54" s="48">
        <f t="shared" si="21"/>
        <v>9.6</v>
      </c>
      <c r="Z54" s="49">
        <f t="shared" si="21"/>
        <v>10.5</v>
      </c>
      <c r="AA54" s="69"/>
      <c r="AD54" s="64"/>
      <c r="AE54" s="77"/>
      <c r="AF54" s="77"/>
      <c r="AG54" s="64"/>
    </row>
    <row r="55" spans="3:36" s="2" customFormat="1" ht="50.15" customHeight="1">
      <c r="C55" s="51" t="s">
        <v>360</v>
      </c>
      <c r="D55" s="12" t="s">
        <v>77</v>
      </c>
      <c r="E55" s="12">
        <v>5</v>
      </c>
      <c r="F55" s="52" t="s">
        <v>14</v>
      </c>
      <c r="G55" s="53"/>
      <c r="H55" s="53"/>
      <c r="I55" s="54"/>
      <c r="J55" s="55">
        <v>1.386246309707168</v>
      </c>
      <c r="K55" s="56">
        <v>1.386246309707168</v>
      </c>
      <c r="L55" s="57">
        <v>1.1307934864510367</v>
      </c>
      <c r="M55" s="57">
        <v>1.1307934864510367</v>
      </c>
      <c r="N55" s="55">
        <v>1.1797714207098962</v>
      </c>
      <c r="O55" s="56">
        <v>1.1797714207098962</v>
      </c>
      <c r="P55" s="55">
        <v>1.1697583630437267</v>
      </c>
      <c r="Q55" s="56">
        <v>1.1697583630437267</v>
      </c>
      <c r="R55" s="55">
        <v>1.0056872624749575</v>
      </c>
      <c r="S55" s="56">
        <v>1.0056872624749575</v>
      </c>
      <c r="T55" s="50"/>
      <c r="U55" s="60"/>
      <c r="V55" s="61">
        <v>0.6</v>
      </c>
      <c r="W55" s="62">
        <v>2</v>
      </c>
      <c r="X55" s="63">
        <v>2.9</v>
      </c>
      <c r="Y55" s="62">
        <v>1.9</v>
      </c>
      <c r="Z55" s="63">
        <v>2.7</v>
      </c>
      <c r="AA55" s="84" t="s">
        <v>98</v>
      </c>
      <c r="AD55" s="64"/>
      <c r="AE55" s="77"/>
      <c r="AF55" s="77"/>
      <c r="AG55" s="64"/>
    </row>
    <row r="56" spans="3:36" s="2" customFormat="1" ht="50.15" customHeight="1">
      <c r="C56" s="51" t="s">
        <v>99</v>
      </c>
      <c r="D56" s="12" t="s">
        <v>77</v>
      </c>
      <c r="E56" s="12">
        <v>5</v>
      </c>
      <c r="F56" s="52" t="s">
        <v>14</v>
      </c>
      <c r="G56" s="53"/>
      <c r="H56" s="53"/>
      <c r="I56" s="54"/>
      <c r="J56" s="55">
        <v>4.1458536032373168</v>
      </c>
      <c r="K56" s="56">
        <v>4.1458536032373168</v>
      </c>
      <c r="L56" s="57">
        <v>4.2047140996660435</v>
      </c>
      <c r="M56" s="57">
        <v>4.2047140996660435</v>
      </c>
      <c r="N56" s="55">
        <v>4.185820764927084</v>
      </c>
      <c r="O56" s="56">
        <v>4.185820764927084</v>
      </c>
      <c r="P56" s="55">
        <v>4.5194159021406719</v>
      </c>
      <c r="Q56" s="56">
        <v>4.5194159021406719</v>
      </c>
      <c r="R56" s="55">
        <v>4.2927484244821104</v>
      </c>
      <c r="S56" s="56">
        <v>4.2927484244821104</v>
      </c>
      <c r="T56" s="50"/>
      <c r="U56" s="60"/>
      <c r="V56" s="61">
        <v>4.4000000000000004</v>
      </c>
      <c r="W56" s="62">
        <v>3.9</v>
      </c>
      <c r="X56" s="63">
        <v>3.4</v>
      </c>
      <c r="Y56" s="62">
        <v>3.8</v>
      </c>
      <c r="Z56" s="63">
        <v>3.2</v>
      </c>
      <c r="AA56" s="84" t="s">
        <v>100</v>
      </c>
      <c r="AD56" s="64"/>
      <c r="AE56" s="77"/>
      <c r="AF56" s="77"/>
      <c r="AG56" s="64"/>
    </row>
    <row r="57" spans="3:36" s="2" customFormat="1" ht="50.15" customHeight="1">
      <c r="C57" s="51" t="s">
        <v>101</v>
      </c>
      <c r="D57" s="12" t="s">
        <v>77</v>
      </c>
      <c r="E57" s="12">
        <v>5</v>
      </c>
      <c r="F57" s="52" t="s">
        <v>14</v>
      </c>
      <c r="G57" s="53"/>
      <c r="H57" s="53"/>
      <c r="I57" s="54"/>
      <c r="J57" s="55">
        <v>2.1400378739321346</v>
      </c>
      <c r="K57" s="56">
        <v>2.1400378739321346</v>
      </c>
      <c r="L57" s="57">
        <v>1.5870785774751393</v>
      </c>
      <c r="M57" s="57">
        <v>1.5870785774751393</v>
      </c>
      <c r="N57" s="55">
        <v>1.9076059708337152</v>
      </c>
      <c r="O57" s="56">
        <v>1.9076059708337152</v>
      </c>
      <c r="P57" s="55">
        <v>2.2183841413295169</v>
      </c>
      <c r="Q57" s="56">
        <v>2.2183841413295169</v>
      </c>
      <c r="R57" s="55">
        <v>2.8445453008127903</v>
      </c>
      <c r="S57" s="56">
        <v>2.8445453008127903</v>
      </c>
      <c r="T57" s="50"/>
      <c r="U57" s="60"/>
      <c r="V57" s="61">
        <v>2.5</v>
      </c>
      <c r="W57" s="62">
        <v>3.3</v>
      </c>
      <c r="X57" s="63">
        <v>4</v>
      </c>
      <c r="Y57" s="62">
        <v>3.3</v>
      </c>
      <c r="Z57" s="63">
        <v>3.8</v>
      </c>
      <c r="AA57" s="84" t="s">
        <v>102</v>
      </c>
      <c r="AD57" s="64"/>
      <c r="AE57" s="77"/>
      <c r="AF57" s="77"/>
      <c r="AG57" s="64"/>
    </row>
    <row r="58" spans="3:36" s="2" customFormat="1" ht="50.15" customHeight="1">
      <c r="C58" s="51" t="s">
        <v>361</v>
      </c>
      <c r="D58" s="12"/>
      <c r="E58" s="12"/>
      <c r="F58" s="52"/>
      <c r="G58" s="53" t="s">
        <v>77</v>
      </c>
      <c r="H58" s="53">
        <v>5</v>
      </c>
      <c r="I58" s="54" t="s">
        <v>14</v>
      </c>
      <c r="J58" s="55">
        <v>6.2858914771694518</v>
      </c>
      <c r="K58" s="56">
        <v>6.2858914771694518</v>
      </c>
      <c r="L58" s="57">
        <v>5.7917926771411823</v>
      </c>
      <c r="M58" s="57">
        <v>5.7917926771411823</v>
      </c>
      <c r="N58" s="55">
        <v>6.093426735760799</v>
      </c>
      <c r="O58" s="56">
        <v>6.093426735760799</v>
      </c>
      <c r="P58" s="55">
        <v>6.7378000434701892</v>
      </c>
      <c r="Q58" s="56">
        <v>6.7378000434701892</v>
      </c>
      <c r="R58" s="55">
        <v>7.1372937252949002</v>
      </c>
      <c r="S58" s="56">
        <v>7.1372937252949002</v>
      </c>
      <c r="T58" s="50"/>
      <c r="U58" s="60">
        <v>3.6</v>
      </c>
      <c r="V58" s="61">
        <f t="shared" ref="V58:Z58" si="22">V56+V57</f>
        <v>6.9</v>
      </c>
      <c r="W58" s="62">
        <f>W56+W57</f>
        <v>7.1999999999999993</v>
      </c>
      <c r="X58" s="63">
        <f>X56+X57</f>
        <v>7.4</v>
      </c>
      <c r="Y58" s="62">
        <f t="shared" si="22"/>
        <v>7.1</v>
      </c>
      <c r="Z58" s="63">
        <f t="shared" si="22"/>
        <v>7</v>
      </c>
      <c r="AA58" s="86"/>
      <c r="AD58" s="64"/>
      <c r="AE58" s="77"/>
      <c r="AF58" s="77"/>
      <c r="AG58" s="64"/>
    </row>
    <row r="59" spans="3:36" s="2" customFormat="1" ht="50.15" customHeight="1">
      <c r="C59" s="51" t="s">
        <v>374</v>
      </c>
      <c r="D59" s="12" t="s">
        <v>77</v>
      </c>
      <c r="E59" s="12">
        <v>5</v>
      </c>
      <c r="F59" s="52" t="s">
        <v>14</v>
      </c>
      <c r="G59" s="53"/>
      <c r="H59" s="53"/>
      <c r="I59" s="54"/>
      <c r="J59" s="55">
        <v>1.4801648601458901</v>
      </c>
      <c r="K59" s="82" t="s">
        <v>80</v>
      </c>
      <c r="L59" s="57">
        <v>1.31798522814166</v>
      </c>
      <c r="M59" s="82" t="s">
        <v>80</v>
      </c>
      <c r="N59" s="55">
        <v>2.0069682552875401</v>
      </c>
      <c r="O59" s="82" t="s">
        <v>80</v>
      </c>
      <c r="P59" s="55">
        <v>1.281399</v>
      </c>
      <c r="Q59" s="82" t="s">
        <v>80</v>
      </c>
      <c r="R59" s="55">
        <v>1.9073830723354399</v>
      </c>
      <c r="S59" s="82" t="s">
        <v>80</v>
      </c>
      <c r="T59" s="50" t="s">
        <v>346</v>
      </c>
      <c r="U59" s="103"/>
      <c r="V59" s="61"/>
      <c r="W59" s="62"/>
      <c r="X59" s="63"/>
      <c r="Y59" s="62"/>
      <c r="Z59" s="63"/>
      <c r="AA59" s="86"/>
      <c r="AD59" s="64"/>
      <c r="AE59" s="77"/>
      <c r="AF59" s="77"/>
      <c r="AG59" s="64"/>
    </row>
    <row r="60" spans="3:36" ht="30" customHeight="1">
      <c r="C60" s="51" t="s">
        <v>103</v>
      </c>
      <c r="F60" s="79"/>
      <c r="G60" s="80"/>
      <c r="H60" s="80"/>
      <c r="I60" s="81"/>
      <c r="J60" s="67"/>
      <c r="K60" s="44"/>
      <c r="L60" s="45"/>
      <c r="M60" s="45"/>
      <c r="N60" s="67"/>
      <c r="O60" s="44"/>
      <c r="P60" s="67"/>
      <c r="Q60" s="44"/>
      <c r="R60" s="67"/>
      <c r="S60" s="44"/>
      <c r="T60" s="69"/>
      <c r="U60" s="47"/>
      <c r="V60" s="47"/>
      <c r="W60" s="48"/>
      <c r="X60" s="49"/>
      <c r="Y60" s="48"/>
      <c r="Z60" s="49"/>
      <c r="AA60" s="69"/>
      <c r="AD60" s="64"/>
      <c r="AE60" s="77"/>
      <c r="AF60" s="77"/>
      <c r="AG60" s="64"/>
    </row>
    <row r="61" spans="3:36" s="2" customFormat="1" ht="20.149999999999999" customHeight="1">
      <c r="C61" s="18" t="s">
        <v>67</v>
      </c>
      <c r="D61" s="12" t="s">
        <v>77</v>
      </c>
      <c r="E61" s="12">
        <v>5</v>
      </c>
      <c r="F61" s="73" t="s">
        <v>16</v>
      </c>
      <c r="G61" s="53" t="s">
        <v>68</v>
      </c>
      <c r="H61" s="53" t="s">
        <v>104</v>
      </c>
      <c r="I61" s="74" t="s">
        <v>16</v>
      </c>
      <c r="J61" s="55">
        <v>0</v>
      </c>
      <c r="K61" s="56">
        <v>0</v>
      </c>
      <c r="L61" s="57">
        <v>0</v>
      </c>
      <c r="M61" s="57">
        <v>0</v>
      </c>
      <c r="N61" s="55">
        <v>0</v>
      </c>
      <c r="O61" s="56">
        <v>0</v>
      </c>
      <c r="P61" s="55">
        <v>0</v>
      </c>
      <c r="Q61" s="56">
        <v>0</v>
      </c>
      <c r="R61" s="55">
        <v>0</v>
      </c>
      <c r="S61" s="56">
        <v>0</v>
      </c>
      <c r="T61" s="361"/>
      <c r="U61" s="60">
        <v>0</v>
      </c>
      <c r="V61" s="61">
        <v>0</v>
      </c>
      <c r="W61" s="62">
        <v>0</v>
      </c>
      <c r="X61" s="63">
        <v>0</v>
      </c>
      <c r="Y61" s="62">
        <v>0</v>
      </c>
      <c r="Z61" s="63">
        <v>0</v>
      </c>
      <c r="AA61" s="360" t="s">
        <v>105</v>
      </c>
      <c r="AD61" s="64"/>
      <c r="AE61" s="77"/>
      <c r="AF61" s="77"/>
      <c r="AG61" s="64"/>
    </row>
    <row r="62" spans="3:36" s="2" customFormat="1" ht="20.149999999999999" customHeight="1">
      <c r="C62" s="18" t="s">
        <v>70</v>
      </c>
      <c r="D62" s="12" t="s">
        <v>77</v>
      </c>
      <c r="E62" s="12">
        <v>5</v>
      </c>
      <c r="F62" s="73" t="s">
        <v>16</v>
      </c>
      <c r="G62" s="53" t="s">
        <v>68</v>
      </c>
      <c r="H62" s="53" t="s">
        <v>104</v>
      </c>
      <c r="I62" s="74" t="s">
        <v>16</v>
      </c>
      <c r="J62" s="55">
        <v>0.31166381982378433</v>
      </c>
      <c r="K62" s="56">
        <v>0.31166381982378433</v>
      </c>
      <c r="L62" s="57">
        <v>0.26364298737662678</v>
      </c>
      <c r="M62" s="57">
        <v>0.26364298737662678</v>
      </c>
      <c r="N62" s="55">
        <v>0.13794883976887096</v>
      </c>
      <c r="O62" s="56">
        <v>0.13794883976887096</v>
      </c>
      <c r="P62" s="55">
        <v>5.8250000000000003E-2</v>
      </c>
      <c r="Q62" s="56">
        <v>5.8250000000000003E-2</v>
      </c>
      <c r="R62" s="55">
        <v>5.4792653742879581E-2</v>
      </c>
      <c r="S62" s="56">
        <v>5.4792653742879581E-2</v>
      </c>
      <c r="T62" s="361"/>
      <c r="U62" s="60">
        <v>1.8</v>
      </c>
      <c r="V62" s="61">
        <v>0.2</v>
      </c>
      <c r="W62" s="62">
        <v>0.1</v>
      </c>
      <c r="X62" s="63">
        <v>0.1</v>
      </c>
      <c r="Y62" s="62">
        <v>0.1</v>
      </c>
      <c r="Z62" s="63">
        <v>0.1</v>
      </c>
      <c r="AA62" s="360"/>
      <c r="AD62" s="64"/>
      <c r="AE62" s="77"/>
      <c r="AF62" s="77"/>
      <c r="AG62" s="64"/>
    </row>
    <row r="63" spans="3:36" s="2" customFormat="1" ht="20.149999999999999" customHeight="1">
      <c r="C63" s="18" t="s">
        <v>5</v>
      </c>
      <c r="D63" s="12" t="s">
        <v>77</v>
      </c>
      <c r="E63" s="12">
        <v>5</v>
      </c>
      <c r="F63" s="52" t="s">
        <v>14</v>
      </c>
      <c r="G63" s="53" t="s">
        <v>68</v>
      </c>
      <c r="H63" s="53" t="s">
        <v>104</v>
      </c>
      <c r="I63" s="54" t="s">
        <v>14</v>
      </c>
      <c r="J63" s="55">
        <v>9.9258478582047436E-4</v>
      </c>
      <c r="K63" s="56">
        <v>9.9258478582047436E-4</v>
      </c>
      <c r="L63" s="57">
        <v>0</v>
      </c>
      <c r="M63" s="57">
        <v>0</v>
      </c>
      <c r="N63" s="55">
        <v>0</v>
      </c>
      <c r="O63" s="56">
        <v>0</v>
      </c>
      <c r="P63" s="55">
        <v>0</v>
      </c>
      <c r="Q63" s="56">
        <v>0</v>
      </c>
      <c r="R63" s="55">
        <v>0</v>
      </c>
      <c r="S63" s="56">
        <v>0</v>
      </c>
      <c r="T63" s="361"/>
      <c r="U63" s="60">
        <v>0.3</v>
      </c>
      <c r="V63" s="61">
        <v>0.3</v>
      </c>
      <c r="W63" s="62">
        <v>0</v>
      </c>
      <c r="X63" s="63">
        <v>0</v>
      </c>
      <c r="Y63" s="62">
        <v>0</v>
      </c>
      <c r="Z63" s="63">
        <v>0</v>
      </c>
      <c r="AA63" s="360"/>
      <c r="AD63" s="64"/>
      <c r="AE63" s="77"/>
      <c r="AF63" s="77"/>
      <c r="AG63" s="64"/>
    </row>
    <row r="64" spans="3:36" s="2" customFormat="1" ht="20.149999999999999" customHeight="1">
      <c r="C64" s="18" t="s">
        <v>6</v>
      </c>
      <c r="D64" s="12" t="s">
        <v>77</v>
      </c>
      <c r="E64" s="12">
        <v>5</v>
      </c>
      <c r="F64" s="52" t="s">
        <v>14</v>
      </c>
      <c r="G64" s="53" t="s">
        <v>68</v>
      </c>
      <c r="H64" s="53" t="s">
        <v>104</v>
      </c>
      <c r="I64" s="54" t="s">
        <v>14</v>
      </c>
      <c r="J64" s="55">
        <v>0.13307333965340043</v>
      </c>
      <c r="K64" s="56">
        <v>0.13307333965340043</v>
      </c>
      <c r="L64" s="57">
        <v>8.2862821000211612E-2</v>
      </c>
      <c r="M64" s="57">
        <v>8.2862821000211612E-2</v>
      </c>
      <c r="N64" s="55">
        <v>0.28082368848023476</v>
      </c>
      <c r="O64" s="56">
        <v>0.28082368848023476</v>
      </c>
      <c r="P64" s="55">
        <v>0.324405</v>
      </c>
      <c r="Q64" s="56">
        <v>0.324405</v>
      </c>
      <c r="R64" s="55">
        <v>0.58555608365018996</v>
      </c>
      <c r="S64" s="56">
        <v>0.58555608365018996</v>
      </c>
      <c r="T64" s="361"/>
      <c r="U64" s="60">
        <v>0.3</v>
      </c>
      <c r="V64" s="61">
        <v>0.3</v>
      </c>
      <c r="W64" s="62">
        <v>0.4</v>
      </c>
      <c r="X64" s="63">
        <v>0.5</v>
      </c>
      <c r="Y64" s="62">
        <v>0.5</v>
      </c>
      <c r="Z64" s="63">
        <v>0.7</v>
      </c>
      <c r="AA64" s="360"/>
      <c r="AD64" s="64"/>
      <c r="AE64" s="77"/>
      <c r="AF64" s="77"/>
      <c r="AG64" s="64"/>
    </row>
    <row r="65" spans="3:33" s="2" customFormat="1" ht="20.149999999999999" customHeight="1">
      <c r="C65" s="18" t="s">
        <v>7</v>
      </c>
      <c r="D65" s="12" t="s">
        <v>77</v>
      </c>
      <c r="E65" s="12">
        <v>5</v>
      </c>
      <c r="F65" s="52" t="s">
        <v>14</v>
      </c>
      <c r="G65" s="53" t="s">
        <v>68</v>
      </c>
      <c r="H65" s="53" t="s">
        <v>104</v>
      </c>
      <c r="I65" s="54" t="s">
        <v>14</v>
      </c>
      <c r="J65" s="55">
        <v>0</v>
      </c>
      <c r="K65" s="56">
        <v>0</v>
      </c>
      <c r="L65" s="57">
        <v>0</v>
      </c>
      <c r="M65" s="57">
        <v>0</v>
      </c>
      <c r="N65" s="55">
        <v>0</v>
      </c>
      <c r="O65" s="56">
        <v>0</v>
      </c>
      <c r="P65" s="55">
        <v>0</v>
      </c>
      <c r="Q65" s="56">
        <v>0</v>
      </c>
      <c r="R65" s="55">
        <v>0</v>
      </c>
      <c r="S65" s="56">
        <v>0</v>
      </c>
      <c r="T65" s="361"/>
      <c r="U65" s="60">
        <v>0</v>
      </c>
      <c r="V65" s="61">
        <v>0</v>
      </c>
      <c r="W65" s="62">
        <v>0</v>
      </c>
      <c r="X65" s="63">
        <v>0</v>
      </c>
      <c r="Y65" s="62">
        <v>0</v>
      </c>
      <c r="Z65" s="63">
        <v>0</v>
      </c>
      <c r="AA65" s="360"/>
      <c r="AD65" s="64"/>
      <c r="AE65" s="77"/>
      <c r="AF65" s="77"/>
      <c r="AG65" s="64"/>
    </row>
    <row r="66" spans="3:33" s="2" customFormat="1" ht="20.149999999999999" customHeight="1">
      <c r="C66" s="18" t="s">
        <v>72</v>
      </c>
      <c r="D66" s="12" t="s">
        <v>77</v>
      </c>
      <c r="E66" s="12">
        <v>5</v>
      </c>
      <c r="F66" s="52" t="s">
        <v>14</v>
      </c>
      <c r="G66" s="53" t="s">
        <v>68</v>
      </c>
      <c r="H66" s="53" t="s">
        <v>104</v>
      </c>
      <c r="I66" s="54" t="s">
        <v>14</v>
      </c>
      <c r="J66" s="55">
        <v>0.14355326812141853</v>
      </c>
      <c r="K66" s="56">
        <v>0.14355326812141853</v>
      </c>
      <c r="L66" s="57">
        <v>0.20105779663066631</v>
      </c>
      <c r="M66" s="57">
        <v>0.20105779663066631</v>
      </c>
      <c r="N66" s="55">
        <v>0.31738383710721818</v>
      </c>
      <c r="O66" s="56">
        <v>0.31738383710721818</v>
      </c>
      <c r="P66" s="55">
        <v>0.27491409999999999</v>
      </c>
      <c r="Q66" s="56">
        <v>0.27491409999999999</v>
      </c>
      <c r="R66" s="55">
        <v>0.22666667683634056</v>
      </c>
      <c r="S66" s="56">
        <v>0.22666667683634056</v>
      </c>
      <c r="T66" s="361"/>
      <c r="U66" s="60">
        <v>0.2</v>
      </c>
      <c r="V66" s="61">
        <v>0.2</v>
      </c>
      <c r="W66" s="62">
        <v>0</v>
      </c>
      <c r="X66" s="63">
        <v>0</v>
      </c>
      <c r="Y66" s="62">
        <v>0</v>
      </c>
      <c r="Z66" s="63">
        <v>0</v>
      </c>
      <c r="AA66" s="360"/>
      <c r="AD66" s="64"/>
      <c r="AE66" s="77"/>
      <c r="AF66" s="77"/>
      <c r="AG66" s="64"/>
    </row>
    <row r="67" spans="3:33" ht="30" customHeight="1">
      <c r="C67" s="9" t="s">
        <v>106</v>
      </c>
      <c r="F67" s="79"/>
      <c r="G67" s="80"/>
      <c r="H67" s="80"/>
      <c r="I67" s="81"/>
      <c r="J67" s="67">
        <f t="shared" ref="J67:Q67" si="23">SUM(J68,J69)</f>
        <v>1.3710815935357825</v>
      </c>
      <c r="K67" s="44">
        <f t="shared" si="23"/>
        <v>0.68327900449521084</v>
      </c>
      <c r="L67" s="45">
        <f t="shared" si="23"/>
        <v>2.3259377857900083</v>
      </c>
      <c r="M67" s="45">
        <f t="shared" si="23"/>
        <v>1.4462305716019692</v>
      </c>
      <c r="N67" s="67">
        <f t="shared" si="23"/>
        <v>1.741226810506411</v>
      </c>
      <c r="O67" s="44">
        <f t="shared" si="23"/>
        <v>0.59900938775120605</v>
      </c>
      <c r="P67" s="67">
        <f t="shared" si="23"/>
        <v>2.1854962573099415</v>
      </c>
      <c r="Q67" s="44">
        <f t="shared" si="23"/>
        <v>0.91053625730994137</v>
      </c>
      <c r="R67" s="67"/>
      <c r="S67" s="44"/>
      <c r="T67" s="69"/>
      <c r="U67" s="47">
        <f t="shared" ref="U67:X67" si="24">SUM(U68,U69)</f>
        <v>3.3</v>
      </c>
      <c r="V67" s="47">
        <f t="shared" si="24"/>
        <v>3.3</v>
      </c>
      <c r="W67" s="48">
        <f>SUM(W68,W69)</f>
        <v>2.4</v>
      </c>
      <c r="X67" s="49">
        <f t="shared" si="24"/>
        <v>2.7</v>
      </c>
      <c r="Y67" s="48">
        <f>SUM(Y68,Y69)</f>
        <v>2.4</v>
      </c>
      <c r="Z67" s="49">
        <f>SUM(Z68,Z69)</f>
        <v>2.7</v>
      </c>
      <c r="AA67" s="69"/>
      <c r="AD67" s="64"/>
      <c r="AE67" s="77"/>
      <c r="AF67" s="77"/>
      <c r="AG67" s="64"/>
    </row>
    <row r="68" spans="3:33" s="2" customFormat="1" ht="30" customHeight="1">
      <c r="C68" s="14" t="s">
        <v>107</v>
      </c>
      <c r="D68" s="12" t="s">
        <v>77</v>
      </c>
      <c r="E68" s="12">
        <v>9</v>
      </c>
      <c r="F68" s="52" t="s">
        <v>14</v>
      </c>
      <c r="G68" s="53" t="s">
        <v>68</v>
      </c>
      <c r="H68" s="53" t="s">
        <v>108</v>
      </c>
      <c r="I68" s="54" t="s">
        <v>14</v>
      </c>
      <c r="J68" s="55">
        <v>0.68780258904057168</v>
      </c>
      <c r="K68" s="82" t="s">
        <v>80</v>
      </c>
      <c r="L68" s="57">
        <v>0.8797072141880391</v>
      </c>
      <c r="M68" s="83" t="s">
        <v>80</v>
      </c>
      <c r="N68" s="55">
        <v>1.1422174227552049</v>
      </c>
      <c r="O68" s="82" t="s">
        <v>80</v>
      </c>
      <c r="P68" s="55">
        <v>1.2749600000000001</v>
      </c>
      <c r="Q68" s="82" t="s">
        <v>80</v>
      </c>
      <c r="R68" s="55">
        <v>1.2959062103929024</v>
      </c>
      <c r="S68" s="82" t="s">
        <v>80</v>
      </c>
      <c r="T68" s="112" t="s">
        <v>109</v>
      </c>
      <c r="U68" s="88" t="s">
        <v>80</v>
      </c>
      <c r="V68" s="89" t="s">
        <v>80</v>
      </c>
      <c r="W68" s="90" t="s">
        <v>80</v>
      </c>
      <c r="X68" s="91" t="s">
        <v>80</v>
      </c>
      <c r="Y68" s="90" t="s">
        <v>80</v>
      </c>
      <c r="Z68" s="91" t="s">
        <v>80</v>
      </c>
      <c r="AA68" s="50"/>
      <c r="AD68" s="64"/>
      <c r="AE68" s="77"/>
      <c r="AF68" s="77"/>
      <c r="AG68" s="64"/>
    </row>
    <row r="69" spans="3:33" s="2" customFormat="1" ht="109.15" customHeight="1">
      <c r="C69" s="14" t="s">
        <v>9</v>
      </c>
      <c r="D69" s="12" t="s">
        <v>77</v>
      </c>
      <c r="E69" s="12">
        <v>9</v>
      </c>
      <c r="F69" s="52" t="s">
        <v>14</v>
      </c>
      <c r="G69" s="53" t="s">
        <v>77</v>
      </c>
      <c r="H69" s="53">
        <v>9</v>
      </c>
      <c r="I69" s="54" t="s">
        <v>14</v>
      </c>
      <c r="J69" s="55">
        <v>0.68327900449521084</v>
      </c>
      <c r="K69" s="56">
        <v>0.68327900449521084</v>
      </c>
      <c r="L69" s="57">
        <v>1.4462305716019692</v>
      </c>
      <c r="M69" s="57">
        <v>1.4462305716019692</v>
      </c>
      <c r="N69" s="55">
        <v>0.59900938775120605</v>
      </c>
      <c r="O69" s="56">
        <v>0.59900938775120605</v>
      </c>
      <c r="P69" s="55">
        <v>0.91053625730994137</v>
      </c>
      <c r="Q69" s="56">
        <v>0.91053625730994137</v>
      </c>
      <c r="R69" s="55">
        <v>0.90179481181796861</v>
      </c>
      <c r="S69" s="56">
        <v>0.90179481181796861</v>
      </c>
      <c r="T69" s="50" t="s">
        <v>347</v>
      </c>
      <c r="U69" s="60">
        <v>3.3</v>
      </c>
      <c r="V69" s="61">
        <v>3.3</v>
      </c>
      <c r="W69" s="62">
        <v>2.4</v>
      </c>
      <c r="X69" s="63">
        <v>2.7</v>
      </c>
      <c r="Y69" s="62">
        <v>2.4</v>
      </c>
      <c r="Z69" s="63">
        <v>2.7</v>
      </c>
      <c r="AA69" s="84" t="s">
        <v>110</v>
      </c>
      <c r="AD69" s="64"/>
      <c r="AE69" s="77"/>
      <c r="AF69" s="77"/>
    </row>
    <row r="70" spans="3:33" ht="30" customHeight="1">
      <c r="C70" s="9" t="s">
        <v>111</v>
      </c>
      <c r="F70" s="79"/>
      <c r="G70" s="80"/>
      <c r="H70" s="80"/>
      <c r="I70" s="81"/>
      <c r="J70" s="67">
        <f t="shared" ref="J70:S70" si="25">J71</f>
        <v>0.20976117573035755</v>
      </c>
      <c r="K70" s="44">
        <f t="shared" si="25"/>
        <v>0.20976117573035755</v>
      </c>
      <c r="L70" s="45">
        <f t="shared" si="25"/>
        <v>0.27164102810258695</v>
      </c>
      <c r="M70" s="45">
        <f t="shared" si="25"/>
        <v>0.27164102810258695</v>
      </c>
      <c r="N70" s="67">
        <f t="shared" si="25"/>
        <v>0.39707647005411356</v>
      </c>
      <c r="O70" s="44">
        <f t="shared" si="25"/>
        <v>0.39707647005411356</v>
      </c>
      <c r="P70" s="67">
        <f t="shared" si="25"/>
        <v>0.50948890964720617</v>
      </c>
      <c r="Q70" s="44">
        <f t="shared" si="25"/>
        <v>0.50948890964720617</v>
      </c>
      <c r="R70" s="67">
        <f t="shared" si="25"/>
        <v>0.64150354823686706</v>
      </c>
      <c r="S70" s="44">
        <f t="shared" si="25"/>
        <v>0.64150354823686706</v>
      </c>
      <c r="T70" s="69"/>
      <c r="U70" s="47"/>
      <c r="V70" s="47">
        <f t="shared" ref="V70:Z70" si="26">V71</f>
        <v>0</v>
      </c>
      <c r="W70" s="48">
        <f t="shared" si="26"/>
        <v>0.9</v>
      </c>
      <c r="X70" s="49">
        <f t="shared" si="26"/>
        <v>1</v>
      </c>
      <c r="Y70" s="48">
        <f t="shared" si="26"/>
        <v>0.9</v>
      </c>
      <c r="Z70" s="49">
        <f t="shared" si="26"/>
        <v>1</v>
      </c>
      <c r="AA70" s="69"/>
      <c r="AD70" s="64"/>
      <c r="AE70" s="77"/>
      <c r="AF70" s="77"/>
    </row>
    <row r="71" spans="3:33" s="2" customFormat="1" ht="80.150000000000006" customHeight="1">
      <c r="C71" s="14" t="s">
        <v>112</v>
      </c>
      <c r="D71" s="12" t="s">
        <v>77</v>
      </c>
      <c r="E71" s="12">
        <v>10</v>
      </c>
      <c r="F71" s="52" t="s">
        <v>14</v>
      </c>
      <c r="G71" s="53" t="s">
        <v>94</v>
      </c>
      <c r="H71" s="53" t="s">
        <v>94</v>
      </c>
      <c r="I71" s="53" t="s">
        <v>94</v>
      </c>
      <c r="J71" s="55">
        <v>0.20976117573035755</v>
      </c>
      <c r="K71" s="56">
        <v>0.20976117573035755</v>
      </c>
      <c r="L71" s="57">
        <v>0.27164102810258695</v>
      </c>
      <c r="M71" s="57">
        <v>0.27164102810258695</v>
      </c>
      <c r="N71" s="55">
        <v>0.39707647005411356</v>
      </c>
      <c r="O71" s="56">
        <v>0.39707647005411356</v>
      </c>
      <c r="P71" s="55">
        <v>0.50948890964720617</v>
      </c>
      <c r="Q71" s="56">
        <v>0.50948890964720617</v>
      </c>
      <c r="R71" s="55">
        <v>0.64150354823686706</v>
      </c>
      <c r="S71" s="56">
        <v>0.64150354823686706</v>
      </c>
      <c r="T71" s="87"/>
      <c r="U71" s="88"/>
      <c r="V71" s="61">
        <v>0</v>
      </c>
      <c r="W71" s="62">
        <v>0.9</v>
      </c>
      <c r="X71" s="63">
        <v>1</v>
      </c>
      <c r="Y71" s="62">
        <v>0.9</v>
      </c>
      <c r="Z71" s="63">
        <v>1</v>
      </c>
      <c r="AA71" s="50"/>
      <c r="AD71" s="64"/>
      <c r="AE71" s="77"/>
      <c r="AF71" s="77"/>
    </row>
    <row r="72" spans="3:33" ht="30" customHeight="1">
      <c r="C72" s="9" t="s">
        <v>113</v>
      </c>
      <c r="D72" s="12" t="s">
        <v>77</v>
      </c>
      <c r="E72" s="12">
        <v>13</v>
      </c>
      <c r="F72" s="65" t="s">
        <v>15</v>
      </c>
      <c r="G72" s="53" t="s">
        <v>77</v>
      </c>
      <c r="H72" s="53">
        <v>13</v>
      </c>
      <c r="I72" s="66" t="s">
        <v>15</v>
      </c>
      <c r="J72" s="92">
        <v>11.181241536003673</v>
      </c>
      <c r="K72" s="93">
        <v>11.181241536003673</v>
      </c>
      <c r="L72" s="94">
        <v>10.056022223462545</v>
      </c>
      <c r="M72" s="94">
        <v>10.056022223462545</v>
      </c>
      <c r="N72" s="92">
        <v>10.452198284875722</v>
      </c>
      <c r="O72" s="93">
        <v>10.452198284875722</v>
      </c>
      <c r="P72" s="92">
        <v>10.153</v>
      </c>
      <c r="Q72" s="93">
        <v>10.153</v>
      </c>
      <c r="R72" s="92">
        <v>9.6511406844106453</v>
      </c>
      <c r="S72" s="93">
        <v>9.6511406844106453</v>
      </c>
      <c r="T72" s="349" t="s">
        <v>349</v>
      </c>
      <c r="U72" s="47">
        <f t="shared" ref="U72" si="27">SUM(U73,U74,U75)</f>
        <v>11.4</v>
      </c>
      <c r="V72" s="47">
        <v>11.4</v>
      </c>
      <c r="W72" s="95">
        <v>13.1</v>
      </c>
      <c r="X72" s="96">
        <v>12.9</v>
      </c>
      <c r="Y72" s="95">
        <v>13.1</v>
      </c>
      <c r="Z72" s="96">
        <v>12.9</v>
      </c>
      <c r="AA72" s="97"/>
      <c r="AD72" s="64"/>
      <c r="AE72" s="64"/>
      <c r="AF72" s="64"/>
    </row>
    <row r="73" spans="3:33" s="2" customFormat="1" ht="30" customHeight="1">
      <c r="C73" s="14" t="s">
        <v>114</v>
      </c>
      <c r="D73" s="12"/>
      <c r="E73" s="12"/>
      <c r="F73" s="65"/>
      <c r="G73" s="53"/>
      <c r="H73" s="53"/>
      <c r="I73" s="66"/>
      <c r="J73" s="55"/>
      <c r="K73" s="56"/>
      <c r="L73" s="57"/>
      <c r="M73" s="57"/>
      <c r="N73" s="55"/>
      <c r="O73" s="56"/>
      <c r="P73" s="55"/>
      <c r="Q73" s="56"/>
      <c r="R73" s="55"/>
      <c r="S73" s="56"/>
      <c r="T73" s="349"/>
      <c r="U73" s="88">
        <v>0.5</v>
      </c>
      <c r="V73" s="61">
        <v>0.5</v>
      </c>
      <c r="W73" s="62">
        <v>0.6</v>
      </c>
      <c r="X73" s="63">
        <v>0.5</v>
      </c>
      <c r="Y73" s="62">
        <v>0.6</v>
      </c>
      <c r="Z73" s="63">
        <v>0.5</v>
      </c>
      <c r="AA73" s="360" t="s">
        <v>115</v>
      </c>
      <c r="AD73" s="64"/>
      <c r="AE73" s="64"/>
      <c r="AF73" s="64"/>
    </row>
    <row r="74" spans="3:33" s="2" customFormat="1" ht="30" customHeight="1">
      <c r="C74" s="14" t="s">
        <v>116</v>
      </c>
      <c r="D74" s="12"/>
      <c r="E74" s="12"/>
      <c r="F74" s="65"/>
      <c r="G74" s="53"/>
      <c r="H74" s="53"/>
      <c r="I74" s="66"/>
      <c r="J74" s="55"/>
      <c r="K74" s="56"/>
      <c r="L74" s="57"/>
      <c r="M74" s="57"/>
      <c r="N74" s="55"/>
      <c r="O74" s="56"/>
      <c r="P74" s="55"/>
      <c r="Q74" s="56"/>
      <c r="R74" s="55"/>
      <c r="S74" s="56"/>
      <c r="T74" s="349"/>
      <c r="U74" s="60">
        <v>1</v>
      </c>
      <c r="V74" s="61">
        <v>1</v>
      </c>
      <c r="W74" s="62">
        <v>1.1000000000000001</v>
      </c>
      <c r="X74" s="63">
        <v>0.9</v>
      </c>
      <c r="Y74" s="62">
        <v>1.1000000000000001</v>
      </c>
      <c r="Z74" s="63">
        <v>0.9</v>
      </c>
      <c r="AA74" s="360"/>
      <c r="AD74" s="64"/>
      <c r="AE74" s="64"/>
      <c r="AF74" s="64"/>
    </row>
    <row r="75" spans="3:33" s="2" customFormat="1" ht="30" customHeight="1">
      <c r="C75" s="14" t="s">
        <v>117</v>
      </c>
      <c r="D75" s="12"/>
      <c r="E75" s="12"/>
      <c r="F75" s="65"/>
      <c r="G75" s="53"/>
      <c r="H75" s="53"/>
      <c r="I75" s="66"/>
      <c r="J75" s="55"/>
      <c r="K75" s="56"/>
      <c r="L75" s="57"/>
      <c r="M75" s="57"/>
      <c r="N75" s="55"/>
      <c r="O75" s="56"/>
      <c r="P75" s="55"/>
      <c r="Q75" s="56"/>
      <c r="R75" s="55"/>
      <c r="S75" s="56"/>
      <c r="T75" s="349"/>
      <c r="U75" s="60">
        <v>9.9</v>
      </c>
      <c r="V75" s="61">
        <v>9.9</v>
      </c>
      <c r="W75" s="62">
        <v>11.5</v>
      </c>
      <c r="X75" s="63">
        <v>11.4</v>
      </c>
      <c r="Y75" s="62">
        <v>11.5</v>
      </c>
      <c r="Z75" s="63">
        <v>11.4</v>
      </c>
      <c r="AA75" s="360"/>
      <c r="AD75" s="64"/>
      <c r="AE75" s="64"/>
      <c r="AF75" s="64"/>
    </row>
    <row r="76" spans="3:33" ht="30" customHeight="1">
      <c r="C76" s="9" t="s">
        <v>118</v>
      </c>
      <c r="F76" s="79"/>
      <c r="G76" s="80"/>
      <c r="H76" s="80"/>
      <c r="I76" s="81"/>
      <c r="J76" s="67">
        <f>SUM(J77,J78)</f>
        <v>5.0931908186125385</v>
      </c>
      <c r="K76" s="44"/>
      <c r="L76" s="67">
        <f>SUM(L77,L78)</f>
        <v>3.3807657100826232</v>
      </c>
      <c r="M76" s="44"/>
      <c r="N76" s="67">
        <f>SUM(N77,N78)</f>
        <v>2.6593427133729399</v>
      </c>
      <c r="O76" s="44"/>
      <c r="P76" s="67">
        <f>SUM(P77,P78)</f>
        <v>3.1329345333284917</v>
      </c>
      <c r="Q76" s="44"/>
      <c r="R76" s="67">
        <f>SUM(R77,R78)</f>
        <v>3.3763793852719903</v>
      </c>
      <c r="S76" s="44"/>
      <c r="T76" s="50"/>
      <c r="U76" s="98"/>
      <c r="V76" s="47"/>
      <c r="W76" s="48"/>
      <c r="X76" s="49"/>
      <c r="Y76" s="48"/>
      <c r="Z76" s="49"/>
      <c r="AA76" s="69"/>
      <c r="AD76" s="64"/>
      <c r="AE76" s="64"/>
      <c r="AF76" s="64"/>
    </row>
    <row r="77" spans="3:33" s="2" customFormat="1" ht="30" customHeight="1">
      <c r="C77" s="14" t="s">
        <v>119</v>
      </c>
      <c r="D77" s="12" t="s">
        <v>77</v>
      </c>
      <c r="E77" s="12">
        <v>12</v>
      </c>
      <c r="F77" s="73" t="s">
        <v>16</v>
      </c>
      <c r="G77" s="53" t="s">
        <v>77</v>
      </c>
      <c r="H77" s="53">
        <v>12</v>
      </c>
      <c r="I77" s="74" t="s">
        <v>16</v>
      </c>
      <c r="J77" s="55">
        <v>2.1090585209286368</v>
      </c>
      <c r="K77" s="99" t="s">
        <v>80</v>
      </c>
      <c r="L77" s="100">
        <v>1.3043107303536647</v>
      </c>
      <c r="M77" s="101" t="s">
        <v>80</v>
      </c>
      <c r="N77" s="55">
        <v>1.0813271061517673</v>
      </c>
      <c r="O77" s="99" t="s">
        <v>80</v>
      </c>
      <c r="P77" s="55">
        <v>1.3910660218347151</v>
      </c>
      <c r="Q77" s="99" t="s">
        <v>80</v>
      </c>
      <c r="R77" s="55">
        <v>1.2116153219101291</v>
      </c>
      <c r="S77" s="99" t="s">
        <v>80</v>
      </c>
      <c r="T77" s="349"/>
      <c r="U77" s="88" t="s">
        <v>64</v>
      </c>
      <c r="V77" s="89" t="s">
        <v>64</v>
      </c>
      <c r="W77" s="90" t="s">
        <v>64</v>
      </c>
      <c r="X77" s="91" t="s">
        <v>64</v>
      </c>
      <c r="Y77" s="90" t="s">
        <v>64</v>
      </c>
      <c r="Z77" s="91" t="s">
        <v>64</v>
      </c>
      <c r="AA77" s="349" t="s">
        <v>120</v>
      </c>
      <c r="AD77" s="64"/>
      <c r="AE77" s="64"/>
      <c r="AF77" s="64"/>
    </row>
    <row r="78" spans="3:33" s="2" customFormat="1" ht="30" customHeight="1">
      <c r="C78" s="14" t="s">
        <v>121</v>
      </c>
      <c r="D78" s="12" t="s">
        <v>77</v>
      </c>
      <c r="E78" s="12">
        <v>12</v>
      </c>
      <c r="F78" s="73" t="s">
        <v>16</v>
      </c>
      <c r="G78" s="53" t="s">
        <v>77</v>
      </c>
      <c r="H78" s="53">
        <v>12</v>
      </c>
      <c r="I78" s="74" t="s">
        <v>16</v>
      </c>
      <c r="J78" s="55">
        <v>2.9841322976839018</v>
      </c>
      <c r="K78" s="99" t="s">
        <v>80</v>
      </c>
      <c r="L78" s="100">
        <v>2.0764549797289584</v>
      </c>
      <c r="M78" s="101" t="s">
        <v>80</v>
      </c>
      <c r="N78" s="55">
        <v>1.5780156072211726</v>
      </c>
      <c r="O78" s="99" t="s">
        <v>80</v>
      </c>
      <c r="P78" s="55">
        <v>1.7418685114937766</v>
      </c>
      <c r="Q78" s="99" t="s">
        <v>80</v>
      </c>
      <c r="R78" s="55">
        <v>2.1647640633618614</v>
      </c>
      <c r="S78" s="99" t="s">
        <v>80</v>
      </c>
      <c r="T78" s="349"/>
      <c r="U78" s="88" t="s">
        <v>64</v>
      </c>
      <c r="V78" s="89" t="s">
        <v>64</v>
      </c>
      <c r="W78" s="90" t="s">
        <v>64</v>
      </c>
      <c r="X78" s="91" t="s">
        <v>64</v>
      </c>
      <c r="Y78" s="90" t="s">
        <v>64</v>
      </c>
      <c r="Z78" s="91" t="s">
        <v>64</v>
      </c>
      <c r="AA78" s="349"/>
      <c r="AD78" s="64"/>
      <c r="AE78" s="64"/>
      <c r="AF78" s="64"/>
    </row>
    <row r="79" spans="3:33" s="2" customFormat="1" ht="45" customHeight="1">
      <c r="C79" s="7" t="s">
        <v>122</v>
      </c>
      <c r="D79" s="1"/>
      <c r="E79" s="1"/>
      <c r="F79" s="11"/>
      <c r="G79" s="1"/>
      <c r="H79" s="1"/>
      <c r="I79" s="1"/>
      <c r="J79" s="39"/>
      <c r="K79" s="40"/>
      <c r="L79" s="41"/>
      <c r="M79" s="41"/>
      <c r="N79" s="39"/>
      <c r="O79" s="40"/>
      <c r="P79" s="39"/>
      <c r="Q79" s="40"/>
      <c r="R79" s="39"/>
      <c r="S79" s="40"/>
      <c r="T79" s="42"/>
      <c r="U79" s="76"/>
      <c r="V79" s="77"/>
      <c r="W79" s="76"/>
      <c r="X79" s="78"/>
      <c r="Y79" s="76"/>
      <c r="Z79" s="78"/>
      <c r="AA79" s="42"/>
      <c r="AD79" s="64"/>
      <c r="AE79" s="64"/>
      <c r="AF79" s="64"/>
    </row>
    <row r="80" spans="3:33" ht="30" customHeight="1">
      <c r="C80" s="9" t="s">
        <v>123</v>
      </c>
      <c r="F80" s="8"/>
      <c r="J80" s="67">
        <f>SUM(J81:J90)</f>
        <v>4.6406806930355868</v>
      </c>
      <c r="K80" s="44">
        <f>SUM(K81,K82,K83,K84,K85,K86,K87,K88,K89,K90)</f>
        <v>3.9832783752227123</v>
      </c>
      <c r="L80" s="67">
        <f>SUM(L81:L90)</f>
        <v>5.3794366496291506</v>
      </c>
      <c r="M80" s="44">
        <f>SUM(M81,M82,M83,M84,M85,M86,M87,M88,M89,M90)</f>
        <v>4.6576178043041585</v>
      </c>
      <c r="N80" s="67">
        <f>SUM(N81:N90)</f>
        <v>6.8617399092034388</v>
      </c>
      <c r="O80" s="44">
        <f>SUM(O81,O82,O83,O84,O85,O86,O87,O88,O89,O90)</f>
        <v>6.1086706767908225</v>
      </c>
      <c r="P80" s="67">
        <f>SUM(P81:P90)</f>
        <v>10.108038728538212</v>
      </c>
      <c r="Q80" s="44">
        <f>SUM(Q81,Q82,Q83,Q84,Q85,Q86,Q87,Q88,Q89,Q90)</f>
        <v>9.2322788502105304</v>
      </c>
      <c r="R80" s="67">
        <f>SUM(R81:R90)</f>
        <v>9.9239772366878416</v>
      </c>
      <c r="S80" s="44">
        <f>SUM(S81,S82,S83,S84,S85,S86,S87,S88,S89,S90)</f>
        <v>9.0297731315799901</v>
      </c>
      <c r="T80" s="69"/>
      <c r="U80" s="47">
        <f t="shared" ref="U80" si="28">SUM(U81,U82,U83,U84,U85,U86,U87,U88,U89,U90)</f>
        <v>10.799999999999999</v>
      </c>
      <c r="V80" s="47">
        <f>SUM(V81,V82,V83,V84,V85,V86,V87,V88,V89,V90)</f>
        <v>10.399999999999999</v>
      </c>
      <c r="W80" s="48">
        <f>SUM(W81,W82,W83,W84,W85,W86,W87,W88,W89,W90)</f>
        <v>9.8000000000000007</v>
      </c>
      <c r="X80" s="49">
        <f>SUM(X81,X82,X83,X84,X85,X86,X87,X88,X89,X90)</f>
        <v>10.4</v>
      </c>
      <c r="Y80" s="48">
        <f>SUM(Y81,Y82,Y83,Y84,Y85,Y86,Y87,Y88,Y89,Y90)</f>
        <v>11.899999999999999</v>
      </c>
      <c r="Z80" s="49">
        <f>SUM(Z81,Z82,Z83,Z84,Z85,Z86,Z87,Z88,Z89,Z90)</f>
        <v>12</v>
      </c>
      <c r="AA80" s="50"/>
      <c r="AD80" s="64"/>
      <c r="AE80" s="64"/>
      <c r="AF80" s="64"/>
    </row>
    <row r="81" spans="3:32" s="2" customFormat="1" ht="91.4" customHeight="1">
      <c r="C81" s="14" t="s">
        <v>10</v>
      </c>
      <c r="D81" s="12" t="s">
        <v>124</v>
      </c>
      <c r="E81" s="12">
        <v>14</v>
      </c>
      <c r="F81" s="52" t="s">
        <v>14</v>
      </c>
      <c r="G81" s="53" t="s">
        <v>124</v>
      </c>
      <c r="H81" s="53">
        <v>14</v>
      </c>
      <c r="I81" s="54" t="s">
        <v>14</v>
      </c>
      <c r="J81" s="55">
        <v>0.77526710736527915</v>
      </c>
      <c r="K81" s="56">
        <v>0.77526710736527915</v>
      </c>
      <c r="L81" s="57">
        <v>0.68703796314384324</v>
      </c>
      <c r="M81" s="57">
        <v>0.68703796314384324</v>
      </c>
      <c r="N81" s="55">
        <v>0.69489154361185002</v>
      </c>
      <c r="O81" s="56">
        <v>0.69489154361185002</v>
      </c>
      <c r="P81" s="55">
        <v>0.70399999999999996</v>
      </c>
      <c r="Q81" s="56">
        <v>0.70399999999999996</v>
      </c>
      <c r="R81" s="55">
        <v>0.66920152091254748</v>
      </c>
      <c r="S81" s="56">
        <v>0.66920152091254748</v>
      </c>
      <c r="T81" s="50" t="s">
        <v>125</v>
      </c>
      <c r="U81" s="60">
        <v>1.1000000000000001</v>
      </c>
      <c r="V81" s="61">
        <v>1.2</v>
      </c>
      <c r="W81" s="62">
        <v>1.1000000000000001</v>
      </c>
      <c r="X81" s="63">
        <v>1.2</v>
      </c>
      <c r="Y81" s="62">
        <v>1.1000000000000001</v>
      </c>
      <c r="Z81" s="63">
        <v>1.2</v>
      </c>
      <c r="AA81" s="50" t="s">
        <v>126</v>
      </c>
      <c r="AD81" s="64"/>
      <c r="AE81" s="64"/>
      <c r="AF81" s="64"/>
    </row>
    <row r="82" spans="3:32" s="2" customFormat="1" ht="90" customHeight="1">
      <c r="C82" s="14" t="s">
        <v>11</v>
      </c>
      <c r="D82" s="12" t="s">
        <v>124</v>
      </c>
      <c r="E82" s="12">
        <v>14</v>
      </c>
      <c r="F82" s="52" t="s">
        <v>14</v>
      </c>
      <c r="G82" s="53" t="s">
        <v>124</v>
      </c>
      <c r="H82" s="53">
        <v>14</v>
      </c>
      <c r="I82" s="54" t="s">
        <v>14</v>
      </c>
      <c r="J82" s="55">
        <v>2.0054978347521182</v>
      </c>
      <c r="K82" s="56">
        <v>2.0054978347521182</v>
      </c>
      <c r="L82" s="57">
        <v>1.8124394346327695</v>
      </c>
      <c r="M82" s="57">
        <v>1.8124394346327695</v>
      </c>
      <c r="N82" s="55">
        <v>1.8393681712083605</v>
      </c>
      <c r="O82" s="56">
        <v>1.8393681712083605</v>
      </c>
      <c r="P82" s="55">
        <v>2.6427736665178299</v>
      </c>
      <c r="Q82" s="56">
        <v>2.6427736665178299</v>
      </c>
      <c r="R82" s="55">
        <v>1.9658944061051342</v>
      </c>
      <c r="S82" s="56">
        <v>1.9658944061051342</v>
      </c>
      <c r="T82" s="50" t="s">
        <v>127</v>
      </c>
      <c r="U82" s="60">
        <v>3.1</v>
      </c>
      <c r="V82" s="61">
        <v>3.4</v>
      </c>
      <c r="W82" s="62">
        <v>2.9</v>
      </c>
      <c r="X82" s="63">
        <v>3.2</v>
      </c>
      <c r="Y82" s="62">
        <v>3.4</v>
      </c>
      <c r="Z82" s="63">
        <v>3.8</v>
      </c>
      <c r="AA82" s="50" t="s">
        <v>128</v>
      </c>
      <c r="AD82" s="64"/>
      <c r="AE82" s="64"/>
      <c r="AF82" s="64"/>
    </row>
    <row r="83" spans="3:32" s="2" customFormat="1" ht="135" customHeight="1">
      <c r="C83" s="14" t="s">
        <v>12</v>
      </c>
      <c r="D83" s="12" t="s">
        <v>124</v>
      </c>
      <c r="E83" s="12">
        <v>14</v>
      </c>
      <c r="F83" s="52" t="s">
        <v>14</v>
      </c>
      <c r="G83" s="53" t="s">
        <v>124</v>
      </c>
      <c r="H83" s="53">
        <v>14</v>
      </c>
      <c r="I83" s="54" t="s">
        <v>14</v>
      </c>
      <c r="J83" s="55">
        <v>0.12885325884187465</v>
      </c>
      <c r="K83" s="56">
        <v>0.12885325884187465</v>
      </c>
      <c r="L83" s="57">
        <v>0.33412180578423989</v>
      </c>
      <c r="M83" s="57">
        <v>0.33412180578423989</v>
      </c>
      <c r="N83" s="55">
        <v>1.2350882191445778</v>
      </c>
      <c r="O83" s="56">
        <v>1.2350882191445778</v>
      </c>
      <c r="P83" s="55">
        <v>2.5429333333333335</v>
      </c>
      <c r="Q83" s="56">
        <v>2.5429333333333335</v>
      </c>
      <c r="R83" s="55">
        <v>3.0850443599493031</v>
      </c>
      <c r="S83" s="56">
        <v>3.0850443599493031</v>
      </c>
      <c r="T83" s="50" t="s">
        <v>127</v>
      </c>
      <c r="U83" s="60">
        <v>2.8</v>
      </c>
      <c r="V83" s="61">
        <v>1.4</v>
      </c>
      <c r="W83" s="62">
        <v>0.8</v>
      </c>
      <c r="X83" s="63">
        <v>1.2</v>
      </c>
      <c r="Y83" s="62">
        <v>1</v>
      </c>
      <c r="Z83" s="63">
        <v>0</v>
      </c>
      <c r="AA83" s="50" t="s">
        <v>129</v>
      </c>
      <c r="AD83" s="64"/>
      <c r="AE83" s="64"/>
      <c r="AF83" s="64"/>
    </row>
    <row r="84" spans="3:32" s="2" customFormat="1" ht="50.15" customHeight="1">
      <c r="C84" s="14" t="s">
        <v>363</v>
      </c>
      <c r="D84" s="12" t="s">
        <v>124</v>
      </c>
      <c r="E84" s="12">
        <v>14</v>
      </c>
      <c r="F84" s="52" t="s">
        <v>14</v>
      </c>
      <c r="G84" s="53" t="s">
        <v>124</v>
      </c>
      <c r="H84" s="53">
        <v>14</v>
      </c>
      <c r="I84" s="54" t="s">
        <v>14</v>
      </c>
      <c r="J84" s="55">
        <v>0.50816817314856833</v>
      </c>
      <c r="K84" s="56">
        <v>0.43702462890776878</v>
      </c>
      <c r="L84" s="57">
        <v>0.72671977836187418</v>
      </c>
      <c r="M84" s="57">
        <v>0.62497900939121176</v>
      </c>
      <c r="N84" s="55">
        <v>1.4528606502480887</v>
      </c>
      <c r="O84" s="56">
        <v>1.2494601592133563</v>
      </c>
      <c r="P84" s="55">
        <v>1.416386449482383</v>
      </c>
      <c r="Q84" s="56">
        <v>1.2180923465548494</v>
      </c>
      <c r="R84" s="55">
        <v>1.4071590605018705</v>
      </c>
      <c r="S84" s="56">
        <v>1.2101567920316085</v>
      </c>
      <c r="T84" s="349" t="s">
        <v>348</v>
      </c>
      <c r="U84" s="60">
        <v>1.5</v>
      </c>
      <c r="V84" s="61">
        <v>1.7</v>
      </c>
      <c r="W84" s="62">
        <v>2.6</v>
      </c>
      <c r="X84" s="63">
        <v>2.7</v>
      </c>
      <c r="Y84" s="62">
        <v>3.5</v>
      </c>
      <c r="Z84" s="63">
        <v>4.0999999999999996</v>
      </c>
      <c r="AA84" s="349" t="s">
        <v>130</v>
      </c>
      <c r="AD84" s="64"/>
      <c r="AE84" s="64"/>
      <c r="AF84" s="64"/>
    </row>
    <row r="85" spans="3:32" s="2" customFormat="1" ht="65.150000000000006" customHeight="1">
      <c r="C85" s="14" t="s">
        <v>364</v>
      </c>
      <c r="D85" s="12" t="s">
        <v>124</v>
      </c>
      <c r="E85" s="12">
        <v>14</v>
      </c>
      <c r="F85" s="52" t="s">
        <v>14</v>
      </c>
      <c r="G85" s="53" t="s">
        <v>124</v>
      </c>
      <c r="H85" s="53">
        <v>14</v>
      </c>
      <c r="I85" s="54" t="s">
        <v>14</v>
      </c>
      <c r="J85" s="55">
        <v>0.72844708082241116</v>
      </c>
      <c r="K85" s="56">
        <v>0.62646448950727363</v>
      </c>
      <c r="L85" s="57">
        <v>1.3866776493742385</v>
      </c>
      <c r="M85" s="57">
        <v>1.1925427784618452</v>
      </c>
      <c r="N85" s="55">
        <v>1.2612967893548641</v>
      </c>
      <c r="O85" s="56">
        <v>1.0847152388451831</v>
      </c>
      <c r="P85" s="55">
        <v>2.1815653145013769</v>
      </c>
      <c r="Q85" s="56">
        <v>1.8761461704711841</v>
      </c>
      <c r="R85" s="55">
        <v>2.1667648266671389</v>
      </c>
      <c r="S85" s="56">
        <v>1.8634177509337395</v>
      </c>
      <c r="T85" s="349"/>
      <c r="U85" s="60">
        <v>2.2000000000000002</v>
      </c>
      <c r="V85" s="61">
        <v>2.5</v>
      </c>
      <c r="W85" s="62">
        <v>2.2000000000000002</v>
      </c>
      <c r="X85" s="63">
        <v>1.9</v>
      </c>
      <c r="Y85" s="62">
        <v>2.7</v>
      </c>
      <c r="Z85" s="63">
        <v>2.7</v>
      </c>
      <c r="AA85" s="349"/>
      <c r="AD85" s="64"/>
      <c r="AE85" s="64"/>
      <c r="AF85" s="64"/>
    </row>
    <row r="86" spans="3:32" s="2" customFormat="1" ht="62.5">
      <c r="C86" s="14" t="s">
        <v>365</v>
      </c>
      <c r="D86" s="12" t="s">
        <v>124</v>
      </c>
      <c r="E86" s="12">
        <v>14</v>
      </c>
      <c r="F86" s="52" t="s">
        <v>14</v>
      </c>
      <c r="G86" s="53" t="s">
        <v>124</v>
      </c>
      <c r="H86" s="53">
        <v>14</v>
      </c>
      <c r="I86" s="54" t="s">
        <v>14</v>
      </c>
      <c r="J86" s="55">
        <v>1.0171055848397977E-2</v>
      </c>
      <c r="K86" s="56">
        <v>1.0171055848397977E-2</v>
      </c>
      <c r="L86" s="57">
        <v>6.4968128902491091E-3</v>
      </c>
      <c r="M86" s="57">
        <v>6.4968128902491091E-3</v>
      </c>
      <c r="N86" s="55">
        <v>5.1473447674951845E-3</v>
      </c>
      <c r="O86" s="56">
        <v>5.1473447674951845E-3</v>
      </c>
      <c r="P86" s="55">
        <v>0.24833333333333341</v>
      </c>
      <c r="Q86" s="56">
        <v>0.24833333333333341</v>
      </c>
      <c r="R86" s="55">
        <v>0.23605830164765532</v>
      </c>
      <c r="S86" s="56">
        <v>0.23605830164765532</v>
      </c>
      <c r="T86" s="50"/>
      <c r="U86" s="60">
        <v>0.1</v>
      </c>
      <c r="V86" s="61">
        <v>0.1</v>
      </c>
      <c r="W86" s="62">
        <v>0</v>
      </c>
      <c r="X86" s="63">
        <v>0</v>
      </c>
      <c r="Y86" s="62">
        <v>0</v>
      </c>
      <c r="Z86" s="63">
        <v>0</v>
      </c>
      <c r="AA86" s="50" t="s">
        <v>131</v>
      </c>
      <c r="AD86" s="64"/>
      <c r="AE86" s="64"/>
      <c r="AF86" s="64"/>
    </row>
    <row r="87" spans="3:32" s="2" customFormat="1" ht="60" customHeight="1">
      <c r="C87" s="51" t="s">
        <v>366</v>
      </c>
      <c r="D87" s="12" t="s">
        <v>124</v>
      </c>
      <c r="E87" s="12">
        <v>14</v>
      </c>
      <c r="F87" s="52" t="s">
        <v>14</v>
      </c>
      <c r="G87" s="53" t="s">
        <v>124</v>
      </c>
      <c r="H87" s="53">
        <v>14</v>
      </c>
      <c r="I87" s="54" t="s">
        <v>14</v>
      </c>
      <c r="J87" s="55">
        <v>0</v>
      </c>
      <c r="K87" s="82" t="s">
        <v>80</v>
      </c>
      <c r="L87" s="83">
        <v>0</v>
      </c>
      <c r="M87" s="83" t="s">
        <v>80</v>
      </c>
      <c r="N87" s="55">
        <v>0</v>
      </c>
      <c r="O87" s="82" t="s">
        <v>80</v>
      </c>
      <c r="P87" s="55">
        <v>0</v>
      </c>
      <c r="Q87" s="82" t="s">
        <v>80</v>
      </c>
      <c r="R87" s="55">
        <v>0</v>
      </c>
      <c r="S87" s="82" t="s">
        <v>80</v>
      </c>
      <c r="T87" s="349" t="s">
        <v>350</v>
      </c>
      <c r="U87" s="102"/>
      <c r="V87" s="61">
        <v>0</v>
      </c>
      <c r="W87" s="62">
        <v>0</v>
      </c>
      <c r="X87" s="63">
        <v>0</v>
      </c>
      <c r="Y87" s="62">
        <v>0</v>
      </c>
      <c r="Z87" s="63">
        <v>0</v>
      </c>
      <c r="AA87" s="50" t="s">
        <v>132</v>
      </c>
      <c r="AD87" s="64"/>
      <c r="AE87" s="64"/>
      <c r="AF87" s="64"/>
    </row>
    <row r="88" spans="3:32" s="2" customFormat="1" ht="30" customHeight="1">
      <c r="C88" s="14" t="s">
        <v>133</v>
      </c>
      <c r="D88" s="12" t="s">
        <v>124</v>
      </c>
      <c r="E88" s="12">
        <v>14</v>
      </c>
      <c r="F88" s="52" t="s">
        <v>14</v>
      </c>
      <c r="G88" s="53" t="s">
        <v>124</v>
      </c>
      <c r="H88" s="53">
        <v>14</v>
      </c>
      <c r="I88" s="54" t="s">
        <v>14</v>
      </c>
      <c r="J88" s="55">
        <v>0.26402032736700115</v>
      </c>
      <c r="K88" s="82" t="s">
        <v>80</v>
      </c>
      <c r="L88" s="57">
        <v>0.14552538917542893</v>
      </c>
      <c r="M88" s="83" t="s">
        <v>80</v>
      </c>
      <c r="N88" s="55">
        <v>0.17281430065449951</v>
      </c>
      <c r="O88" s="82" t="s">
        <v>80</v>
      </c>
      <c r="P88" s="55">
        <v>0.20918663136995369</v>
      </c>
      <c r="Q88" s="82" t="s">
        <v>80</v>
      </c>
      <c r="R88" s="55">
        <v>0.25649734645552391</v>
      </c>
      <c r="S88" s="82" t="s">
        <v>80</v>
      </c>
      <c r="T88" s="349"/>
      <c r="U88" s="102"/>
      <c r="V88" s="61">
        <v>0.1</v>
      </c>
      <c r="W88" s="62">
        <v>0.2</v>
      </c>
      <c r="X88" s="63">
        <v>0.2</v>
      </c>
      <c r="Y88" s="62">
        <v>0.2</v>
      </c>
      <c r="Z88" s="63">
        <v>0.2</v>
      </c>
      <c r="AA88" s="349" t="s">
        <v>134</v>
      </c>
      <c r="AD88" s="64"/>
      <c r="AE88" s="64"/>
      <c r="AF88" s="64"/>
    </row>
    <row r="89" spans="3:32" s="2" customFormat="1" ht="30" customHeight="1">
      <c r="C89" s="14" t="s">
        <v>135</v>
      </c>
      <c r="D89" s="12" t="s">
        <v>124</v>
      </c>
      <c r="E89" s="12">
        <v>14</v>
      </c>
      <c r="F89" s="52" t="s">
        <v>14</v>
      </c>
      <c r="G89" s="53" t="s">
        <v>124</v>
      </c>
      <c r="H89" s="53">
        <v>14</v>
      </c>
      <c r="I89" s="54" t="s">
        <v>14</v>
      </c>
      <c r="J89" s="55">
        <v>0.18202938810018082</v>
      </c>
      <c r="K89" s="82" t="s">
        <v>80</v>
      </c>
      <c r="L89" s="57">
        <v>0.25866509453576314</v>
      </c>
      <c r="M89" s="83" t="s">
        <v>80</v>
      </c>
      <c r="N89" s="55">
        <v>0.20027289021370265</v>
      </c>
      <c r="O89" s="82" t="s">
        <v>80</v>
      </c>
      <c r="P89" s="55">
        <v>0.16286</v>
      </c>
      <c r="Q89" s="82" t="s">
        <v>80</v>
      </c>
      <c r="R89" s="55">
        <v>0.1373574144486692</v>
      </c>
      <c r="S89" s="82" t="s">
        <v>80</v>
      </c>
      <c r="T89" s="349"/>
      <c r="U89" s="102"/>
      <c r="V89" s="61">
        <v>0</v>
      </c>
      <c r="W89" s="62">
        <v>0</v>
      </c>
      <c r="X89" s="63">
        <v>0</v>
      </c>
      <c r="Y89" s="62">
        <v>0</v>
      </c>
      <c r="Z89" s="63">
        <v>0</v>
      </c>
      <c r="AA89" s="349"/>
      <c r="AD89" s="64"/>
      <c r="AE89" s="64"/>
      <c r="AF89" s="64"/>
    </row>
    <row r="90" spans="3:32" s="2" customFormat="1" ht="30" customHeight="1">
      <c r="C90" s="14" t="s">
        <v>136</v>
      </c>
      <c r="D90" s="12" t="s">
        <v>124</v>
      </c>
      <c r="E90" s="12">
        <v>14</v>
      </c>
      <c r="F90" s="52" t="s">
        <v>14</v>
      </c>
      <c r="G90" s="53" t="s">
        <v>124</v>
      </c>
      <c r="H90" s="53">
        <v>14</v>
      </c>
      <c r="I90" s="54" t="s">
        <v>14</v>
      </c>
      <c r="J90" s="55">
        <v>3.8226466789756143E-2</v>
      </c>
      <c r="K90" s="82" t="s">
        <v>80</v>
      </c>
      <c r="L90" s="57">
        <v>2.1752721730744783E-2</v>
      </c>
      <c r="M90" s="83" t="s">
        <v>80</v>
      </c>
      <c r="N90" s="55">
        <v>0</v>
      </c>
      <c r="O90" s="82" t="s">
        <v>80</v>
      </c>
      <c r="P90" s="55">
        <v>0</v>
      </c>
      <c r="Q90" s="82" t="s">
        <v>80</v>
      </c>
      <c r="R90" s="55">
        <v>0</v>
      </c>
      <c r="S90" s="82" t="s">
        <v>80</v>
      </c>
      <c r="T90" s="349"/>
      <c r="U90" s="102"/>
      <c r="V90" s="103"/>
      <c r="W90" s="60"/>
      <c r="X90" s="104"/>
      <c r="Y90" s="60"/>
      <c r="Z90" s="104"/>
      <c r="AA90" s="50"/>
      <c r="AD90" s="64"/>
      <c r="AE90" s="64"/>
      <c r="AF90" s="64"/>
    </row>
    <row r="91" spans="3:32" ht="30" customHeight="1">
      <c r="C91" s="9" t="s">
        <v>13</v>
      </c>
      <c r="D91" s="12"/>
      <c r="E91" s="12"/>
      <c r="F91" s="8"/>
      <c r="J91" s="67">
        <f t="shared" ref="J91:S91" si="29">SUM(J92:J97)</f>
        <v>1.1804572679386105</v>
      </c>
      <c r="K91" s="44">
        <f t="shared" si="29"/>
        <v>0.64471118832586405</v>
      </c>
      <c r="L91" s="45">
        <f t="shared" si="29"/>
        <v>1.5407137084762765</v>
      </c>
      <c r="M91" s="45">
        <f t="shared" si="29"/>
        <v>1.0097941590851192</v>
      </c>
      <c r="N91" s="67">
        <f t="shared" si="29"/>
        <v>2.0041745312154502</v>
      </c>
      <c r="O91" s="44">
        <f t="shared" si="29"/>
        <v>1.4296000548831456</v>
      </c>
      <c r="P91" s="67">
        <f t="shared" si="29"/>
        <v>2.0173871740983511</v>
      </c>
      <c r="Q91" s="44">
        <f t="shared" si="29"/>
        <v>2.002387174098351</v>
      </c>
      <c r="R91" s="67">
        <f t="shared" si="29"/>
        <v>2.2851677360607909</v>
      </c>
      <c r="S91" s="44">
        <f t="shared" si="29"/>
        <v>1.7316409646984792</v>
      </c>
      <c r="T91" s="69"/>
      <c r="U91" s="47">
        <f t="shared" ref="U91:W91" si="30">SUM(U93,U92,U94,U96,U97,U95)</f>
        <v>1.6</v>
      </c>
      <c r="V91" s="47">
        <f t="shared" si="30"/>
        <v>1.6</v>
      </c>
      <c r="W91" s="48">
        <f t="shared" si="30"/>
        <v>3.3000000000000003</v>
      </c>
      <c r="X91" s="49">
        <f>SUM(X93,X92,X94,X96,X97,X95)</f>
        <v>3</v>
      </c>
      <c r="Y91" s="48">
        <f>SUM(Y93,Y92,Y94,Y96,Y97,Y95)</f>
        <v>3.3000000000000003</v>
      </c>
      <c r="Z91" s="49">
        <f>SUM(Z93,Z92,Z94,Z96,Z97,Z95)</f>
        <v>3</v>
      </c>
      <c r="AA91" s="69"/>
      <c r="AD91" s="64"/>
      <c r="AE91" s="64"/>
      <c r="AF91" s="64"/>
    </row>
    <row r="92" spans="3:32" s="2" customFormat="1" ht="75" customHeight="1">
      <c r="C92" s="14" t="s">
        <v>137</v>
      </c>
      <c r="D92" s="12" t="s">
        <v>124</v>
      </c>
      <c r="E92" s="12">
        <v>15</v>
      </c>
      <c r="F92" s="52" t="s">
        <v>14</v>
      </c>
      <c r="G92" s="53" t="s">
        <v>124</v>
      </c>
      <c r="H92" s="53">
        <v>15</v>
      </c>
      <c r="I92" s="54" t="s">
        <v>14</v>
      </c>
      <c r="J92" s="55">
        <v>0.39129977927017717</v>
      </c>
      <c r="K92" s="56">
        <v>0.39129977927017717</v>
      </c>
      <c r="L92" s="57">
        <v>0.72641710255436076</v>
      </c>
      <c r="M92" s="57">
        <v>0.72641710255436076</v>
      </c>
      <c r="N92" s="55">
        <v>1.0760804162515762</v>
      </c>
      <c r="O92" s="56">
        <v>1.0760804162515762</v>
      </c>
      <c r="P92" s="55">
        <v>1.1479707816293294</v>
      </c>
      <c r="Q92" s="56">
        <v>1.1479707816293294</v>
      </c>
      <c r="R92" s="55">
        <v>1.3097778468277568</v>
      </c>
      <c r="S92" s="56">
        <v>1.3097778468277568</v>
      </c>
      <c r="T92" s="50"/>
      <c r="U92" s="60">
        <v>1</v>
      </c>
      <c r="V92" s="61">
        <v>1</v>
      </c>
      <c r="W92" s="62">
        <v>1.5</v>
      </c>
      <c r="X92" s="63">
        <v>1.3</v>
      </c>
      <c r="Y92" s="62">
        <v>1.5</v>
      </c>
      <c r="Z92" s="63">
        <v>1.3</v>
      </c>
      <c r="AA92" s="84" t="s">
        <v>138</v>
      </c>
      <c r="AD92" s="64"/>
      <c r="AE92" s="64"/>
      <c r="AF92" s="64"/>
    </row>
    <row r="93" spans="3:32" s="2" customFormat="1" ht="52" customHeight="1">
      <c r="C93" s="51" t="s">
        <v>367</v>
      </c>
      <c r="D93" s="12" t="s">
        <v>124</v>
      </c>
      <c r="E93" s="12">
        <v>15</v>
      </c>
      <c r="F93" s="52" t="s">
        <v>14</v>
      </c>
      <c r="G93" s="53" t="s">
        <v>124</v>
      </c>
      <c r="H93" s="53">
        <v>15</v>
      </c>
      <c r="I93" s="54" t="s">
        <v>14</v>
      </c>
      <c r="J93" s="55">
        <v>0.16546905989610738</v>
      </c>
      <c r="K93" s="82" t="s">
        <v>80</v>
      </c>
      <c r="L93" s="57">
        <v>0.18314051479548643</v>
      </c>
      <c r="M93" s="83" t="s">
        <v>80</v>
      </c>
      <c r="N93" s="55">
        <v>0.21736110309558093</v>
      </c>
      <c r="O93" s="82" t="s">
        <v>80</v>
      </c>
      <c r="P93" s="55">
        <v>0.21531934246902165</v>
      </c>
      <c r="Q93" s="56">
        <v>0.21531934246902165</v>
      </c>
      <c r="R93" s="55">
        <v>0.21953342535470732</v>
      </c>
      <c r="S93" s="82" t="s">
        <v>80</v>
      </c>
      <c r="T93" s="50"/>
      <c r="U93" s="60"/>
      <c r="V93" s="103"/>
      <c r="W93" s="62">
        <v>0.5</v>
      </c>
      <c r="X93" s="63">
        <v>0.5</v>
      </c>
      <c r="Y93" s="62">
        <v>0.5</v>
      </c>
      <c r="Z93" s="63">
        <v>0.5</v>
      </c>
      <c r="AA93" s="349" t="s">
        <v>139</v>
      </c>
      <c r="AD93" s="64"/>
      <c r="AE93" s="64"/>
      <c r="AF93" s="64"/>
    </row>
    <row r="94" spans="3:32" s="2" customFormat="1" ht="30" customHeight="1">
      <c r="C94" s="14" t="s">
        <v>140</v>
      </c>
      <c r="D94" s="12" t="s">
        <v>124</v>
      </c>
      <c r="E94" s="12">
        <v>15</v>
      </c>
      <c r="F94" s="52" t="s">
        <v>14</v>
      </c>
      <c r="G94" s="53" t="s">
        <v>124</v>
      </c>
      <c r="H94" s="53">
        <v>15</v>
      </c>
      <c r="I94" s="54" t="s">
        <v>14</v>
      </c>
      <c r="J94" s="55">
        <v>0.34426906319656364</v>
      </c>
      <c r="K94" s="82" t="s">
        <v>80</v>
      </c>
      <c r="L94" s="57">
        <v>0.3373377281649132</v>
      </c>
      <c r="M94" s="83" t="s">
        <v>80</v>
      </c>
      <c r="N94" s="55">
        <v>0.35206602846922863</v>
      </c>
      <c r="O94" s="82" t="s">
        <v>80</v>
      </c>
      <c r="P94" s="55">
        <v>0.32789425</v>
      </c>
      <c r="Q94" s="56">
        <v>0.32789425</v>
      </c>
      <c r="R94" s="55">
        <v>0.31973479087452467</v>
      </c>
      <c r="S94" s="82" t="s">
        <v>80</v>
      </c>
      <c r="T94" s="50"/>
      <c r="U94" s="60"/>
      <c r="V94" s="103"/>
      <c r="W94" s="62">
        <v>0.2</v>
      </c>
      <c r="X94" s="63">
        <v>0.2</v>
      </c>
      <c r="Y94" s="62">
        <v>0.2</v>
      </c>
      <c r="Z94" s="63">
        <v>0.2</v>
      </c>
      <c r="AA94" s="349"/>
      <c r="AD94" s="64"/>
      <c r="AE94" s="64"/>
      <c r="AF94" s="64"/>
    </row>
    <row r="95" spans="3:32" s="2" customFormat="1" ht="30" customHeight="1">
      <c r="C95" s="14" t="s">
        <v>141</v>
      </c>
      <c r="D95" s="12" t="s">
        <v>124</v>
      </c>
      <c r="E95" s="12">
        <v>15</v>
      </c>
      <c r="F95" s="52" t="s">
        <v>14</v>
      </c>
      <c r="G95" s="53" t="s">
        <v>124</v>
      </c>
      <c r="H95" s="53">
        <v>15</v>
      </c>
      <c r="I95" s="54" t="s">
        <v>14</v>
      </c>
      <c r="J95" s="55">
        <v>2.6007956520075381E-2</v>
      </c>
      <c r="K95" s="82" t="s">
        <v>80</v>
      </c>
      <c r="L95" s="57">
        <v>1.0441306430757497E-2</v>
      </c>
      <c r="M95" s="83" t="s">
        <v>80</v>
      </c>
      <c r="N95" s="55">
        <v>5.1473447674951845E-3</v>
      </c>
      <c r="O95" s="82" t="s">
        <v>80</v>
      </c>
      <c r="P95" s="55">
        <v>1.4999999999999999E-2</v>
      </c>
      <c r="Q95" s="82" t="s">
        <v>80</v>
      </c>
      <c r="R95" s="55">
        <v>1.4258555133079845E-2</v>
      </c>
      <c r="S95" s="82" t="s">
        <v>80</v>
      </c>
      <c r="T95" s="50"/>
      <c r="U95" s="60"/>
      <c r="V95" s="103"/>
      <c r="W95" s="60"/>
      <c r="X95" s="104"/>
      <c r="Y95" s="60"/>
      <c r="Z95" s="104"/>
      <c r="AA95" s="50"/>
      <c r="AD95" s="64"/>
      <c r="AE95" s="64"/>
      <c r="AF95" s="64"/>
    </row>
    <row r="96" spans="3:32" s="2" customFormat="1" ht="60" customHeight="1">
      <c r="C96" s="14" t="s">
        <v>142</v>
      </c>
      <c r="D96" s="12" t="s">
        <v>124</v>
      </c>
      <c r="E96" s="12">
        <v>15</v>
      </c>
      <c r="F96" s="52" t="s">
        <v>14</v>
      </c>
      <c r="G96" s="53" t="s">
        <v>124</v>
      </c>
      <c r="H96" s="53">
        <v>15</v>
      </c>
      <c r="I96" s="54" t="s">
        <v>14</v>
      </c>
      <c r="J96" s="55">
        <v>0</v>
      </c>
      <c r="K96" s="82" t="s">
        <v>80</v>
      </c>
      <c r="L96" s="57">
        <v>0</v>
      </c>
      <c r="M96" s="83" t="s">
        <v>80</v>
      </c>
      <c r="N96" s="55">
        <v>0</v>
      </c>
      <c r="O96" s="82" t="s">
        <v>80</v>
      </c>
      <c r="P96" s="55">
        <v>0</v>
      </c>
      <c r="Q96" s="82" t="s">
        <v>80</v>
      </c>
      <c r="R96" s="55">
        <v>0</v>
      </c>
      <c r="S96" s="82" t="s">
        <v>80</v>
      </c>
      <c r="T96" s="50" t="s">
        <v>143</v>
      </c>
      <c r="U96" s="60">
        <v>0</v>
      </c>
      <c r="V96" s="61">
        <v>0</v>
      </c>
      <c r="W96" s="62">
        <v>0</v>
      </c>
      <c r="X96" s="63">
        <v>0</v>
      </c>
      <c r="Y96" s="62">
        <v>0</v>
      </c>
      <c r="Z96" s="63">
        <v>0</v>
      </c>
      <c r="AA96" s="50" t="s">
        <v>144</v>
      </c>
      <c r="AD96" s="64"/>
      <c r="AE96" s="64"/>
      <c r="AF96" s="64"/>
    </row>
    <row r="97" spans="3:32" s="2" customFormat="1" ht="121.4" customHeight="1">
      <c r="C97" s="14" t="s">
        <v>145</v>
      </c>
      <c r="D97" s="12" t="s">
        <v>124</v>
      </c>
      <c r="E97" s="12">
        <v>15</v>
      </c>
      <c r="F97" s="52" t="s">
        <v>14</v>
      </c>
      <c r="G97" s="53" t="s">
        <v>124</v>
      </c>
      <c r="H97" s="53">
        <v>15</v>
      </c>
      <c r="I97" s="54" t="s">
        <v>14</v>
      </c>
      <c r="J97" s="55">
        <v>0.25341140905568682</v>
      </c>
      <c r="K97" s="56">
        <v>0.25341140905568682</v>
      </c>
      <c r="L97" s="57">
        <v>0.2833770565307584</v>
      </c>
      <c r="M97" s="57">
        <v>0.2833770565307584</v>
      </c>
      <c r="N97" s="55">
        <v>0.35351963863156927</v>
      </c>
      <c r="O97" s="56">
        <v>0.35351963863156927</v>
      </c>
      <c r="P97" s="55">
        <v>0.3112028</v>
      </c>
      <c r="Q97" s="56">
        <v>0.3112028</v>
      </c>
      <c r="R97" s="55">
        <v>0.42186311787072239</v>
      </c>
      <c r="S97" s="56">
        <v>0.42186311787072239</v>
      </c>
      <c r="T97" s="50"/>
      <c r="U97" s="60">
        <v>0.6</v>
      </c>
      <c r="V97" s="61">
        <v>0.6</v>
      </c>
      <c r="W97" s="62">
        <v>1.1000000000000001</v>
      </c>
      <c r="X97" s="63">
        <v>1</v>
      </c>
      <c r="Y97" s="62">
        <v>1.1000000000000001</v>
      </c>
      <c r="Z97" s="63">
        <v>1</v>
      </c>
      <c r="AA97" s="84" t="s">
        <v>146</v>
      </c>
      <c r="AD97" s="64"/>
      <c r="AE97" s="64"/>
      <c r="AF97" s="64"/>
    </row>
    <row r="98" spans="3:32" ht="30" customHeight="1">
      <c r="C98" s="9" t="s">
        <v>147</v>
      </c>
      <c r="F98" s="8"/>
      <c r="J98" s="67">
        <f>SUM(J99:J100)</f>
        <v>5.4867161987683204</v>
      </c>
      <c r="K98" s="44">
        <f>SUM(K99,K100)</f>
        <v>5.4867161987683204</v>
      </c>
      <c r="L98" s="45">
        <f t="shared" ref="L98" si="31">SUM(L99:L100)</f>
        <v>4.6985878938408732</v>
      </c>
      <c r="M98" s="45">
        <f>SUM(M99,M100)</f>
        <v>4.6985878938408732</v>
      </c>
      <c r="N98" s="67">
        <f t="shared" ref="N98:P98" si="32">SUM(N99:N100)</f>
        <v>4.7182475311252325</v>
      </c>
      <c r="O98" s="44">
        <f>SUM(O99,O100)</f>
        <v>4.7182475311252325</v>
      </c>
      <c r="P98" s="67">
        <f t="shared" si="32"/>
        <v>4.8973451327433635</v>
      </c>
      <c r="Q98" s="44">
        <f>SUM(Q99,Q100)</f>
        <v>4.8973451327433635</v>
      </c>
      <c r="R98" s="67">
        <f>SUM(R99:R100)</f>
        <v>4.586739516414136</v>
      </c>
      <c r="S98" s="44">
        <f>SUM(S99,S100)</f>
        <v>4.586739516414136</v>
      </c>
      <c r="T98" s="69"/>
      <c r="U98" s="48">
        <f t="shared" ref="U98:X98" si="33">SUM(U99,U100)</f>
        <v>4.3000000000000007</v>
      </c>
      <c r="V98" s="47">
        <f t="shared" si="33"/>
        <v>5.3</v>
      </c>
      <c r="W98" s="48">
        <f t="shared" si="33"/>
        <v>4.5999999999999996</v>
      </c>
      <c r="X98" s="49">
        <f t="shared" si="33"/>
        <v>5.8000000000000007</v>
      </c>
      <c r="Y98" s="48">
        <f>SUM(Y99,Y100)</f>
        <v>4.5999999999999996</v>
      </c>
      <c r="Z98" s="49">
        <f>SUM(Z99,Z100)</f>
        <v>5.8000000000000007</v>
      </c>
      <c r="AA98" s="69"/>
      <c r="AD98" s="64"/>
      <c r="AE98" s="64"/>
      <c r="AF98" s="64"/>
    </row>
    <row r="99" spans="3:32" s="2" customFormat="1" ht="90" customHeight="1">
      <c r="C99" s="14" t="s">
        <v>148</v>
      </c>
      <c r="D99" s="12" t="s">
        <v>149</v>
      </c>
      <c r="E99" s="12">
        <v>16</v>
      </c>
      <c r="F99" s="52" t="s">
        <v>14</v>
      </c>
      <c r="G99" s="53" t="s">
        <v>149</v>
      </c>
      <c r="H99" s="53">
        <v>16</v>
      </c>
      <c r="I99" s="54" t="s">
        <v>14</v>
      </c>
      <c r="J99" s="55">
        <v>4.6276944731558229</v>
      </c>
      <c r="K99" s="56">
        <v>4.6276944731558229</v>
      </c>
      <c r="L99" s="57">
        <v>4.1765225723029982</v>
      </c>
      <c r="M99" s="57">
        <v>4.1765225723029982</v>
      </c>
      <c r="N99" s="55">
        <v>4.4094068450755213</v>
      </c>
      <c r="O99" s="56">
        <v>4.4094068450755213</v>
      </c>
      <c r="P99" s="55">
        <v>4.5973451327433636</v>
      </c>
      <c r="Q99" s="56">
        <v>4.5973451327433636</v>
      </c>
      <c r="R99" s="55">
        <v>4.3028029206904677</v>
      </c>
      <c r="S99" s="56">
        <v>4.3028029206904677</v>
      </c>
      <c r="T99" s="50" t="s">
        <v>351</v>
      </c>
      <c r="U99" s="60">
        <v>2.7</v>
      </c>
      <c r="V99" s="61">
        <v>3.5</v>
      </c>
      <c r="W99" s="62">
        <v>4.5</v>
      </c>
      <c r="X99" s="63">
        <v>5.4</v>
      </c>
      <c r="Y99" s="62">
        <v>4.5</v>
      </c>
      <c r="Z99" s="63">
        <v>5.4</v>
      </c>
      <c r="AA99" s="50" t="s">
        <v>150</v>
      </c>
      <c r="AD99" s="64"/>
      <c r="AE99" s="64"/>
      <c r="AF99" s="64"/>
    </row>
    <row r="100" spans="3:32" s="2" customFormat="1" ht="75" customHeight="1">
      <c r="C100" s="14" t="s">
        <v>369</v>
      </c>
      <c r="D100" s="12" t="s">
        <v>149</v>
      </c>
      <c r="E100" s="12">
        <v>16</v>
      </c>
      <c r="F100" s="52" t="s">
        <v>14</v>
      </c>
      <c r="G100" s="53" t="s">
        <v>149</v>
      </c>
      <c r="H100" s="53">
        <v>16</v>
      </c>
      <c r="I100" s="54" t="s">
        <v>14</v>
      </c>
      <c r="J100" s="55">
        <v>0.85902172561249779</v>
      </c>
      <c r="K100" s="56">
        <v>0.85902172561249779</v>
      </c>
      <c r="L100" s="57">
        <v>0.52206532153787477</v>
      </c>
      <c r="M100" s="57">
        <v>0.52206532153787477</v>
      </c>
      <c r="N100" s="55">
        <v>0.3088406860497111</v>
      </c>
      <c r="O100" s="56">
        <v>0.3088406860497111</v>
      </c>
      <c r="P100" s="55">
        <v>0.3</v>
      </c>
      <c r="Q100" s="56">
        <v>0.3</v>
      </c>
      <c r="R100" s="55">
        <v>0.28393659572366797</v>
      </c>
      <c r="S100" s="56">
        <v>0.28393659572366797</v>
      </c>
      <c r="T100" s="50" t="s">
        <v>151</v>
      </c>
      <c r="U100" s="60">
        <v>1.6</v>
      </c>
      <c r="V100" s="61">
        <v>1.8</v>
      </c>
      <c r="W100" s="62">
        <v>0.1</v>
      </c>
      <c r="X100" s="63">
        <v>0.4</v>
      </c>
      <c r="Y100" s="62">
        <v>0.1</v>
      </c>
      <c r="Z100" s="63">
        <v>0.4</v>
      </c>
      <c r="AA100" s="50" t="s">
        <v>152</v>
      </c>
      <c r="AD100" s="64"/>
      <c r="AE100" s="64"/>
      <c r="AF100" s="64"/>
    </row>
    <row r="101" spans="3:32" ht="30" customHeight="1">
      <c r="C101" s="9" t="s">
        <v>370</v>
      </c>
      <c r="F101" s="8"/>
      <c r="J101" s="67">
        <f>SUM(J102:J104)</f>
        <v>9.8278560024429668E-2</v>
      </c>
      <c r="K101" s="44">
        <f>SUM(K102:K104)</f>
        <v>9.8278560024429668E-2</v>
      </c>
      <c r="L101" s="67">
        <f t="shared" ref="L101" si="34">SUM(L102:L104)</f>
        <v>7.7539459524832779E-2</v>
      </c>
      <c r="M101" s="44">
        <f>SUM(M102:M104)</f>
        <v>7.7539459524832779E-2</v>
      </c>
      <c r="N101" s="67">
        <f t="shared" ref="N101:P101" si="35">SUM(N102:N104)</f>
        <v>0.403821401364441</v>
      </c>
      <c r="O101" s="44">
        <f>SUM(O102:O104)</f>
        <v>0.403821401364441</v>
      </c>
      <c r="P101" s="67">
        <f t="shared" si="35"/>
        <v>2.9615800000000005E-2</v>
      </c>
      <c r="Q101" s="44">
        <f>SUM(Q102:Q104)</f>
        <v>2.9615800000000005E-2</v>
      </c>
      <c r="R101" s="67"/>
      <c r="S101" s="44"/>
      <c r="T101" s="69"/>
      <c r="U101" s="105"/>
      <c r="V101" s="106"/>
      <c r="W101" s="107"/>
      <c r="X101" s="108"/>
      <c r="Y101" s="107"/>
      <c r="Z101" s="108"/>
      <c r="AA101" s="69"/>
      <c r="AD101" s="64"/>
      <c r="AE101" s="64"/>
      <c r="AF101" s="64"/>
    </row>
    <row r="102" spans="3:32" s="2" customFormat="1" ht="45" customHeight="1">
      <c r="C102" s="14" t="s">
        <v>153</v>
      </c>
      <c r="D102" s="12" t="s">
        <v>154</v>
      </c>
      <c r="E102" s="12">
        <v>17</v>
      </c>
      <c r="F102" s="109" t="s">
        <v>16</v>
      </c>
      <c r="G102" s="53" t="s">
        <v>154</v>
      </c>
      <c r="H102" s="53">
        <v>17</v>
      </c>
      <c r="I102" s="110" t="s">
        <v>16</v>
      </c>
      <c r="J102" s="55">
        <v>9.8278560024429668E-2</v>
      </c>
      <c r="K102" s="56">
        <v>9.8278560024429668E-2</v>
      </c>
      <c r="L102" s="57">
        <v>7.7539459524832779E-2</v>
      </c>
      <c r="M102" s="57">
        <v>7.7539459524832779E-2</v>
      </c>
      <c r="N102" s="55">
        <v>0.403821401364441</v>
      </c>
      <c r="O102" s="56">
        <v>0.403821401364441</v>
      </c>
      <c r="P102" s="55">
        <v>2.9615800000000005E-2</v>
      </c>
      <c r="Q102" s="56">
        <v>2.9615800000000005E-2</v>
      </c>
      <c r="R102" s="55">
        <v>1.4859049429657795E-2</v>
      </c>
      <c r="S102" s="56">
        <v>1.4859049429657795E-2</v>
      </c>
      <c r="T102" s="50"/>
      <c r="U102" s="60">
        <v>0</v>
      </c>
      <c r="V102" s="61">
        <v>0</v>
      </c>
      <c r="W102" s="62">
        <v>0</v>
      </c>
      <c r="X102" s="63">
        <v>0</v>
      </c>
      <c r="Y102" s="62">
        <v>0</v>
      </c>
      <c r="Z102" s="63">
        <v>0</v>
      </c>
      <c r="AA102" s="50" t="s">
        <v>155</v>
      </c>
      <c r="AD102" s="64"/>
      <c r="AE102" s="64"/>
      <c r="AF102" s="64"/>
    </row>
    <row r="103" spans="3:32" s="2" customFormat="1" ht="45" customHeight="1">
      <c r="C103" s="51" t="s">
        <v>371</v>
      </c>
      <c r="D103" s="12" t="s">
        <v>154</v>
      </c>
      <c r="E103" s="12">
        <v>17</v>
      </c>
      <c r="F103" s="52" t="s">
        <v>14</v>
      </c>
      <c r="G103" s="53" t="s">
        <v>154</v>
      </c>
      <c r="H103" s="53">
        <v>17</v>
      </c>
      <c r="I103" s="54" t="s">
        <v>14</v>
      </c>
      <c r="J103" s="58">
        <v>0</v>
      </c>
      <c r="K103" s="82" t="s">
        <v>80</v>
      </c>
      <c r="L103" s="83">
        <v>0</v>
      </c>
      <c r="M103" s="83" t="s">
        <v>80</v>
      </c>
      <c r="N103" s="58">
        <v>0</v>
      </c>
      <c r="O103" s="82" t="s">
        <v>80</v>
      </c>
      <c r="P103" s="58">
        <v>0</v>
      </c>
      <c r="Q103" s="82" t="s">
        <v>80</v>
      </c>
      <c r="R103" s="55">
        <v>0</v>
      </c>
      <c r="S103" s="82" t="s">
        <v>80</v>
      </c>
      <c r="T103" s="50"/>
      <c r="U103" s="60">
        <v>0</v>
      </c>
      <c r="V103" s="61">
        <v>0</v>
      </c>
      <c r="W103" s="62">
        <v>0</v>
      </c>
      <c r="X103" s="63">
        <v>0</v>
      </c>
      <c r="Y103" s="62">
        <v>0</v>
      </c>
      <c r="Z103" s="63">
        <v>0</v>
      </c>
      <c r="AA103" s="50" t="s">
        <v>156</v>
      </c>
      <c r="AD103" s="64"/>
      <c r="AE103" s="64"/>
      <c r="AF103" s="64"/>
    </row>
    <row r="104" spans="3:32" ht="45" customHeight="1">
      <c r="C104" s="14" t="s">
        <v>157</v>
      </c>
      <c r="D104" s="12" t="s">
        <v>154</v>
      </c>
      <c r="E104" s="12">
        <v>17</v>
      </c>
      <c r="F104" s="109" t="s">
        <v>16</v>
      </c>
      <c r="G104" s="53" t="s">
        <v>154</v>
      </c>
      <c r="H104" s="53">
        <v>17</v>
      </c>
      <c r="I104" s="110" t="s">
        <v>16</v>
      </c>
      <c r="J104" s="55">
        <v>0</v>
      </c>
      <c r="K104" s="82" t="s">
        <v>80</v>
      </c>
      <c r="L104" s="83">
        <v>0</v>
      </c>
      <c r="M104" s="83" t="s">
        <v>80</v>
      </c>
      <c r="N104" s="55">
        <v>0</v>
      </c>
      <c r="O104" s="82" t="s">
        <v>80</v>
      </c>
      <c r="P104" s="55">
        <v>0</v>
      </c>
      <c r="Q104" s="82" t="s">
        <v>80</v>
      </c>
      <c r="R104" s="55">
        <v>0</v>
      </c>
      <c r="S104" s="82" t="s">
        <v>80</v>
      </c>
      <c r="T104" s="69"/>
      <c r="U104" s="107"/>
      <c r="V104" s="106"/>
      <c r="W104" s="107"/>
      <c r="X104" s="108"/>
      <c r="Y104" s="107"/>
      <c r="Z104" s="108"/>
      <c r="AA104" s="69"/>
      <c r="AD104" s="64"/>
      <c r="AE104" s="64"/>
      <c r="AF104" s="64"/>
    </row>
    <row r="105" spans="3:32" ht="30" customHeight="1">
      <c r="C105" s="9" t="s">
        <v>158</v>
      </c>
      <c r="F105" s="8"/>
      <c r="J105" s="67">
        <f>SUM(J106,J107,J108,J109)</f>
        <v>0.82539546157159116</v>
      </c>
      <c r="K105" s="44">
        <f>SUM(K106,K107,K108,K109)</f>
        <v>0.81110479761984478</v>
      </c>
      <c r="L105" s="45"/>
      <c r="M105" s="45"/>
      <c r="N105" s="67">
        <f>SUM(N106,N107,N108,N109)</f>
        <v>0.65007952032633232</v>
      </c>
      <c r="O105" s="44">
        <f>SUM(O106,O107,O108,O109)</f>
        <v>0.64068431899477218</v>
      </c>
      <c r="P105" s="67">
        <f>SUM(P106,P107,P108,P109)</f>
        <v>0.68389</v>
      </c>
      <c r="Q105" s="44">
        <f>SUM(Q106,Q107,Q108,Q109)</f>
        <v>0.67600000000000005</v>
      </c>
      <c r="R105" s="67"/>
      <c r="S105" s="44"/>
      <c r="T105" s="69"/>
      <c r="U105" s="48">
        <f t="shared" ref="U105" si="36">SUM(U106,U107,U108,U109)</f>
        <v>0.5</v>
      </c>
      <c r="V105" s="47">
        <f>SUM(V106,V107,V108,V109)</f>
        <v>0.5</v>
      </c>
      <c r="W105" s="48">
        <f>SUM(W106,W107,W108,W109)</f>
        <v>0</v>
      </c>
      <c r="X105" s="49">
        <f>SUM(X106,X107,X108,X109)</f>
        <v>0</v>
      </c>
      <c r="Y105" s="48">
        <f>SUM(Y106,Y107,Y108,Y109)</f>
        <v>0</v>
      </c>
      <c r="Z105" s="49">
        <f>SUM(Z106,Z107,Z108,Z109)</f>
        <v>0</v>
      </c>
      <c r="AA105" s="69"/>
      <c r="AD105" s="64"/>
      <c r="AE105" s="64"/>
      <c r="AF105" s="64"/>
    </row>
    <row r="106" spans="3:32" s="2" customFormat="1" ht="135" customHeight="1">
      <c r="C106" s="14" t="s">
        <v>159</v>
      </c>
      <c r="D106" s="12" t="s">
        <v>154</v>
      </c>
      <c r="E106" s="12">
        <v>18</v>
      </c>
      <c r="F106" s="109" t="s">
        <v>16</v>
      </c>
      <c r="G106" s="53" t="s">
        <v>154</v>
      </c>
      <c r="H106" s="53">
        <v>18</v>
      </c>
      <c r="I106" s="110" t="s">
        <v>16</v>
      </c>
      <c r="J106" s="55">
        <v>0.77290479761984476</v>
      </c>
      <c r="K106" s="56">
        <v>0.77290479761984476</v>
      </c>
      <c r="L106" s="57">
        <v>0.58680142140857128</v>
      </c>
      <c r="M106" s="57">
        <v>0.58680142140857128</v>
      </c>
      <c r="N106" s="55">
        <v>0.61778431899477215</v>
      </c>
      <c r="O106" s="56">
        <v>0.61778431899477215</v>
      </c>
      <c r="P106" s="55">
        <v>0.65310000000000001</v>
      </c>
      <c r="Q106" s="56">
        <v>0.65310000000000001</v>
      </c>
      <c r="R106" s="55">
        <v>0.66125218631178706</v>
      </c>
      <c r="S106" s="56">
        <v>0.66125218631178706</v>
      </c>
      <c r="T106" s="50"/>
      <c r="U106" s="60">
        <v>0.3</v>
      </c>
      <c r="V106" s="61">
        <v>0.3</v>
      </c>
      <c r="W106" s="62">
        <v>0</v>
      </c>
      <c r="X106" s="63">
        <v>0</v>
      </c>
      <c r="Y106" s="62">
        <v>0</v>
      </c>
      <c r="Z106" s="63">
        <v>0</v>
      </c>
      <c r="AA106" s="111"/>
      <c r="AD106" s="64"/>
      <c r="AE106" s="64"/>
      <c r="AF106" s="64"/>
    </row>
    <row r="107" spans="3:32" s="2" customFormat="1" ht="90" customHeight="1">
      <c r="C107" s="14" t="s">
        <v>160</v>
      </c>
      <c r="D107" s="12" t="s">
        <v>154</v>
      </c>
      <c r="E107" s="12">
        <v>18</v>
      </c>
      <c r="F107" s="52" t="s">
        <v>14</v>
      </c>
      <c r="G107" s="53" t="s">
        <v>154</v>
      </c>
      <c r="H107" s="53">
        <v>18</v>
      </c>
      <c r="I107" s="54" t="s">
        <v>14</v>
      </c>
      <c r="J107" s="55">
        <v>3.8200000000000005E-2</v>
      </c>
      <c r="K107" s="56">
        <v>3.8200000000000005E-2</v>
      </c>
      <c r="L107" s="57">
        <v>0</v>
      </c>
      <c r="M107" s="57">
        <v>0</v>
      </c>
      <c r="N107" s="55">
        <v>2.29E-2</v>
      </c>
      <c r="O107" s="56">
        <v>2.29E-2</v>
      </c>
      <c r="P107" s="55">
        <v>2.29E-2</v>
      </c>
      <c r="Q107" s="56">
        <v>2.29E-2</v>
      </c>
      <c r="R107" s="55">
        <v>2.29E-2</v>
      </c>
      <c r="S107" s="56">
        <v>2.29E-2</v>
      </c>
      <c r="T107" s="112" t="s">
        <v>352</v>
      </c>
      <c r="U107" s="60">
        <v>0.2</v>
      </c>
      <c r="V107" s="61">
        <v>0.2</v>
      </c>
      <c r="W107" s="62">
        <v>0</v>
      </c>
      <c r="X107" s="63">
        <v>0</v>
      </c>
      <c r="Y107" s="62">
        <v>0</v>
      </c>
      <c r="Z107" s="63">
        <v>0</v>
      </c>
      <c r="AA107" s="59" t="s">
        <v>161</v>
      </c>
      <c r="AD107" s="64"/>
      <c r="AE107" s="64"/>
      <c r="AF107" s="64"/>
    </row>
    <row r="108" spans="3:32" s="2" customFormat="1" ht="45" customHeight="1">
      <c r="C108" s="14" t="s">
        <v>162</v>
      </c>
      <c r="D108" s="12" t="s">
        <v>154</v>
      </c>
      <c r="E108" s="12">
        <v>18</v>
      </c>
      <c r="F108" s="109" t="s">
        <v>16</v>
      </c>
      <c r="G108" s="53" t="s">
        <v>154</v>
      </c>
      <c r="H108" s="53">
        <v>18</v>
      </c>
      <c r="I108" s="110" t="s">
        <v>16</v>
      </c>
      <c r="J108" s="55">
        <v>9.4385012101673178E-3</v>
      </c>
      <c r="K108" s="82" t="s">
        <v>80</v>
      </c>
      <c r="L108" s="57">
        <v>9.9610063349426514E-3</v>
      </c>
      <c r="M108" s="83" t="s">
        <v>80</v>
      </c>
      <c r="N108" s="55">
        <v>7.8445534256626603E-3</v>
      </c>
      <c r="O108" s="82" t="s">
        <v>80</v>
      </c>
      <c r="P108" s="55">
        <v>7.8899999999999994E-3</v>
      </c>
      <c r="Q108" s="82" t="s">
        <v>80</v>
      </c>
      <c r="R108" s="55">
        <v>7.4999999999999997E-3</v>
      </c>
      <c r="S108" s="82" t="s">
        <v>80</v>
      </c>
      <c r="T108" s="50"/>
      <c r="U108" s="60"/>
      <c r="V108" s="103"/>
      <c r="W108" s="60"/>
      <c r="X108" s="104"/>
      <c r="Y108" s="60"/>
      <c r="Z108" s="104"/>
      <c r="AA108" s="113"/>
      <c r="AD108" s="64"/>
      <c r="AE108" s="64"/>
      <c r="AF108" s="64"/>
    </row>
    <row r="109" spans="3:32" s="2" customFormat="1" ht="45" customHeight="1">
      <c r="C109" s="14" t="s">
        <v>163</v>
      </c>
      <c r="D109" s="12" t="s">
        <v>154</v>
      </c>
      <c r="E109" s="12">
        <v>18</v>
      </c>
      <c r="F109" s="109" t="s">
        <v>16</v>
      </c>
      <c r="G109" s="53" t="s">
        <v>154</v>
      </c>
      <c r="H109" s="53">
        <v>18</v>
      </c>
      <c r="I109" s="110" t="s">
        <v>16</v>
      </c>
      <c r="J109" s="55">
        <v>4.8521627415790518E-3</v>
      </c>
      <c r="K109" s="82" t="s">
        <v>80</v>
      </c>
      <c r="L109" s="57">
        <v>6.6841119453669344E-3</v>
      </c>
      <c r="M109" s="83" t="s">
        <v>80</v>
      </c>
      <c r="N109" s="55">
        <v>1.5506479058974591E-3</v>
      </c>
      <c r="O109" s="82" t="s">
        <v>80</v>
      </c>
      <c r="P109" s="55">
        <v>0</v>
      </c>
      <c r="Q109" s="82" t="s">
        <v>80</v>
      </c>
      <c r="R109" s="55">
        <v>0</v>
      </c>
      <c r="S109" s="82" t="s">
        <v>80</v>
      </c>
      <c r="T109" s="50"/>
      <c r="U109" s="60"/>
      <c r="V109" s="103"/>
      <c r="W109" s="60"/>
      <c r="X109" s="104"/>
      <c r="Y109" s="60"/>
      <c r="Z109" s="104"/>
      <c r="AA109" s="113"/>
      <c r="AD109" s="64"/>
      <c r="AE109" s="64"/>
      <c r="AF109" s="64"/>
    </row>
    <row r="110" spans="3:32" ht="30" customHeight="1">
      <c r="C110" s="9" t="s">
        <v>164</v>
      </c>
      <c r="F110" s="8"/>
      <c r="J110" s="67">
        <f>SUM(J111:J112)</f>
        <v>0.12503281439057376</v>
      </c>
      <c r="K110" s="44">
        <f>SUM(K111,K112)</f>
        <v>0.12503281439057376</v>
      </c>
      <c r="L110" s="67">
        <f t="shared" ref="L110" si="37">SUM(L111:L112)</f>
        <v>3.6016593480653843E-2</v>
      </c>
      <c r="M110" s="44">
        <f>SUM(M111,M112)</f>
        <v>3.6016593480653843E-2</v>
      </c>
      <c r="N110" s="67">
        <f t="shared" ref="N110:P110" si="38">SUM(N111:N112)</f>
        <v>3.6092312560073947E-2</v>
      </c>
      <c r="O110" s="44">
        <f>SUM(O111,O112)</f>
        <v>3.6092312560073947E-2</v>
      </c>
      <c r="P110" s="67">
        <f t="shared" si="38"/>
        <v>4.1488843052690794E-2</v>
      </c>
      <c r="Q110" s="44">
        <f>SUM(Q111,Q112)</f>
        <v>4.1488843052690794E-2</v>
      </c>
      <c r="R110" s="67"/>
      <c r="S110" s="44"/>
      <c r="T110" s="69"/>
      <c r="U110" s="107"/>
      <c r="V110" s="106"/>
      <c r="W110" s="107"/>
      <c r="X110" s="108"/>
      <c r="Y110" s="107"/>
      <c r="Z110" s="108"/>
      <c r="AA110" s="69"/>
      <c r="AD110" s="64"/>
      <c r="AE110" s="64"/>
      <c r="AF110" s="64"/>
    </row>
    <row r="111" spans="3:32" s="2" customFormat="1" ht="45" customHeight="1">
      <c r="C111" s="14" t="s">
        <v>165</v>
      </c>
      <c r="D111" s="12" t="s">
        <v>154</v>
      </c>
      <c r="E111" s="12">
        <v>19</v>
      </c>
      <c r="F111" s="109" t="s">
        <v>16</v>
      </c>
      <c r="G111" s="53" t="s">
        <v>154</v>
      </c>
      <c r="H111" s="53">
        <v>19</v>
      </c>
      <c r="I111" s="110" t="s">
        <v>16</v>
      </c>
      <c r="J111" s="55">
        <v>5.3688857850781112E-2</v>
      </c>
      <c r="K111" s="56">
        <v>5.3688857850781112E-2</v>
      </c>
      <c r="L111" s="57">
        <v>0</v>
      </c>
      <c r="M111" s="57">
        <v>0</v>
      </c>
      <c r="N111" s="55">
        <v>0</v>
      </c>
      <c r="O111" s="56">
        <v>0</v>
      </c>
      <c r="P111" s="55">
        <v>0</v>
      </c>
      <c r="Q111" s="56">
        <v>0</v>
      </c>
      <c r="R111" s="55">
        <v>0</v>
      </c>
      <c r="S111" s="56">
        <v>0</v>
      </c>
      <c r="T111" s="50"/>
      <c r="U111" s="60"/>
      <c r="V111" s="103"/>
      <c r="W111" s="60"/>
      <c r="X111" s="104"/>
      <c r="Y111" s="60"/>
      <c r="Z111" s="104"/>
      <c r="AA111" s="50"/>
      <c r="AD111" s="64"/>
      <c r="AE111" s="64"/>
      <c r="AF111" s="64"/>
    </row>
    <row r="112" spans="3:32" s="2" customFormat="1" ht="45" customHeight="1">
      <c r="C112" s="14" t="s">
        <v>166</v>
      </c>
      <c r="D112" s="12" t="s">
        <v>154</v>
      </c>
      <c r="E112" s="12">
        <v>19</v>
      </c>
      <c r="F112" s="109" t="s">
        <v>16</v>
      </c>
      <c r="G112" s="53" t="s">
        <v>154</v>
      </c>
      <c r="H112" s="53">
        <v>19</v>
      </c>
      <c r="I112" s="110" t="s">
        <v>16</v>
      </c>
      <c r="J112" s="55">
        <v>7.1343956539792655E-2</v>
      </c>
      <c r="K112" s="56">
        <v>7.1343956539792655E-2</v>
      </c>
      <c r="L112" s="57">
        <v>3.6016593480653843E-2</v>
      </c>
      <c r="M112" s="57">
        <v>3.6016593480653843E-2</v>
      </c>
      <c r="N112" s="55">
        <v>3.6092312560073947E-2</v>
      </c>
      <c r="O112" s="56">
        <v>3.6092312560073947E-2</v>
      </c>
      <c r="P112" s="55">
        <v>4.1488843052690794E-2</v>
      </c>
      <c r="Q112" s="56">
        <v>4.1488843052690794E-2</v>
      </c>
      <c r="R112" s="55">
        <v>3.943806373829923E-2</v>
      </c>
      <c r="S112" s="56">
        <v>3.943806373829923E-2</v>
      </c>
      <c r="T112" s="50"/>
      <c r="U112" s="60"/>
      <c r="V112" s="103"/>
      <c r="W112" s="60"/>
      <c r="X112" s="104"/>
      <c r="Y112" s="60"/>
      <c r="Z112" s="104"/>
      <c r="AA112" s="50"/>
      <c r="AD112" s="64"/>
      <c r="AE112" s="64"/>
      <c r="AF112" s="64"/>
    </row>
    <row r="113" spans="1:33" ht="30" customHeight="1">
      <c r="C113" s="9" t="s">
        <v>167</v>
      </c>
      <c r="D113" s="12"/>
      <c r="E113" s="12"/>
      <c r="F113" s="8"/>
      <c r="J113" s="67">
        <f>SUM(J114:J116)</f>
        <v>0</v>
      </c>
      <c r="K113" s="44">
        <f t="shared" ref="K113" si="39">SUM(K114,K115,K116)</f>
        <v>0</v>
      </c>
      <c r="L113" s="45">
        <f t="shared" ref="L113" si="40">SUM(L114:L116)</f>
        <v>0</v>
      </c>
      <c r="M113" s="45">
        <f t="shared" ref="M113" si="41">SUM(M114,M115,M116)</f>
        <v>0</v>
      </c>
      <c r="N113" s="67">
        <f t="shared" ref="N113:P113" si="42">SUM(N114:N116)</f>
        <v>0</v>
      </c>
      <c r="O113" s="44">
        <f t="shared" ref="O113:Q113" si="43">SUM(O114,O115,O116)</f>
        <v>0</v>
      </c>
      <c r="P113" s="67">
        <f t="shared" si="42"/>
        <v>0</v>
      </c>
      <c r="Q113" s="44">
        <f t="shared" si="43"/>
        <v>0</v>
      </c>
      <c r="R113" s="67"/>
      <c r="S113" s="44"/>
      <c r="T113" s="69"/>
      <c r="U113" s="47">
        <f t="shared" ref="U113" si="44">SUM(U114,U115,U116)</f>
        <v>0.4</v>
      </c>
      <c r="V113" s="47">
        <f>SUM(V114,V115,V116)</f>
        <v>0.5</v>
      </c>
      <c r="W113" s="48">
        <f>SUM(W114,W115,W116)</f>
        <v>1</v>
      </c>
      <c r="X113" s="49">
        <f>SUM(X114,X115,X116)</f>
        <v>1</v>
      </c>
      <c r="Y113" s="48">
        <f>SUM(Y114,Y115,Y116)</f>
        <v>1.2000000000000002</v>
      </c>
      <c r="Z113" s="49">
        <f>SUM(Z114,Z115,Z116)</f>
        <v>1.3</v>
      </c>
      <c r="AA113" s="69"/>
      <c r="AD113" s="64"/>
      <c r="AE113" s="64"/>
      <c r="AF113" s="64"/>
    </row>
    <row r="114" spans="1:33" s="2" customFormat="1" ht="135" customHeight="1">
      <c r="C114" s="14" t="s">
        <v>168</v>
      </c>
      <c r="D114" s="12" t="s">
        <v>169</v>
      </c>
      <c r="E114" s="12">
        <v>20</v>
      </c>
      <c r="F114" s="52" t="s">
        <v>14</v>
      </c>
      <c r="G114" s="53" t="s">
        <v>169</v>
      </c>
      <c r="H114" s="53">
        <v>20</v>
      </c>
      <c r="I114" s="54" t="s">
        <v>14</v>
      </c>
      <c r="J114" s="58">
        <v>0</v>
      </c>
      <c r="K114" s="56" t="s">
        <v>80</v>
      </c>
      <c r="L114" s="57">
        <v>0</v>
      </c>
      <c r="M114" s="57" t="s">
        <v>80</v>
      </c>
      <c r="N114" s="58">
        <v>0</v>
      </c>
      <c r="O114" s="56" t="s">
        <v>80</v>
      </c>
      <c r="P114" s="58">
        <v>0</v>
      </c>
      <c r="Q114" s="56" t="s">
        <v>80</v>
      </c>
      <c r="R114" s="55">
        <v>0</v>
      </c>
      <c r="S114" s="56" t="s">
        <v>80</v>
      </c>
      <c r="T114" s="50" t="s">
        <v>356</v>
      </c>
      <c r="U114" s="60">
        <v>0.4</v>
      </c>
      <c r="V114" s="61">
        <v>0.5</v>
      </c>
      <c r="W114" s="62">
        <v>0.9</v>
      </c>
      <c r="X114" s="63">
        <v>0.9</v>
      </c>
      <c r="Y114" s="62">
        <v>1.1000000000000001</v>
      </c>
      <c r="Z114" s="63">
        <v>1.2</v>
      </c>
      <c r="AA114" s="50" t="s">
        <v>170</v>
      </c>
      <c r="AD114" s="64"/>
      <c r="AE114" s="64"/>
      <c r="AF114" s="64"/>
    </row>
    <row r="115" spans="1:33" s="2" customFormat="1" ht="60" customHeight="1">
      <c r="C115" s="14" t="s">
        <v>171</v>
      </c>
      <c r="D115" s="12" t="s">
        <v>169</v>
      </c>
      <c r="E115" s="12">
        <v>20</v>
      </c>
      <c r="F115" s="52" t="s">
        <v>14</v>
      </c>
      <c r="G115" s="53" t="s">
        <v>169</v>
      </c>
      <c r="H115" s="53">
        <v>20</v>
      </c>
      <c r="I115" s="54" t="s">
        <v>14</v>
      </c>
      <c r="J115" s="58">
        <v>0</v>
      </c>
      <c r="K115" s="56" t="s">
        <v>80</v>
      </c>
      <c r="L115" s="57">
        <v>0</v>
      </c>
      <c r="M115" s="57" t="s">
        <v>80</v>
      </c>
      <c r="N115" s="58">
        <v>0</v>
      </c>
      <c r="O115" s="56" t="s">
        <v>80</v>
      </c>
      <c r="P115" s="58">
        <v>0</v>
      </c>
      <c r="Q115" s="56" t="s">
        <v>80</v>
      </c>
      <c r="R115" s="55">
        <v>0</v>
      </c>
      <c r="S115" s="56" t="s">
        <v>80</v>
      </c>
      <c r="T115" s="50" t="s">
        <v>353</v>
      </c>
      <c r="U115" s="60">
        <v>0</v>
      </c>
      <c r="V115" s="61">
        <v>0</v>
      </c>
      <c r="W115" s="62">
        <v>0</v>
      </c>
      <c r="X115" s="63">
        <v>0</v>
      </c>
      <c r="Y115" s="62">
        <v>0</v>
      </c>
      <c r="Z115" s="63">
        <v>0</v>
      </c>
      <c r="AA115" s="50" t="s">
        <v>172</v>
      </c>
      <c r="AD115" s="64"/>
      <c r="AE115" s="64"/>
      <c r="AF115" s="64"/>
    </row>
    <row r="116" spans="1:33" s="2" customFormat="1" ht="109.4" customHeight="1">
      <c r="C116" s="14" t="s">
        <v>173</v>
      </c>
      <c r="D116" s="12" t="s">
        <v>169</v>
      </c>
      <c r="E116" s="12">
        <v>20</v>
      </c>
      <c r="F116" s="52" t="s">
        <v>14</v>
      </c>
      <c r="G116" s="53" t="s">
        <v>169</v>
      </c>
      <c r="H116" s="53">
        <v>20</v>
      </c>
      <c r="I116" s="54" t="s">
        <v>14</v>
      </c>
      <c r="J116" s="58">
        <v>0</v>
      </c>
      <c r="K116" s="56" t="s">
        <v>80</v>
      </c>
      <c r="L116" s="57">
        <v>0</v>
      </c>
      <c r="M116" s="57" t="s">
        <v>80</v>
      </c>
      <c r="N116" s="58">
        <v>0</v>
      </c>
      <c r="O116" s="82" t="s">
        <v>80</v>
      </c>
      <c r="P116" s="58">
        <v>0</v>
      </c>
      <c r="Q116" s="82" t="s">
        <v>80</v>
      </c>
      <c r="R116" s="55">
        <v>0</v>
      </c>
      <c r="S116" s="82" t="s">
        <v>80</v>
      </c>
      <c r="T116" s="50" t="s">
        <v>355</v>
      </c>
      <c r="U116" s="60">
        <v>0</v>
      </c>
      <c r="V116" s="61">
        <v>0</v>
      </c>
      <c r="W116" s="62">
        <v>0.1</v>
      </c>
      <c r="X116" s="63">
        <v>0.1</v>
      </c>
      <c r="Y116" s="62">
        <v>0.1</v>
      </c>
      <c r="Z116" s="63">
        <v>0.1</v>
      </c>
      <c r="AA116" s="50" t="s">
        <v>174</v>
      </c>
      <c r="AD116" s="64"/>
      <c r="AE116" s="64"/>
      <c r="AF116" s="64"/>
    </row>
    <row r="117" spans="1:33" ht="30" customHeight="1">
      <c r="C117" s="9" t="s">
        <v>175</v>
      </c>
      <c r="D117" s="12"/>
      <c r="E117" s="12"/>
      <c r="F117" s="8"/>
      <c r="J117" s="67">
        <f t="shared" ref="J117:R117" si="45">SUM(J118:J121)</f>
        <v>6.1312675665592025</v>
      </c>
      <c r="K117" s="44">
        <f t="shared" si="45"/>
        <v>6.1312675665592025</v>
      </c>
      <c r="L117" s="67">
        <f t="shared" si="45"/>
        <v>5.7322772304858649</v>
      </c>
      <c r="M117" s="44">
        <f t="shared" si="45"/>
        <v>5.7322772304858649</v>
      </c>
      <c r="N117" s="67">
        <f t="shared" si="45"/>
        <v>6.1315170870402635</v>
      </c>
      <c r="O117" s="44">
        <f t="shared" si="45"/>
        <v>6.1315170870402635</v>
      </c>
      <c r="P117" s="67">
        <f t="shared" si="45"/>
        <v>6.1370000000000005</v>
      </c>
      <c r="Q117" s="44">
        <f t="shared" si="45"/>
        <v>6.1370000000000005</v>
      </c>
      <c r="R117" s="67">
        <f t="shared" si="45"/>
        <v>6.0268252425340787</v>
      </c>
      <c r="S117" s="44">
        <f>SUM(S118:S121)</f>
        <v>6.0268252425340787</v>
      </c>
      <c r="T117" s="69"/>
      <c r="U117" s="47">
        <f t="shared" ref="U117" si="46">U118</f>
        <v>9.1</v>
      </c>
      <c r="V117" s="47">
        <f t="shared" ref="V117:Z117" si="47">SUM(V118:V121)</f>
        <v>10</v>
      </c>
      <c r="W117" s="48">
        <f t="shared" si="47"/>
        <v>10.5</v>
      </c>
      <c r="X117" s="49">
        <f t="shared" si="47"/>
        <v>10.600000000000001</v>
      </c>
      <c r="Y117" s="48">
        <f t="shared" si="47"/>
        <v>10.5</v>
      </c>
      <c r="Z117" s="49">
        <f t="shared" si="47"/>
        <v>10.600000000000001</v>
      </c>
      <c r="AA117" s="69"/>
      <c r="AD117" s="64"/>
      <c r="AE117" s="64"/>
      <c r="AF117" s="64"/>
    </row>
    <row r="118" spans="1:33" s="2" customFormat="1" ht="60" customHeight="1">
      <c r="C118" s="14" t="s">
        <v>176</v>
      </c>
      <c r="D118" s="12" t="s">
        <v>169</v>
      </c>
      <c r="E118" s="12">
        <v>21</v>
      </c>
      <c r="F118" s="52" t="s">
        <v>14</v>
      </c>
      <c r="G118" s="53" t="s">
        <v>169</v>
      </c>
      <c r="H118" s="53">
        <v>21</v>
      </c>
      <c r="I118" s="66" t="s">
        <v>15</v>
      </c>
      <c r="J118" s="55">
        <v>0.44883885163253007</v>
      </c>
      <c r="K118" s="56">
        <v>0.44883885163253007</v>
      </c>
      <c r="L118" s="55">
        <v>0.61252968281788156</v>
      </c>
      <c r="M118" s="56">
        <v>0.61252968281788156</v>
      </c>
      <c r="N118" s="55">
        <v>0.79063215628726036</v>
      </c>
      <c r="O118" s="56">
        <v>0.79063215628726036</v>
      </c>
      <c r="P118" s="55">
        <v>0.83</v>
      </c>
      <c r="Q118" s="56">
        <v>0.83</v>
      </c>
      <c r="R118" s="55">
        <v>0.81928861750547866</v>
      </c>
      <c r="S118" s="56">
        <v>0.81928861750547866</v>
      </c>
      <c r="T118" s="50" t="s">
        <v>177</v>
      </c>
      <c r="U118" s="60">
        <v>9.1</v>
      </c>
      <c r="V118" s="61">
        <v>2</v>
      </c>
      <c r="W118" s="62">
        <v>1.9</v>
      </c>
      <c r="X118" s="63">
        <v>1.6</v>
      </c>
      <c r="Y118" s="62">
        <v>1.9</v>
      </c>
      <c r="Z118" s="63">
        <v>1.6</v>
      </c>
      <c r="AA118" s="349" t="s">
        <v>178</v>
      </c>
      <c r="AD118" s="64"/>
      <c r="AE118" s="64"/>
      <c r="AF118" s="64"/>
    </row>
    <row r="119" spans="1:33" s="2" customFormat="1" ht="60" customHeight="1">
      <c r="C119" s="14" t="s">
        <v>179</v>
      </c>
      <c r="D119" s="12" t="s">
        <v>169</v>
      </c>
      <c r="E119" s="12">
        <v>21</v>
      </c>
      <c r="F119" s="65" t="s">
        <v>15</v>
      </c>
      <c r="G119" s="53" t="s">
        <v>169</v>
      </c>
      <c r="H119" s="53">
        <v>21</v>
      </c>
      <c r="I119" s="66" t="s">
        <v>15</v>
      </c>
      <c r="J119" s="55">
        <v>1.1145806889822159</v>
      </c>
      <c r="K119" s="56">
        <v>1.1145806889822159</v>
      </c>
      <c r="L119" s="57">
        <v>0.98394607044493965</v>
      </c>
      <c r="M119" s="57">
        <v>0.98394607044493965</v>
      </c>
      <c r="N119" s="55">
        <v>0.83386985233421995</v>
      </c>
      <c r="O119" s="56">
        <v>0.83386985233421995</v>
      </c>
      <c r="P119" s="55">
        <v>0.89200000000000013</v>
      </c>
      <c r="Q119" s="56">
        <v>0.89200000000000013</v>
      </c>
      <c r="R119" s="55">
        <v>0.94925241997788312</v>
      </c>
      <c r="S119" s="56">
        <v>0.94925241997788312</v>
      </c>
      <c r="T119" s="50"/>
      <c r="U119" s="60"/>
      <c r="V119" s="61">
        <v>2.2000000000000002</v>
      </c>
      <c r="W119" s="62">
        <v>2.2000000000000002</v>
      </c>
      <c r="X119" s="63">
        <v>2.2000000000000002</v>
      </c>
      <c r="Y119" s="62">
        <v>2.2000000000000002</v>
      </c>
      <c r="Z119" s="63">
        <v>2.2000000000000002</v>
      </c>
      <c r="AA119" s="349"/>
      <c r="AD119" s="64"/>
      <c r="AE119" s="64"/>
      <c r="AF119" s="64"/>
    </row>
    <row r="120" spans="1:33" s="2" customFormat="1" ht="60" customHeight="1">
      <c r="C120" s="14" t="s">
        <v>180</v>
      </c>
      <c r="D120" s="12" t="s">
        <v>169</v>
      </c>
      <c r="E120" s="12">
        <v>21</v>
      </c>
      <c r="F120" s="52" t="s">
        <v>14</v>
      </c>
      <c r="G120" s="53" t="s">
        <v>169</v>
      </c>
      <c r="H120" s="53">
        <v>21</v>
      </c>
      <c r="I120" s="66" t="s">
        <v>15</v>
      </c>
      <c r="J120" s="55">
        <v>1.7427403258363547</v>
      </c>
      <c r="K120" s="56">
        <v>1.7427403258363547</v>
      </c>
      <c r="L120" s="57">
        <v>1.6539029386319877</v>
      </c>
      <c r="M120" s="57">
        <v>1.6539029386319877</v>
      </c>
      <c r="N120" s="55">
        <v>1.9106943776942127</v>
      </c>
      <c r="O120" s="56">
        <v>1.9106943776942127</v>
      </c>
      <c r="P120" s="55">
        <v>2.266</v>
      </c>
      <c r="Q120" s="56">
        <v>2.266</v>
      </c>
      <c r="R120" s="55">
        <v>2.2332726024503593</v>
      </c>
      <c r="S120" s="56">
        <v>2.2332726024503593</v>
      </c>
      <c r="T120" s="50"/>
      <c r="U120" s="60"/>
      <c r="V120" s="61">
        <v>3.6</v>
      </c>
      <c r="W120" s="62">
        <v>4.2</v>
      </c>
      <c r="X120" s="63">
        <v>4.5999999999999996</v>
      </c>
      <c r="Y120" s="62">
        <v>4.2</v>
      </c>
      <c r="Z120" s="63">
        <v>4.5999999999999996</v>
      </c>
      <c r="AA120" s="349"/>
      <c r="AD120" s="64"/>
      <c r="AE120" s="64"/>
      <c r="AF120" s="64"/>
    </row>
    <row r="121" spans="1:33" s="2" customFormat="1" ht="60" customHeight="1">
      <c r="C121" s="14" t="s">
        <v>181</v>
      </c>
      <c r="D121" s="12" t="s">
        <v>169</v>
      </c>
      <c r="E121" s="12">
        <v>21</v>
      </c>
      <c r="F121" s="65" t="s">
        <v>15</v>
      </c>
      <c r="G121" s="53" t="s">
        <v>169</v>
      </c>
      <c r="H121" s="53">
        <v>21</v>
      </c>
      <c r="I121" s="66" t="s">
        <v>15</v>
      </c>
      <c r="J121" s="55">
        <v>2.8251077001081017</v>
      </c>
      <c r="K121" s="56">
        <v>2.8251077001081017</v>
      </c>
      <c r="L121" s="57">
        <v>2.4818985385910564</v>
      </c>
      <c r="M121" s="57">
        <v>2.4818985385910564</v>
      </c>
      <c r="N121" s="55">
        <v>2.5963207007245708</v>
      </c>
      <c r="O121" s="56">
        <v>2.5963207007245708</v>
      </c>
      <c r="P121" s="55">
        <v>2.149</v>
      </c>
      <c r="Q121" s="56">
        <v>2.149</v>
      </c>
      <c r="R121" s="55">
        <v>2.0250116026003582</v>
      </c>
      <c r="S121" s="56">
        <v>2.0250116026003582</v>
      </c>
      <c r="T121" s="50"/>
      <c r="U121" s="60"/>
      <c r="V121" s="61">
        <v>2.2000000000000002</v>
      </c>
      <c r="W121" s="62">
        <v>2.2000000000000002</v>
      </c>
      <c r="X121" s="63">
        <v>2.2000000000000002</v>
      </c>
      <c r="Y121" s="62">
        <v>2.2000000000000002</v>
      </c>
      <c r="Z121" s="63">
        <v>2.2000000000000002</v>
      </c>
      <c r="AA121" s="349"/>
      <c r="AD121" s="64"/>
      <c r="AE121" s="64"/>
      <c r="AF121" s="64"/>
    </row>
    <row r="122" spans="1:33" ht="30" customHeight="1">
      <c r="C122" s="9" t="s">
        <v>182</v>
      </c>
      <c r="F122" s="8"/>
      <c r="J122" s="67">
        <f>SUM(J123:J125)</f>
        <v>1.7067531367502791</v>
      </c>
      <c r="K122" s="44"/>
      <c r="L122" s="45">
        <f t="shared" ref="L122" si="48">SUM(L123:L125)</f>
        <v>1.5079444020977124</v>
      </c>
      <c r="M122" s="45"/>
      <c r="N122" s="67">
        <f t="shared" ref="N122:P122" si="49">SUM(N123:N125)</f>
        <v>1.8848547069613868</v>
      </c>
      <c r="O122" s="44"/>
      <c r="P122" s="67">
        <f t="shared" si="49"/>
        <v>1.7083000000000004</v>
      </c>
      <c r="Q122" s="44"/>
      <c r="R122" s="67"/>
      <c r="S122" s="44"/>
      <c r="T122" s="69"/>
      <c r="U122" s="107"/>
      <c r="V122" s="106"/>
      <c r="W122" s="107"/>
      <c r="X122" s="108"/>
      <c r="Y122" s="107"/>
      <c r="Z122" s="108"/>
      <c r="AA122" s="69"/>
      <c r="AD122" s="64"/>
      <c r="AE122" s="64"/>
      <c r="AF122" s="64"/>
    </row>
    <row r="123" spans="1:33" s="2" customFormat="1" ht="45" customHeight="1">
      <c r="C123" s="14" t="s">
        <v>182</v>
      </c>
      <c r="D123" s="12" t="s">
        <v>169</v>
      </c>
      <c r="E123" s="12">
        <v>22</v>
      </c>
      <c r="F123" s="65" t="s">
        <v>15</v>
      </c>
      <c r="G123" s="53" t="s">
        <v>169</v>
      </c>
      <c r="H123" s="53">
        <v>22</v>
      </c>
      <c r="I123" s="66" t="s">
        <v>15</v>
      </c>
      <c r="J123" s="55">
        <v>1.6343962106934784</v>
      </c>
      <c r="K123" s="56" t="s">
        <v>80</v>
      </c>
      <c r="L123" s="57">
        <v>1.4931068195983217</v>
      </c>
      <c r="M123" s="57" t="s">
        <v>80</v>
      </c>
      <c r="N123" s="55">
        <v>1.8427494267632762</v>
      </c>
      <c r="O123" s="82" t="s">
        <v>80</v>
      </c>
      <c r="P123" s="55">
        <v>1.6810000000000003</v>
      </c>
      <c r="Q123" s="82" t="s">
        <v>80</v>
      </c>
      <c r="R123" s="55">
        <v>1.4637892633278482</v>
      </c>
      <c r="S123" s="82" t="s">
        <v>80</v>
      </c>
      <c r="T123" s="363" t="s">
        <v>354</v>
      </c>
      <c r="U123" s="60" t="s">
        <v>64</v>
      </c>
      <c r="V123" s="103" t="s">
        <v>64</v>
      </c>
      <c r="W123" s="60" t="s">
        <v>64</v>
      </c>
      <c r="X123" s="104" t="s">
        <v>64</v>
      </c>
      <c r="Y123" s="60" t="s">
        <v>64</v>
      </c>
      <c r="Z123" s="104" t="s">
        <v>64</v>
      </c>
      <c r="AA123" s="349" t="s">
        <v>183</v>
      </c>
      <c r="AB123" s="114"/>
      <c r="AD123" s="64"/>
      <c r="AE123" s="64"/>
      <c r="AF123" s="64"/>
    </row>
    <row r="124" spans="1:33" s="2" customFormat="1" ht="45" customHeight="1">
      <c r="C124" s="14" t="s">
        <v>184</v>
      </c>
      <c r="D124" s="12" t="s">
        <v>169</v>
      </c>
      <c r="E124" s="12">
        <v>22</v>
      </c>
      <c r="F124" s="109" t="s">
        <v>16</v>
      </c>
      <c r="G124" s="53" t="s">
        <v>169</v>
      </c>
      <c r="H124" s="53">
        <v>22</v>
      </c>
      <c r="I124" s="110" t="s">
        <v>16</v>
      </c>
      <c r="J124" s="55">
        <v>7.2356926056800566E-2</v>
      </c>
      <c r="K124" s="56" t="s">
        <v>80</v>
      </c>
      <c r="L124" s="57">
        <v>1.483758249939077E-2</v>
      </c>
      <c r="M124" s="57" t="s">
        <v>80</v>
      </c>
      <c r="N124" s="55">
        <v>4.2105280198110606E-2</v>
      </c>
      <c r="O124" s="82" t="s">
        <v>80</v>
      </c>
      <c r="P124" s="55">
        <v>2.7300000000000001E-2</v>
      </c>
      <c r="Q124" s="82" t="s">
        <v>80</v>
      </c>
      <c r="R124" s="55">
        <v>3.2509505703422051E-2</v>
      </c>
      <c r="S124" s="82" t="s">
        <v>80</v>
      </c>
      <c r="T124" s="363"/>
      <c r="U124" s="60" t="s">
        <v>64</v>
      </c>
      <c r="V124" s="103" t="s">
        <v>64</v>
      </c>
      <c r="W124" s="60" t="s">
        <v>64</v>
      </c>
      <c r="X124" s="104" t="s">
        <v>64</v>
      </c>
      <c r="Y124" s="60" t="s">
        <v>64</v>
      </c>
      <c r="Z124" s="104" t="s">
        <v>64</v>
      </c>
      <c r="AA124" s="349"/>
      <c r="AB124" s="114"/>
      <c r="AD124" s="64"/>
      <c r="AE124" s="64"/>
      <c r="AF124" s="64"/>
    </row>
    <row r="125" spans="1:33" s="2" customFormat="1" ht="45" customHeight="1">
      <c r="C125" s="14" t="s">
        <v>368</v>
      </c>
      <c r="D125" s="12" t="s">
        <v>169</v>
      </c>
      <c r="E125" s="12">
        <v>22</v>
      </c>
      <c r="F125" s="65" t="s">
        <v>15</v>
      </c>
      <c r="G125" s="53" t="s">
        <v>169</v>
      </c>
      <c r="H125" s="53">
        <v>22</v>
      </c>
      <c r="I125" s="66" t="s">
        <v>15</v>
      </c>
      <c r="J125" s="58">
        <v>0</v>
      </c>
      <c r="K125" s="56" t="s">
        <v>80</v>
      </c>
      <c r="L125" s="57">
        <v>0</v>
      </c>
      <c r="M125" s="57" t="s">
        <v>80</v>
      </c>
      <c r="N125" s="58">
        <v>0</v>
      </c>
      <c r="O125" s="82" t="s">
        <v>80</v>
      </c>
      <c r="P125" s="58">
        <v>0</v>
      </c>
      <c r="Q125" s="82" t="s">
        <v>80</v>
      </c>
      <c r="R125" s="55">
        <v>0</v>
      </c>
      <c r="S125" s="82" t="s">
        <v>80</v>
      </c>
      <c r="T125" s="363"/>
      <c r="U125" s="60" t="s">
        <v>64</v>
      </c>
      <c r="V125" s="103" t="s">
        <v>64</v>
      </c>
      <c r="W125" s="60" t="s">
        <v>64</v>
      </c>
      <c r="X125" s="104" t="s">
        <v>64</v>
      </c>
      <c r="Y125" s="60" t="s">
        <v>64</v>
      </c>
      <c r="Z125" s="104" t="s">
        <v>64</v>
      </c>
      <c r="AA125" s="349"/>
      <c r="AB125" s="114"/>
      <c r="AD125" s="64"/>
      <c r="AE125" s="64"/>
      <c r="AF125" s="64"/>
    </row>
    <row r="126" spans="1:33">
      <c r="C126" s="115"/>
      <c r="F126" s="8"/>
      <c r="J126" s="116"/>
      <c r="K126" s="117"/>
      <c r="L126" s="118"/>
      <c r="M126" s="118"/>
      <c r="N126" s="116"/>
      <c r="O126" s="117"/>
      <c r="P126" s="116"/>
      <c r="Q126" s="117"/>
      <c r="R126" s="116"/>
      <c r="S126" s="117"/>
      <c r="T126" s="69"/>
      <c r="U126" s="107"/>
      <c r="V126" s="106"/>
      <c r="W126" s="119"/>
      <c r="X126" s="120"/>
      <c r="Y126" s="119"/>
      <c r="Z126" s="120"/>
      <c r="AA126" s="69"/>
      <c r="AD126" s="64"/>
      <c r="AE126" s="64"/>
      <c r="AF126" s="64"/>
    </row>
    <row r="127" spans="1:33" s="2" customFormat="1" ht="30" customHeight="1" thickBot="1">
      <c r="A127" s="1"/>
      <c r="C127" s="121" t="s">
        <v>185</v>
      </c>
      <c r="D127" s="26"/>
      <c r="E127" s="26"/>
      <c r="F127" s="25"/>
      <c r="G127" s="26"/>
      <c r="H127" s="26"/>
      <c r="I127" s="26"/>
      <c r="J127" s="364"/>
      <c r="K127" s="365"/>
      <c r="L127" s="122"/>
      <c r="M127" s="122"/>
      <c r="N127" s="366"/>
      <c r="O127" s="367"/>
      <c r="P127" s="366" t="s">
        <v>186</v>
      </c>
      <c r="Q127" s="367"/>
      <c r="R127" s="366"/>
      <c r="S127" s="367"/>
      <c r="T127" s="32"/>
      <c r="U127" s="23"/>
      <c r="V127" s="123"/>
      <c r="W127" s="23"/>
      <c r="X127" s="32"/>
      <c r="Y127" s="123"/>
      <c r="Z127" s="123"/>
      <c r="AA127" s="124"/>
      <c r="AD127" s="64"/>
      <c r="AE127" s="64"/>
      <c r="AF127" s="64"/>
    </row>
    <row r="128" spans="1:33" ht="30" customHeight="1" thickBot="1">
      <c r="C128" s="9" t="s">
        <v>187</v>
      </c>
      <c r="F128" s="81"/>
      <c r="G128" s="81"/>
      <c r="H128" s="81"/>
      <c r="I128" s="81"/>
      <c r="J128" s="67">
        <f t="shared" ref="J128:M128" si="50">SUM(J129:J137)</f>
        <v>76.495796119892674</v>
      </c>
      <c r="K128" s="44">
        <f t="shared" si="50"/>
        <v>70.797657803927592</v>
      </c>
      <c r="L128" s="67">
        <f t="shared" si="50"/>
        <v>76.620962921014609</v>
      </c>
      <c r="M128" s="44">
        <f t="shared" si="50"/>
        <v>71.617354148066937</v>
      </c>
      <c r="N128" s="67">
        <f>SUM(N129:N137)</f>
        <v>91.696372713166994</v>
      </c>
      <c r="O128" s="44">
        <f>SUM(O129:O137)</f>
        <v>85.336139518630731</v>
      </c>
      <c r="P128" s="125">
        <f>SUM(P129:P137)</f>
        <v>99.936892331645254</v>
      </c>
      <c r="Q128" s="126">
        <f t="shared" ref="Q128" si="51">SUM(Q129:Q137)</f>
        <v>94.479780287699526</v>
      </c>
      <c r="R128" s="67">
        <f>SUM(R129:R137)</f>
        <v>108.09839374657206</v>
      </c>
      <c r="S128" s="44">
        <f>SUM(S129:S137)</f>
        <v>101.08917095749095</v>
      </c>
      <c r="T128" s="118"/>
      <c r="U128" s="127">
        <f t="shared" ref="U128:Z128" si="52">SUM(U129:U137)</f>
        <v>105.70000000000002</v>
      </c>
      <c r="V128" s="128">
        <f t="shared" si="52"/>
        <v>129</v>
      </c>
      <c r="W128" s="129">
        <f t="shared" si="52"/>
        <v>151.79999999999998</v>
      </c>
      <c r="X128" s="128">
        <f t="shared" si="52"/>
        <v>174.2</v>
      </c>
      <c r="Y128" s="129">
        <f t="shared" si="52"/>
        <v>163.49999999999997</v>
      </c>
      <c r="Z128" s="128">
        <f t="shared" si="52"/>
        <v>192.9</v>
      </c>
      <c r="AA128" s="130"/>
      <c r="AD128" s="64"/>
      <c r="AE128" s="64"/>
      <c r="AF128" s="64"/>
      <c r="AG128" s="118"/>
    </row>
    <row r="129" spans="1:33" s="2" customFormat="1" ht="20.149999999999999" customHeight="1" outlineLevel="1">
      <c r="A129" s="1"/>
      <c r="C129" s="14" t="s">
        <v>2</v>
      </c>
      <c r="D129" s="12" t="s">
        <v>39</v>
      </c>
      <c r="E129" s="12" t="s">
        <v>188</v>
      </c>
      <c r="F129" s="52" t="s">
        <v>14</v>
      </c>
      <c r="G129" s="12" t="s">
        <v>39</v>
      </c>
      <c r="H129" s="12" t="s">
        <v>188</v>
      </c>
      <c r="I129" s="52" t="s">
        <v>14</v>
      </c>
      <c r="J129" s="131">
        <f t="shared" ref="J129:S136" si="53">SUMIFS(J$11:J$126,$D$11:$D$126,$D129,$F$11:$F$126,$F129)</f>
        <v>22.280203677185437</v>
      </c>
      <c r="K129" s="132">
        <f t="shared" si="53"/>
        <v>22.280203677185437</v>
      </c>
      <c r="L129" s="131">
        <f t="shared" si="53"/>
        <v>20.146722646838398</v>
      </c>
      <c r="M129" s="132">
        <f t="shared" si="53"/>
        <v>20.146722646838398</v>
      </c>
      <c r="N129" s="131">
        <f t="shared" si="53"/>
        <v>22.723363430428059</v>
      </c>
      <c r="O129" s="132">
        <f t="shared" si="53"/>
        <v>22.723363430428059</v>
      </c>
      <c r="P129" s="131">
        <f t="shared" si="53"/>
        <v>23.713801779210705</v>
      </c>
      <c r="Q129" s="132">
        <f t="shared" si="53"/>
        <v>23.713801779210705</v>
      </c>
      <c r="R129" s="131">
        <f>SUMIFS(R$11:R$126,$D$11:$D$126,$D129,$F$11:$F$126,$F129)</f>
        <v>24.754757597959589</v>
      </c>
      <c r="S129" s="132">
        <f t="shared" ref="S129" si="54">SUMIFS(S$11:S$126,$D$11:$D$126,$D129,$F$11:$F$126,$F129)</f>
        <v>24.754757597959589</v>
      </c>
      <c r="T129"/>
      <c r="U129" s="133">
        <f t="shared" ref="U129:U136" si="55">ROUND(SUMIFS(U$11:U$126,$G$11:$G$126,$G129,$I$11:$I$126,$I129),1)</f>
        <v>17.8</v>
      </c>
      <c r="V129" s="1">
        <f t="shared" ref="V129:Z136" si="56">ROUND(SUMIFS(V$11:V$126,$D$11:$D$126,$D129,$F$11:$F$126,$F129),1)</f>
        <v>22.7</v>
      </c>
      <c r="W129" s="19">
        <f t="shared" si="56"/>
        <v>14.7</v>
      </c>
      <c r="X129" s="11">
        <f t="shared" si="56"/>
        <v>10.8</v>
      </c>
      <c r="Y129" s="19">
        <f t="shared" si="56"/>
        <v>13.8</v>
      </c>
      <c r="Z129" s="11">
        <f t="shared" si="56"/>
        <v>9.6999999999999993</v>
      </c>
      <c r="AA129" s="134"/>
      <c r="AD129" s="64"/>
      <c r="AE129" s="64"/>
      <c r="AF129" s="64"/>
      <c r="AG129" s="41"/>
    </row>
    <row r="130" spans="1:33" s="2" customFormat="1" ht="20.149999999999999" customHeight="1" outlineLevel="1">
      <c r="A130" s="1"/>
      <c r="C130" s="14" t="s">
        <v>189</v>
      </c>
      <c r="D130" s="12" t="s">
        <v>48</v>
      </c>
      <c r="E130" s="12" t="s">
        <v>188</v>
      </c>
      <c r="F130" s="52" t="s">
        <v>14</v>
      </c>
      <c r="G130" s="12" t="s">
        <v>48</v>
      </c>
      <c r="H130" s="12" t="s">
        <v>188</v>
      </c>
      <c r="I130" s="52" t="s">
        <v>14</v>
      </c>
      <c r="J130" s="131">
        <f t="shared" si="53"/>
        <v>19.454236967616286</v>
      </c>
      <c r="K130" s="132">
        <f t="shared" si="53"/>
        <v>19.454236967616286</v>
      </c>
      <c r="L130" s="131">
        <f t="shared" si="53"/>
        <v>17.221119873600067</v>
      </c>
      <c r="M130" s="132">
        <f t="shared" si="53"/>
        <v>17.221119873600067</v>
      </c>
      <c r="N130" s="131">
        <f t="shared" si="53"/>
        <v>20.560762385016883</v>
      </c>
      <c r="O130" s="132">
        <f t="shared" si="53"/>
        <v>20.560762385016883</v>
      </c>
      <c r="P130" s="131">
        <f t="shared" si="53"/>
        <v>22.132479524558637</v>
      </c>
      <c r="Q130" s="132">
        <f t="shared" si="53"/>
        <v>22.132479524558637</v>
      </c>
      <c r="R130" s="131">
        <f t="shared" ref="R130:R136" si="57">SUMIFS(R$11:R$126,$D$11:$D$126,$D130,$F$11:$F$126,$F130)</f>
        <v>22.824594563392054</v>
      </c>
      <c r="S130" s="132">
        <f t="shared" si="53"/>
        <v>22.824594563392054</v>
      </c>
      <c r="T130"/>
      <c r="U130" s="133">
        <f t="shared" si="55"/>
        <v>33.6</v>
      </c>
      <c r="V130" s="1">
        <f t="shared" si="56"/>
        <v>38.1</v>
      </c>
      <c r="W130" s="19">
        <f t="shared" si="56"/>
        <v>49.8</v>
      </c>
      <c r="X130" s="11">
        <f t="shared" si="56"/>
        <v>53.5</v>
      </c>
      <c r="Y130" s="19">
        <f t="shared" si="56"/>
        <v>49.8</v>
      </c>
      <c r="Z130" s="11">
        <f t="shared" si="56"/>
        <v>53.5</v>
      </c>
      <c r="AA130" s="134"/>
      <c r="AD130" s="64"/>
      <c r="AE130" s="64"/>
      <c r="AF130" s="64"/>
      <c r="AG130" s="41"/>
    </row>
    <row r="131" spans="1:33" s="2" customFormat="1" ht="20.149999999999999" customHeight="1" outlineLevel="1">
      <c r="A131" s="1"/>
      <c r="C131" s="14" t="s">
        <v>331</v>
      </c>
      <c r="D131" s="12" t="s">
        <v>68</v>
      </c>
      <c r="E131" s="12" t="s">
        <v>188</v>
      </c>
      <c r="F131" s="52" t="s">
        <v>14</v>
      </c>
      <c r="G131" s="12" t="s">
        <v>68</v>
      </c>
      <c r="H131" s="12" t="s">
        <v>188</v>
      </c>
      <c r="I131" s="52" t="s">
        <v>14</v>
      </c>
      <c r="J131" s="131">
        <f t="shared" si="53"/>
        <v>3.858516835108611</v>
      </c>
      <c r="K131" s="132">
        <f t="shared" si="53"/>
        <v>3.6205561864243574</v>
      </c>
      <c r="L131" s="131">
        <f t="shared" si="53"/>
        <v>8.9634935540321887</v>
      </c>
      <c r="M131" s="132">
        <f t="shared" si="53"/>
        <v>8.7960052080621054</v>
      </c>
      <c r="N131" s="131">
        <f t="shared" si="53"/>
        <v>14.226245656618016</v>
      </c>
      <c r="O131" s="132">
        <f t="shared" si="53"/>
        <v>13.981925188242094</v>
      </c>
      <c r="P131" s="131">
        <f t="shared" si="53"/>
        <v>15.946125206658788</v>
      </c>
      <c r="Q131" s="132">
        <f t="shared" si="53"/>
        <v>15.467443516450579</v>
      </c>
      <c r="R131" s="131">
        <f t="shared" si="57"/>
        <v>21.27007808141477</v>
      </c>
      <c r="S131" s="132">
        <f t="shared" si="53"/>
        <v>20.717733191889923</v>
      </c>
      <c r="T131" s="100"/>
      <c r="U131" s="133">
        <f t="shared" si="55"/>
        <v>20.8</v>
      </c>
      <c r="V131" s="1">
        <f t="shared" si="56"/>
        <v>26.1</v>
      </c>
      <c r="W131" s="19">
        <f t="shared" si="56"/>
        <v>42.1</v>
      </c>
      <c r="X131" s="11">
        <f t="shared" si="56"/>
        <v>58.9</v>
      </c>
      <c r="Y131" s="19">
        <f t="shared" si="56"/>
        <v>52.8</v>
      </c>
      <c r="Z131" s="11">
        <f t="shared" si="56"/>
        <v>78</v>
      </c>
      <c r="AA131" s="134"/>
      <c r="AD131" s="64"/>
      <c r="AE131" s="64"/>
      <c r="AF131" s="64"/>
      <c r="AG131" s="41"/>
    </row>
    <row r="132" spans="1:33" s="2" customFormat="1" ht="20.149999999999999" customHeight="1" outlineLevel="1">
      <c r="A132" s="1"/>
      <c r="C132" s="14" t="s">
        <v>332</v>
      </c>
      <c r="D132" s="12" t="s">
        <v>77</v>
      </c>
      <c r="E132" s="12" t="s">
        <v>188</v>
      </c>
      <c r="F132" s="52" t="s">
        <v>14</v>
      </c>
      <c r="G132" s="12" t="s">
        <v>77</v>
      </c>
      <c r="H132" s="12" t="s">
        <v>188</v>
      </c>
      <c r="I132" s="52" t="s">
        <v>14</v>
      </c>
      <c r="J132" s="131">
        <f t="shared" si="53"/>
        <v>17.365205302770935</v>
      </c>
      <c r="K132" s="132">
        <f t="shared" si="53"/>
        <v>13.098176032915736</v>
      </c>
      <c r="L132" s="131">
        <f t="shared" si="53"/>
        <v>16.404455973147773</v>
      </c>
      <c r="M132" s="132">
        <f t="shared" si="53"/>
        <v>12.821073940886352</v>
      </c>
      <c r="N132" s="131">
        <f t="shared" si="53"/>
        <v>17.877612735578442</v>
      </c>
      <c r="O132" s="132">
        <f t="shared" si="53"/>
        <v>13.089343718163018</v>
      </c>
      <c r="P132" s="131">
        <f t="shared" si="53"/>
        <v>18.002814785837177</v>
      </c>
      <c r="Q132" s="132">
        <f t="shared" si="53"/>
        <v>13.915144310427337</v>
      </c>
      <c r="R132" s="131">
        <f t="shared" si="57"/>
        <v>19.377617794687026</v>
      </c>
      <c r="S132" s="132">
        <f t="shared" si="53"/>
        <v>14.368470771600924</v>
      </c>
      <c r="U132" s="133">
        <f t="shared" si="55"/>
        <v>16.2</v>
      </c>
      <c r="V132" s="1">
        <f t="shared" si="56"/>
        <v>18.5</v>
      </c>
      <c r="W132" s="19">
        <f t="shared" si="56"/>
        <v>20.399999999999999</v>
      </c>
      <c r="X132" s="11">
        <f t="shared" si="56"/>
        <v>24.6</v>
      </c>
      <c r="Y132" s="19">
        <f t="shared" si="56"/>
        <v>20</v>
      </c>
      <c r="Z132" s="11">
        <f t="shared" si="56"/>
        <v>23.4</v>
      </c>
      <c r="AA132" s="134"/>
      <c r="AD132" s="64"/>
      <c r="AE132" s="64"/>
      <c r="AF132" s="64"/>
      <c r="AG132" s="41"/>
    </row>
    <row r="133" spans="1:33" s="2" customFormat="1" ht="20.149999999999999" customHeight="1" outlineLevel="1">
      <c r="A133" s="1"/>
      <c r="C133" s="14" t="s">
        <v>191</v>
      </c>
      <c r="D133" s="12" t="s">
        <v>124</v>
      </c>
      <c r="E133" s="12" t="s">
        <v>188</v>
      </c>
      <c r="F133" s="52" t="s">
        <v>14</v>
      </c>
      <c r="G133" s="12" t="s">
        <v>124</v>
      </c>
      <c r="H133" s="12" t="s">
        <v>188</v>
      </c>
      <c r="I133" s="52" t="s">
        <v>14</v>
      </c>
      <c r="J133" s="131">
        <f t="shared" si="53"/>
        <v>5.8211379609741973</v>
      </c>
      <c r="K133" s="132">
        <f t="shared" si="53"/>
        <v>4.6279895635485762</v>
      </c>
      <c r="L133" s="131">
        <f t="shared" si="53"/>
        <v>6.9201503581054267</v>
      </c>
      <c r="M133" s="132">
        <f t="shared" si="53"/>
        <v>5.6674119633892781</v>
      </c>
      <c r="N133" s="131">
        <f t="shared" si="53"/>
        <v>8.8659144404188908</v>
      </c>
      <c r="O133" s="132">
        <f t="shared" si="53"/>
        <v>7.5382707316739683</v>
      </c>
      <c r="P133" s="131">
        <f t="shared" si="53"/>
        <v>12.125425902636563</v>
      </c>
      <c r="Q133" s="132">
        <f t="shared" si="53"/>
        <v>11.234666024308881</v>
      </c>
      <c r="R133" s="131">
        <f t="shared" si="57"/>
        <v>12.209144972748636</v>
      </c>
      <c r="S133" s="132">
        <f t="shared" si="53"/>
        <v>10.76141409627847</v>
      </c>
      <c r="T133"/>
      <c r="U133" s="133">
        <f t="shared" si="55"/>
        <v>12.4</v>
      </c>
      <c r="V133" s="1">
        <f t="shared" si="56"/>
        <v>12</v>
      </c>
      <c r="W133" s="19">
        <f t="shared" si="56"/>
        <v>13.1</v>
      </c>
      <c r="X133" s="11">
        <f t="shared" si="56"/>
        <v>13.4</v>
      </c>
      <c r="Y133" s="19">
        <f t="shared" si="56"/>
        <v>15.2</v>
      </c>
      <c r="Z133" s="11">
        <f t="shared" si="56"/>
        <v>15</v>
      </c>
      <c r="AA133" s="134"/>
      <c r="AD133" s="64"/>
      <c r="AE133" s="64"/>
      <c r="AF133" s="64"/>
      <c r="AG133" s="41"/>
    </row>
    <row r="134" spans="1:33" s="2" customFormat="1" ht="20.149999999999999" customHeight="1" outlineLevel="1">
      <c r="A134" s="1"/>
      <c r="C134" s="14" t="s">
        <v>147</v>
      </c>
      <c r="D134" s="12" t="s">
        <v>149</v>
      </c>
      <c r="E134" s="12" t="s">
        <v>188</v>
      </c>
      <c r="F134" s="52" t="s">
        <v>14</v>
      </c>
      <c r="G134" s="12" t="s">
        <v>149</v>
      </c>
      <c r="H134" s="12" t="s">
        <v>188</v>
      </c>
      <c r="I134" s="52" t="s">
        <v>14</v>
      </c>
      <c r="J134" s="131">
        <f t="shared" si="53"/>
        <v>5.4867161987683204</v>
      </c>
      <c r="K134" s="132">
        <f t="shared" si="53"/>
        <v>5.4867161987683204</v>
      </c>
      <c r="L134" s="131">
        <f t="shared" si="53"/>
        <v>4.6985878938408732</v>
      </c>
      <c r="M134" s="132">
        <f t="shared" si="53"/>
        <v>4.6985878938408732</v>
      </c>
      <c r="N134" s="131">
        <f t="shared" si="53"/>
        <v>4.7182475311252325</v>
      </c>
      <c r="O134" s="132">
        <f t="shared" si="53"/>
        <v>4.7182475311252325</v>
      </c>
      <c r="P134" s="131">
        <f t="shared" si="53"/>
        <v>4.8973451327433635</v>
      </c>
      <c r="Q134" s="132">
        <f t="shared" si="53"/>
        <v>4.8973451327433635</v>
      </c>
      <c r="R134" s="131">
        <f t="shared" si="57"/>
        <v>4.586739516414136</v>
      </c>
      <c r="S134" s="132">
        <f t="shared" si="53"/>
        <v>4.586739516414136</v>
      </c>
      <c r="T134"/>
      <c r="U134" s="133">
        <f t="shared" si="55"/>
        <v>4.3</v>
      </c>
      <c r="V134" s="1">
        <f t="shared" si="56"/>
        <v>5.3</v>
      </c>
      <c r="W134" s="19">
        <f t="shared" si="56"/>
        <v>4.5999999999999996</v>
      </c>
      <c r="X134" s="11">
        <f t="shared" si="56"/>
        <v>5.8</v>
      </c>
      <c r="Y134" s="19">
        <f t="shared" si="56"/>
        <v>4.5999999999999996</v>
      </c>
      <c r="Z134" s="11">
        <f t="shared" si="56"/>
        <v>5.8</v>
      </c>
      <c r="AA134" s="134"/>
      <c r="AD134" s="64"/>
      <c r="AE134" s="64"/>
      <c r="AF134" s="64"/>
      <c r="AG134" s="41"/>
    </row>
    <row r="135" spans="1:33" s="2" customFormat="1" ht="20.149999999999999" customHeight="1" outlineLevel="1">
      <c r="A135" s="1"/>
      <c r="C135" s="14" t="s">
        <v>192</v>
      </c>
      <c r="D135" s="12" t="s">
        <v>154</v>
      </c>
      <c r="E135" s="12" t="s">
        <v>188</v>
      </c>
      <c r="F135" s="52" t="s">
        <v>14</v>
      </c>
      <c r="G135" s="12" t="s">
        <v>154</v>
      </c>
      <c r="H135" s="12" t="s">
        <v>188</v>
      </c>
      <c r="I135" s="52" t="s">
        <v>14</v>
      </c>
      <c r="J135" s="131">
        <f t="shared" si="53"/>
        <v>3.8200000000000005E-2</v>
      </c>
      <c r="K135" s="132">
        <f t="shared" si="53"/>
        <v>3.8200000000000005E-2</v>
      </c>
      <c r="L135" s="131">
        <f t="shared" si="53"/>
        <v>0</v>
      </c>
      <c r="M135" s="132">
        <f t="shared" si="53"/>
        <v>0</v>
      </c>
      <c r="N135" s="131">
        <f t="shared" si="53"/>
        <v>2.29E-2</v>
      </c>
      <c r="O135" s="132">
        <f t="shared" si="53"/>
        <v>2.29E-2</v>
      </c>
      <c r="P135" s="131">
        <f t="shared" si="53"/>
        <v>2.29E-2</v>
      </c>
      <c r="Q135" s="132">
        <f t="shared" si="53"/>
        <v>2.29E-2</v>
      </c>
      <c r="R135" s="131">
        <f t="shared" si="57"/>
        <v>2.29E-2</v>
      </c>
      <c r="S135" s="132">
        <f t="shared" si="53"/>
        <v>2.29E-2</v>
      </c>
      <c r="T135"/>
      <c r="U135" s="133">
        <f t="shared" si="55"/>
        <v>0.2</v>
      </c>
      <c r="V135" s="1">
        <f t="shared" si="56"/>
        <v>0.2</v>
      </c>
      <c r="W135" s="19">
        <f t="shared" si="56"/>
        <v>0</v>
      </c>
      <c r="X135" s="11">
        <f t="shared" si="56"/>
        <v>0</v>
      </c>
      <c r="Y135" s="19">
        <f t="shared" si="56"/>
        <v>0</v>
      </c>
      <c r="Z135" s="11">
        <f t="shared" si="56"/>
        <v>0</v>
      </c>
      <c r="AA135" s="134"/>
      <c r="AD135" s="64"/>
      <c r="AE135" s="64"/>
      <c r="AF135" s="64"/>
      <c r="AG135" s="41"/>
    </row>
    <row r="136" spans="1:33" s="2" customFormat="1" ht="20.149999999999999" customHeight="1" outlineLevel="1">
      <c r="A136" s="1"/>
      <c r="C136" s="14" t="s">
        <v>193</v>
      </c>
      <c r="D136" s="12" t="s">
        <v>169</v>
      </c>
      <c r="E136" s="12" t="s">
        <v>188</v>
      </c>
      <c r="F136" s="52" t="s">
        <v>14</v>
      </c>
      <c r="G136" s="12" t="s">
        <v>169</v>
      </c>
      <c r="H136" s="12" t="s">
        <v>188</v>
      </c>
      <c r="I136" s="52" t="s">
        <v>14</v>
      </c>
      <c r="J136" s="131">
        <f t="shared" si="53"/>
        <v>2.1915791774688849</v>
      </c>
      <c r="K136" s="132">
        <f t="shared" si="53"/>
        <v>2.1915791774688849</v>
      </c>
      <c r="L136" s="131">
        <f t="shared" si="53"/>
        <v>2.2664326214498693</v>
      </c>
      <c r="M136" s="132">
        <f t="shared" si="53"/>
        <v>2.2664326214498693</v>
      </c>
      <c r="N136" s="131">
        <f t="shared" si="53"/>
        <v>2.7013265339814732</v>
      </c>
      <c r="O136" s="132">
        <f t="shared" si="53"/>
        <v>2.7013265339814732</v>
      </c>
      <c r="P136" s="131">
        <f t="shared" si="53"/>
        <v>3.0960000000000001</v>
      </c>
      <c r="Q136" s="132">
        <f t="shared" si="53"/>
        <v>3.0960000000000001</v>
      </c>
      <c r="R136" s="131">
        <f t="shared" si="57"/>
        <v>3.0525612199558378</v>
      </c>
      <c r="S136" s="132">
        <f t="shared" si="53"/>
        <v>3.0525612199558378</v>
      </c>
      <c r="T136"/>
      <c r="U136" s="133">
        <f t="shared" si="55"/>
        <v>0.4</v>
      </c>
      <c r="V136" s="1">
        <f t="shared" si="56"/>
        <v>6.1</v>
      </c>
      <c r="W136" s="19">
        <f t="shared" si="56"/>
        <v>7.1</v>
      </c>
      <c r="X136" s="11">
        <f t="shared" si="56"/>
        <v>7.2</v>
      </c>
      <c r="Y136" s="19">
        <f t="shared" si="56"/>
        <v>7.3</v>
      </c>
      <c r="Z136" s="11">
        <f t="shared" si="56"/>
        <v>7.5</v>
      </c>
      <c r="AA136" s="134"/>
      <c r="AD136" s="64"/>
      <c r="AE136" s="64"/>
      <c r="AF136" s="64"/>
      <c r="AG136" s="41"/>
    </row>
    <row r="137" spans="1:33" s="2" customFormat="1" ht="20.149999999999999" customHeight="1" outlineLevel="1" thickBot="1">
      <c r="A137" s="1"/>
      <c r="C137" s="14" t="s">
        <v>194</v>
      </c>
      <c r="D137" s="12"/>
      <c r="E137" s="12"/>
      <c r="F137" s="73"/>
      <c r="G137" s="74"/>
      <c r="H137" s="74"/>
      <c r="I137" s="74"/>
      <c r="J137" s="131"/>
      <c r="K137" s="132"/>
      <c r="L137" s="100"/>
      <c r="M137" s="100"/>
      <c r="N137" s="131"/>
      <c r="O137" s="132"/>
      <c r="P137" s="131"/>
      <c r="Q137" s="132"/>
      <c r="R137" s="131"/>
      <c r="S137" s="132"/>
      <c r="T137"/>
      <c r="U137" s="135"/>
      <c r="V137" s="1"/>
      <c r="W137" s="19"/>
      <c r="X137" s="11"/>
      <c r="Y137" s="19"/>
      <c r="Z137" s="11"/>
      <c r="AA137" s="69"/>
      <c r="AD137" s="64"/>
      <c r="AE137" s="64"/>
      <c r="AF137" s="64"/>
    </row>
    <row r="138" spans="1:33" ht="20.149999999999999" customHeight="1">
      <c r="C138" s="9" t="s">
        <v>195</v>
      </c>
      <c r="F138" s="81"/>
      <c r="G138" s="81"/>
      <c r="H138" s="81"/>
      <c r="I138" s="81"/>
      <c r="J138" s="67">
        <f t="shared" ref="J138:S138" si="58">SUM(J139:J157)</f>
        <v>76.495796119892674</v>
      </c>
      <c r="K138" s="44">
        <f t="shared" si="58"/>
        <v>70.797657803927592</v>
      </c>
      <c r="L138" s="67">
        <f t="shared" si="58"/>
        <v>76.620962921014609</v>
      </c>
      <c r="M138" s="44">
        <f t="shared" si="58"/>
        <v>71.617354148066937</v>
      </c>
      <c r="N138" s="67">
        <f t="shared" si="58"/>
        <v>91.69637271316698</v>
      </c>
      <c r="O138" s="44">
        <f t="shared" si="58"/>
        <v>85.336139518630716</v>
      </c>
      <c r="P138" s="67">
        <f t="shared" si="58"/>
        <v>99.936892331645225</v>
      </c>
      <c r="Q138" s="44">
        <f t="shared" si="58"/>
        <v>94.479780287699512</v>
      </c>
      <c r="R138" s="67">
        <f t="shared" si="58"/>
        <v>108.09839374657204</v>
      </c>
      <c r="S138" s="44">
        <f t="shared" si="58"/>
        <v>101.08917095749094</v>
      </c>
      <c r="T138" s="118"/>
      <c r="U138" s="129">
        <f t="shared" ref="U138:X138" si="59">SUM(U139:U157)</f>
        <v>103.1</v>
      </c>
      <c r="V138" s="128">
        <f t="shared" si="59"/>
        <v>129</v>
      </c>
      <c r="W138" s="129">
        <f t="shared" si="59"/>
        <v>151.80000000000001</v>
      </c>
      <c r="X138" s="128">
        <f t="shared" si="59"/>
        <v>174.2</v>
      </c>
      <c r="Y138" s="129">
        <f>SUM(Y139:Y157)</f>
        <v>163.5</v>
      </c>
      <c r="Z138" s="128">
        <f>SUM(Z139:Z157)</f>
        <v>192.89999999999998</v>
      </c>
      <c r="AA138" s="130"/>
      <c r="AD138" s="64"/>
      <c r="AE138" s="64"/>
      <c r="AF138" s="64"/>
      <c r="AG138" s="118"/>
    </row>
    <row r="139" spans="1:33" s="2" customFormat="1" ht="20.149999999999999" customHeight="1" outlineLevel="1">
      <c r="A139" s="1"/>
      <c r="C139" s="14" t="s">
        <v>196</v>
      </c>
      <c r="D139" s="12" t="s">
        <v>197</v>
      </c>
      <c r="E139" s="12">
        <v>1</v>
      </c>
      <c r="F139" s="52" t="s">
        <v>14</v>
      </c>
      <c r="G139" s="54"/>
      <c r="H139" s="54"/>
      <c r="I139" s="54"/>
      <c r="J139" s="131">
        <f t="shared" ref="J139:O154" si="60">SUMIFS(J$11:J$126,$E$11:$E$126,$E139,$F$11:$F$126,$F139)</f>
        <v>22.280203677185437</v>
      </c>
      <c r="K139" s="132">
        <f t="shared" si="60"/>
        <v>22.280203677185437</v>
      </c>
      <c r="L139" s="131">
        <f t="shared" si="60"/>
        <v>20.146722646838398</v>
      </c>
      <c r="M139" s="132">
        <f t="shared" si="60"/>
        <v>20.146722646838398</v>
      </c>
      <c r="N139" s="131">
        <f t="shared" si="60"/>
        <v>22.723363430428059</v>
      </c>
      <c r="O139" s="132">
        <f t="shared" si="60"/>
        <v>22.723363430428059</v>
      </c>
      <c r="P139" s="131">
        <f>SUMIFS(P$11:P$126,$E$11:$E$126,$E139,$F$11:$F$126,$F139)</f>
        <v>23.713801779210705</v>
      </c>
      <c r="Q139" s="132">
        <f t="shared" ref="Q139:S156" si="61">SUMIFS(Q$11:Q$126,$E$11:$E$126,$E139,$F$11:$F$126,$F139)</f>
        <v>23.713801779210705</v>
      </c>
      <c r="R139" s="131">
        <f t="shared" si="61"/>
        <v>24.754757597959589</v>
      </c>
      <c r="S139" s="132">
        <f t="shared" si="61"/>
        <v>24.754757597959589</v>
      </c>
      <c r="T139" s="69"/>
      <c r="U139" s="19">
        <f t="shared" ref="U139:Z148" si="62">ROUND(SUMIFS(U$11:U$126,$E$11:$E$126,$E139,$F$11:$F$126,$F139),1)</f>
        <v>17.8</v>
      </c>
      <c r="V139" s="1">
        <f t="shared" si="62"/>
        <v>22.7</v>
      </c>
      <c r="W139" s="19">
        <f t="shared" si="62"/>
        <v>14.7</v>
      </c>
      <c r="X139" s="11">
        <f t="shared" si="62"/>
        <v>10.8</v>
      </c>
      <c r="Y139" s="19">
        <f t="shared" si="62"/>
        <v>13.8</v>
      </c>
      <c r="Z139" s="11">
        <f t="shared" si="62"/>
        <v>9.6999999999999993</v>
      </c>
      <c r="AA139" s="134"/>
      <c r="AD139" s="64"/>
      <c r="AE139" s="64"/>
      <c r="AF139" s="64"/>
      <c r="AG139" s="41"/>
    </row>
    <row r="140" spans="1:33" s="2" customFormat="1" ht="20.149999999999999" customHeight="1" outlineLevel="1">
      <c r="A140" s="1"/>
      <c r="C140" s="14" t="s">
        <v>198</v>
      </c>
      <c r="D140" s="12" t="s">
        <v>197</v>
      </c>
      <c r="E140" s="12">
        <v>2</v>
      </c>
      <c r="F140" s="52" t="s">
        <v>14</v>
      </c>
      <c r="G140" s="54"/>
      <c r="H140" s="54"/>
      <c r="I140" s="54"/>
      <c r="J140" s="131">
        <f t="shared" si="60"/>
        <v>14.780790680870334</v>
      </c>
      <c r="K140" s="132">
        <f t="shared" si="60"/>
        <v>14.780790680870334</v>
      </c>
      <c r="L140" s="131">
        <f t="shared" si="60"/>
        <v>12.906266673035235</v>
      </c>
      <c r="M140" s="132">
        <f t="shared" si="60"/>
        <v>12.906266673035235</v>
      </c>
      <c r="N140" s="131">
        <f t="shared" si="60"/>
        <v>15.194627915081327</v>
      </c>
      <c r="O140" s="132">
        <f t="shared" si="60"/>
        <v>15.194627915081327</v>
      </c>
      <c r="P140" s="131">
        <f t="shared" ref="P140:P156" si="63">SUMIFS(P$11:P$126,$E$11:$E$126,$E140,$F$11:$F$126,$F140)</f>
        <v>16.436560009025051</v>
      </c>
      <c r="Q140" s="132">
        <f t="shared" si="61"/>
        <v>16.436560009025051</v>
      </c>
      <c r="R140" s="131">
        <f t="shared" si="61"/>
        <v>16.985409373956522</v>
      </c>
      <c r="S140" s="132">
        <f t="shared" si="61"/>
        <v>16.985409373956522</v>
      </c>
      <c r="T140" s="69"/>
      <c r="U140" s="19">
        <f t="shared" si="62"/>
        <v>22.2</v>
      </c>
      <c r="V140" s="1">
        <f t="shared" si="62"/>
        <v>24.5</v>
      </c>
      <c r="W140" s="19">
        <f t="shared" si="62"/>
        <v>31.6</v>
      </c>
      <c r="X140" s="11">
        <f t="shared" si="62"/>
        <v>31.2</v>
      </c>
      <c r="Y140" s="19">
        <f t="shared" si="62"/>
        <v>31.6</v>
      </c>
      <c r="Z140" s="11">
        <f t="shared" si="62"/>
        <v>31.2</v>
      </c>
      <c r="AA140" s="134"/>
      <c r="AD140" s="64"/>
      <c r="AE140" s="64"/>
      <c r="AF140" s="64"/>
      <c r="AG140" s="41"/>
    </row>
    <row r="141" spans="1:33" s="2" customFormat="1" ht="20.149999999999999" customHeight="1" outlineLevel="1">
      <c r="A141" s="1"/>
      <c r="C141" s="14" t="s">
        <v>199</v>
      </c>
      <c r="D141" s="12" t="s">
        <v>197</v>
      </c>
      <c r="E141" s="12">
        <v>3</v>
      </c>
      <c r="F141" s="52" t="s">
        <v>14</v>
      </c>
      <c r="G141" s="54"/>
      <c r="H141" s="54"/>
      <c r="I141" s="54"/>
      <c r="J141" s="131">
        <f t="shared" si="60"/>
        <v>4.6734462867459525</v>
      </c>
      <c r="K141" s="132">
        <f t="shared" si="60"/>
        <v>4.6734462867459525</v>
      </c>
      <c r="L141" s="131">
        <f t="shared" si="60"/>
        <v>4.3148532005648343</v>
      </c>
      <c r="M141" s="132">
        <f t="shared" si="60"/>
        <v>4.3148532005648343</v>
      </c>
      <c r="N141" s="131">
        <f t="shared" si="60"/>
        <v>5.3661344699355551</v>
      </c>
      <c r="O141" s="132">
        <f t="shared" si="60"/>
        <v>5.3661344699355551</v>
      </c>
      <c r="P141" s="131">
        <f t="shared" si="63"/>
        <v>5.6959195155335847</v>
      </c>
      <c r="Q141" s="132">
        <f t="shared" si="61"/>
        <v>5.6959195155335847</v>
      </c>
      <c r="R141" s="131">
        <f t="shared" si="61"/>
        <v>5.8391851894355344</v>
      </c>
      <c r="S141" s="132">
        <f t="shared" si="61"/>
        <v>5.8391851894355344</v>
      </c>
      <c r="T141" s="117"/>
      <c r="U141" s="19">
        <f t="shared" si="62"/>
        <v>11.4</v>
      </c>
      <c r="V141" s="1">
        <f t="shared" si="62"/>
        <v>13.6</v>
      </c>
      <c r="W141" s="19">
        <f t="shared" si="62"/>
        <v>18.2</v>
      </c>
      <c r="X141" s="11">
        <f t="shared" si="62"/>
        <v>22.3</v>
      </c>
      <c r="Y141" s="19">
        <f t="shared" si="62"/>
        <v>18.2</v>
      </c>
      <c r="Z141" s="11">
        <f t="shared" si="62"/>
        <v>22.3</v>
      </c>
      <c r="AA141" s="134"/>
      <c r="AD141" s="64"/>
      <c r="AE141" s="64"/>
      <c r="AF141" s="64"/>
      <c r="AG141" s="41"/>
    </row>
    <row r="142" spans="1:33" s="2" customFormat="1" ht="20.149999999999999" customHeight="1" outlineLevel="1">
      <c r="A142" s="1"/>
      <c r="C142" s="14" t="s">
        <v>89</v>
      </c>
      <c r="D142" s="12" t="s">
        <v>197</v>
      </c>
      <c r="E142" s="12">
        <v>4</v>
      </c>
      <c r="F142" s="52" t="s">
        <v>14</v>
      </c>
      <c r="G142" s="54"/>
      <c r="H142" s="54"/>
      <c r="I142" s="54"/>
      <c r="J142" s="131">
        <f t="shared" si="60"/>
        <v>6.354440693921644</v>
      </c>
      <c r="K142" s="132">
        <f t="shared" si="60"/>
        <v>4.2553788732529103</v>
      </c>
      <c r="L142" s="131">
        <f t="shared" si="60"/>
        <v>5.2823851498904197</v>
      </c>
      <c r="M142" s="132">
        <f t="shared" si="60"/>
        <v>3.8966955599586974</v>
      </c>
      <c r="N142" s="131">
        <f t="shared" si="60"/>
        <v>5.86093551767223</v>
      </c>
      <c r="O142" s="132">
        <f t="shared" si="60"/>
        <v>4.2218521782995504</v>
      </c>
      <c r="P142" s="131">
        <f t="shared" si="63"/>
        <v>5.5195531123661095</v>
      </c>
      <c r="Q142" s="132">
        <f t="shared" si="61"/>
        <v>3.988241636956273</v>
      </c>
      <c r="R142" s="131">
        <f t="shared" si="61"/>
        <v>5.6758264036474593</v>
      </c>
      <c r="S142" s="132">
        <f t="shared" si="61"/>
        <v>3.8699686632897001</v>
      </c>
      <c r="T142" s="69"/>
      <c r="U142" s="19">
        <f t="shared" si="62"/>
        <v>0</v>
      </c>
      <c r="V142" s="1">
        <f t="shared" si="62"/>
        <v>6.9</v>
      </c>
      <c r="W142" s="19">
        <f t="shared" si="62"/>
        <v>7.5</v>
      </c>
      <c r="X142" s="11">
        <f t="shared" si="62"/>
        <v>10.1</v>
      </c>
      <c r="Y142" s="19">
        <f t="shared" si="62"/>
        <v>7.2</v>
      </c>
      <c r="Z142" s="11">
        <f t="shared" si="62"/>
        <v>9.3000000000000007</v>
      </c>
      <c r="AA142" s="134"/>
      <c r="AD142" s="64"/>
      <c r="AE142" s="64"/>
      <c r="AF142" s="77"/>
      <c r="AG142" s="41"/>
    </row>
    <row r="143" spans="1:33" s="2" customFormat="1" ht="20.149999999999999" customHeight="1" outlineLevel="1">
      <c r="A143" s="1"/>
      <c r="C143" s="14" t="s">
        <v>97</v>
      </c>
      <c r="D143" s="12" t="s">
        <v>197</v>
      </c>
      <c r="E143" s="12">
        <v>5</v>
      </c>
      <c r="F143" s="52" t="s">
        <v>14</v>
      </c>
      <c r="G143" s="54"/>
      <c r="H143" s="54"/>
      <c r="I143" s="54"/>
      <c r="J143" s="131">
        <f t="shared" si="60"/>
        <v>9.4299218395831499</v>
      </c>
      <c r="K143" s="132">
        <f t="shared" si="60"/>
        <v>7.9497569794372591</v>
      </c>
      <c r="L143" s="131">
        <f t="shared" si="60"/>
        <v>8.5244920093647583</v>
      </c>
      <c r="M143" s="132">
        <f t="shared" si="60"/>
        <v>7.206506781223097</v>
      </c>
      <c r="N143" s="131">
        <f t="shared" si="60"/>
        <v>9.8783739373456871</v>
      </c>
      <c r="O143" s="132">
        <f t="shared" si="60"/>
        <v>7.8714056820581479</v>
      </c>
      <c r="P143" s="131">
        <f t="shared" si="63"/>
        <v>9.7882765065139168</v>
      </c>
      <c r="Q143" s="132">
        <f t="shared" si="61"/>
        <v>8.5068775065139164</v>
      </c>
      <c r="R143" s="131">
        <f t="shared" si="61"/>
        <v>10.862586820591829</v>
      </c>
      <c r="S143" s="132">
        <f t="shared" si="61"/>
        <v>8.9552037482563875</v>
      </c>
      <c r="T143" s="69"/>
      <c r="U143" s="19">
        <f t="shared" si="62"/>
        <v>0.8</v>
      </c>
      <c r="V143" s="1">
        <f t="shared" si="62"/>
        <v>8.3000000000000007</v>
      </c>
      <c r="W143" s="19">
        <f t="shared" si="62"/>
        <v>9.6</v>
      </c>
      <c r="X143" s="11">
        <f t="shared" si="62"/>
        <v>10.8</v>
      </c>
      <c r="Y143" s="19">
        <f t="shared" si="62"/>
        <v>9.5</v>
      </c>
      <c r="Z143" s="11">
        <f t="shared" si="62"/>
        <v>10.4</v>
      </c>
      <c r="AA143" s="134"/>
      <c r="AD143" s="64"/>
      <c r="AE143" s="64"/>
      <c r="AF143" s="77"/>
      <c r="AG143" s="41"/>
    </row>
    <row r="144" spans="1:33" s="2" customFormat="1" ht="20.149999999999999" customHeight="1" outlineLevel="1">
      <c r="A144" s="1"/>
      <c r="C144" s="14" t="s">
        <v>200</v>
      </c>
      <c r="D144" s="12" t="s">
        <v>197</v>
      </c>
      <c r="E144" s="12">
        <v>6</v>
      </c>
      <c r="F144" s="52" t="s">
        <v>14</v>
      </c>
      <c r="G144" s="54"/>
      <c r="H144" s="54"/>
      <c r="I144" s="54"/>
      <c r="J144" s="131">
        <f t="shared" si="60"/>
        <v>0.15680357086127561</v>
      </c>
      <c r="K144" s="132">
        <f t="shared" si="60"/>
        <v>0.15680357086127561</v>
      </c>
      <c r="L144" s="131">
        <f t="shared" si="60"/>
        <v>0.24709461627548215</v>
      </c>
      <c r="M144" s="132">
        <f t="shared" si="60"/>
        <v>0.24709461627548215</v>
      </c>
      <c r="N144" s="131">
        <f t="shared" si="60"/>
        <v>0.72806527140531641</v>
      </c>
      <c r="O144" s="132">
        <f t="shared" si="60"/>
        <v>0.72806527140531641</v>
      </c>
      <c r="P144" s="131">
        <f t="shared" si="63"/>
        <v>0.78840575401166357</v>
      </c>
      <c r="Q144" s="132">
        <f t="shared" si="61"/>
        <v>0.78840575401166357</v>
      </c>
      <c r="R144" s="131">
        <f t="shared" si="61"/>
        <v>1.2983861209172634</v>
      </c>
      <c r="S144" s="132">
        <f t="shared" si="61"/>
        <v>1.2983861209172634</v>
      </c>
      <c r="T144" s="69"/>
      <c r="U144" s="19">
        <f t="shared" si="62"/>
        <v>1.2</v>
      </c>
      <c r="V144" s="1">
        <f t="shared" si="62"/>
        <v>2.1</v>
      </c>
      <c r="W144" s="19">
        <f t="shared" si="62"/>
        <v>2.2000000000000002</v>
      </c>
      <c r="X144" s="11">
        <f t="shared" si="62"/>
        <v>3.3</v>
      </c>
      <c r="Y144" s="19">
        <f t="shared" si="62"/>
        <v>2.2000000000000002</v>
      </c>
      <c r="Z144" s="11">
        <f t="shared" si="62"/>
        <v>3.3</v>
      </c>
      <c r="AA144" s="134"/>
      <c r="AD144" s="64"/>
      <c r="AE144" s="64"/>
      <c r="AF144" s="77"/>
      <c r="AG144" s="41"/>
    </row>
    <row r="145" spans="1:35" s="2" customFormat="1" ht="20.149999999999999" customHeight="1" outlineLevel="1">
      <c r="A145" s="1"/>
      <c r="C145" s="14" t="s">
        <v>66</v>
      </c>
      <c r="D145" s="12" t="s">
        <v>197</v>
      </c>
      <c r="E145" s="12">
        <v>7</v>
      </c>
      <c r="F145" s="52" t="s">
        <v>14</v>
      </c>
      <c r="G145" s="54"/>
      <c r="H145" s="54"/>
      <c r="I145" s="54"/>
      <c r="J145" s="131">
        <f t="shared" si="60"/>
        <v>2.9891012174892602</v>
      </c>
      <c r="K145" s="132">
        <f t="shared" si="60"/>
        <v>2.8726162270615498</v>
      </c>
      <c r="L145" s="131">
        <f t="shared" si="60"/>
        <v>7.8720106040389899</v>
      </c>
      <c r="M145" s="132">
        <f t="shared" si="60"/>
        <v>7.7926189272956101</v>
      </c>
      <c r="N145" s="131">
        <f t="shared" si="60"/>
        <v>12.46620107390226</v>
      </c>
      <c r="O145" s="132">
        <f t="shared" si="60"/>
        <v>12.356620895847499</v>
      </c>
      <c r="P145" s="131">
        <f t="shared" si="63"/>
        <v>13.875267402681761</v>
      </c>
      <c r="Q145" s="132">
        <f t="shared" si="61"/>
        <v>13.587785712473551</v>
      </c>
      <c r="R145" s="131">
        <f t="shared" si="61"/>
        <v>17.814505691919429</v>
      </c>
      <c r="S145" s="132">
        <f t="shared" si="61"/>
        <v>17.534565466853529</v>
      </c>
      <c r="T145" s="117">
        <f>W145-Q145</f>
        <v>19.512214287526451</v>
      </c>
      <c r="U145" s="19">
        <f t="shared" si="62"/>
        <v>17</v>
      </c>
      <c r="V145" s="1">
        <f t="shared" si="62"/>
        <v>20.6</v>
      </c>
      <c r="W145" s="19">
        <f t="shared" si="62"/>
        <v>33.1</v>
      </c>
      <c r="X145" s="11">
        <f t="shared" si="62"/>
        <v>44.8</v>
      </c>
      <c r="Y145" s="19">
        <f t="shared" si="62"/>
        <v>41.9</v>
      </c>
      <c r="Z145" s="11">
        <f t="shared" si="62"/>
        <v>60</v>
      </c>
      <c r="AA145" s="134"/>
      <c r="AD145" s="64"/>
      <c r="AE145" s="64"/>
      <c r="AF145" s="77"/>
      <c r="AG145" s="41"/>
    </row>
    <row r="146" spans="1:35" s="2" customFormat="1" ht="20.149999999999999" customHeight="1" outlineLevel="1">
      <c r="A146" s="1"/>
      <c r="C146" s="14" t="s">
        <v>73</v>
      </c>
      <c r="D146" s="12" t="s">
        <v>197</v>
      </c>
      <c r="E146" s="12">
        <v>8</v>
      </c>
      <c r="F146" s="52" t="s">
        <v>14</v>
      </c>
      <c r="G146" s="54"/>
      <c r="H146" s="54"/>
      <c r="I146" s="54"/>
      <c r="J146" s="131">
        <f t="shared" si="60"/>
        <v>0.71261204675807543</v>
      </c>
      <c r="K146" s="132">
        <f t="shared" si="60"/>
        <v>0.59113638850153227</v>
      </c>
      <c r="L146" s="131">
        <f t="shared" si="60"/>
        <v>0.84438833371771893</v>
      </c>
      <c r="M146" s="132">
        <f t="shared" si="60"/>
        <v>0.75629166449101359</v>
      </c>
      <c r="N146" s="131">
        <f t="shared" si="60"/>
        <v>1.0319793113104381</v>
      </c>
      <c r="O146" s="132">
        <f t="shared" si="60"/>
        <v>0.8972390209892791</v>
      </c>
      <c r="P146" s="131">
        <f t="shared" si="63"/>
        <v>1.2824520499653658</v>
      </c>
      <c r="Q146" s="132">
        <f t="shared" si="61"/>
        <v>1.091252049965366</v>
      </c>
      <c r="R146" s="131">
        <f t="shared" si="61"/>
        <v>2.157186268578076</v>
      </c>
      <c r="S146" s="132">
        <f t="shared" si="61"/>
        <v>1.8847816041191294</v>
      </c>
      <c r="T146" s="117">
        <f>W146-Q146</f>
        <v>5.7087479500346339</v>
      </c>
      <c r="U146" s="19">
        <f t="shared" si="62"/>
        <v>3</v>
      </c>
      <c r="V146" s="1">
        <f t="shared" si="62"/>
        <v>3.4</v>
      </c>
      <c r="W146" s="19">
        <f t="shared" si="62"/>
        <v>6.8</v>
      </c>
      <c r="X146" s="11">
        <f t="shared" si="62"/>
        <v>10.8</v>
      </c>
      <c r="Y146" s="19">
        <f t="shared" si="62"/>
        <v>8.6999999999999993</v>
      </c>
      <c r="Z146" s="11">
        <f t="shared" si="62"/>
        <v>14.7</v>
      </c>
      <c r="AA146" s="134"/>
      <c r="AD146" s="64"/>
      <c r="AE146" s="64"/>
      <c r="AF146" s="77"/>
      <c r="AG146" s="41"/>
    </row>
    <row r="147" spans="1:35" s="2" customFormat="1" ht="20.149999999999999" customHeight="1" outlineLevel="1">
      <c r="A147" s="1"/>
      <c r="C147" s="14" t="s">
        <v>201</v>
      </c>
      <c r="D147" s="12" t="s">
        <v>197</v>
      </c>
      <c r="E147" s="12">
        <v>9</v>
      </c>
      <c r="F147" s="52" t="s">
        <v>14</v>
      </c>
      <c r="G147" s="54"/>
      <c r="H147" s="54"/>
      <c r="I147" s="54"/>
      <c r="J147" s="131">
        <f t="shared" si="60"/>
        <v>1.3710815935357825</v>
      </c>
      <c r="K147" s="132">
        <f t="shared" si="60"/>
        <v>0.68327900449521084</v>
      </c>
      <c r="L147" s="100">
        <f t="shared" si="60"/>
        <v>2.3259377857900083</v>
      </c>
      <c r="M147" s="100">
        <f t="shared" si="60"/>
        <v>1.4462305716019692</v>
      </c>
      <c r="N147" s="131">
        <f t="shared" si="60"/>
        <v>1.741226810506411</v>
      </c>
      <c r="O147" s="132">
        <f t="shared" si="60"/>
        <v>0.59900938775120605</v>
      </c>
      <c r="P147" s="131">
        <f t="shared" si="63"/>
        <v>2.1854962573099415</v>
      </c>
      <c r="Q147" s="132">
        <f t="shared" si="61"/>
        <v>0.91053625730994137</v>
      </c>
      <c r="R147" s="131">
        <f t="shared" si="61"/>
        <v>2.1977010222108708</v>
      </c>
      <c r="S147" s="132">
        <f t="shared" si="61"/>
        <v>0.90179481181796861</v>
      </c>
      <c r="T147" s="69"/>
      <c r="U147" s="19">
        <f t="shared" si="62"/>
        <v>3.3</v>
      </c>
      <c r="V147" s="1">
        <f t="shared" si="62"/>
        <v>3.3</v>
      </c>
      <c r="W147" s="19">
        <f t="shared" si="62"/>
        <v>2.4</v>
      </c>
      <c r="X147" s="11">
        <f t="shared" si="62"/>
        <v>2.7</v>
      </c>
      <c r="Y147" s="19">
        <f t="shared" si="62"/>
        <v>2.4</v>
      </c>
      <c r="Z147" s="11">
        <f t="shared" si="62"/>
        <v>2.7</v>
      </c>
      <c r="AA147" s="134"/>
      <c r="AD147" s="64"/>
      <c r="AE147" s="64"/>
      <c r="AF147" s="77"/>
      <c r="AG147" s="41"/>
    </row>
    <row r="148" spans="1:35" s="2" customFormat="1" ht="20.149999999999999" customHeight="1" outlineLevel="1">
      <c r="A148" s="1"/>
      <c r="C148" s="14" t="s">
        <v>202</v>
      </c>
      <c r="D148" s="12" t="s">
        <v>197</v>
      </c>
      <c r="E148" s="12">
        <v>10</v>
      </c>
      <c r="F148" s="52" t="s">
        <v>14</v>
      </c>
      <c r="G148" s="54"/>
      <c r="H148" s="54"/>
      <c r="I148" s="54"/>
      <c r="J148" s="131">
        <f t="shared" si="60"/>
        <v>0.20976117573035755</v>
      </c>
      <c r="K148" s="132">
        <f t="shared" si="60"/>
        <v>0.20976117573035755</v>
      </c>
      <c r="L148" s="100">
        <f t="shared" si="60"/>
        <v>0.27164102810258695</v>
      </c>
      <c r="M148" s="100">
        <f t="shared" si="60"/>
        <v>0.27164102810258695</v>
      </c>
      <c r="N148" s="131">
        <f t="shared" si="60"/>
        <v>0.39707647005411356</v>
      </c>
      <c r="O148" s="132">
        <f t="shared" si="60"/>
        <v>0.39707647005411356</v>
      </c>
      <c r="P148" s="131">
        <f t="shared" si="63"/>
        <v>0.50948890964720617</v>
      </c>
      <c r="Q148" s="132">
        <f t="shared" si="61"/>
        <v>0.50948890964720617</v>
      </c>
      <c r="R148" s="131">
        <f t="shared" si="61"/>
        <v>0.64150354823686706</v>
      </c>
      <c r="S148" s="132">
        <f t="shared" si="61"/>
        <v>0.64150354823686706</v>
      </c>
      <c r="T148" s="117"/>
      <c r="U148" s="19">
        <f t="shared" si="62"/>
        <v>0</v>
      </c>
      <c r="V148" s="1">
        <f t="shared" si="62"/>
        <v>0</v>
      </c>
      <c r="W148" s="19">
        <f t="shared" si="62"/>
        <v>0.9</v>
      </c>
      <c r="X148" s="11">
        <f t="shared" si="62"/>
        <v>1</v>
      </c>
      <c r="Y148" s="19">
        <f t="shared" si="62"/>
        <v>0.9</v>
      </c>
      <c r="Z148" s="11">
        <f t="shared" si="62"/>
        <v>1</v>
      </c>
      <c r="AA148" s="134"/>
      <c r="AD148" s="64"/>
      <c r="AE148" s="64"/>
      <c r="AF148" s="77"/>
      <c r="AG148" s="41"/>
      <c r="AH148" s="64"/>
      <c r="AI148" s="64"/>
    </row>
    <row r="149" spans="1:35" s="2" customFormat="1" ht="20.149999999999999" customHeight="1" outlineLevel="1">
      <c r="A149" s="1"/>
      <c r="C149" s="14" t="s">
        <v>123</v>
      </c>
      <c r="D149" s="12" t="s">
        <v>197</v>
      </c>
      <c r="E149" s="12">
        <v>14</v>
      </c>
      <c r="F149" s="52" t="s">
        <v>14</v>
      </c>
      <c r="G149" s="54"/>
      <c r="H149" s="54"/>
      <c r="I149" s="54"/>
      <c r="J149" s="131">
        <f t="shared" si="60"/>
        <v>4.6406806930355868</v>
      </c>
      <c r="K149" s="132">
        <f t="shared" si="60"/>
        <v>3.9832783752227123</v>
      </c>
      <c r="L149" s="100">
        <f t="shared" si="60"/>
        <v>5.3794366496291506</v>
      </c>
      <c r="M149" s="100">
        <f t="shared" si="60"/>
        <v>4.6576178043041585</v>
      </c>
      <c r="N149" s="131">
        <f t="shared" si="60"/>
        <v>6.8617399092034388</v>
      </c>
      <c r="O149" s="132">
        <f t="shared" si="60"/>
        <v>6.1086706767908225</v>
      </c>
      <c r="P149" s="131">
        <f t="shared" si="63"/>
        <v>10.108038728538212</v>
      </c>
      <c r="Q149" s="132">
        <f t="shared" si="61"/>
        <v>9.2322788502105304</v>
      </c>
      <c r="R149" s="131">
        <f t="shared" si="61"/>
        <v>9.9239772366878416</v>
      </c>
      <c r="S149" s="132">
        <f t="shared" si="61"/>
        <v>9.0297731315799901</v>
      </c>
      <c r="T149" s="69"/>
      <c r="U149" s="19">
        <f t="shared" ref="U149:Z156" si="64">ROUND(SUMIFS(U$11:U$126,$E$11:$E$126,$E149,$F$11:$F$126,$F149),1)</f>
        <v>10.8</v>
      </c>
      <c r="V149" s="1">
        <f t="shared" si="64"/>
        <v>10.4</v>
      </c>
      <c r="W149" s="19">
        <f t="shared" si="64"/>
        <v>9.8000000000000007</v>
      </c>
      <c r="X149" s="11">
        <f t="shared" si="64"/>
        <v>10.4</v>
      </c>
      <c r="Y149" s="19">
        <f t="shared" si="64"/>
        <v>11.9</v>
      </c>
      <c r="Z149" s="11">
        <f t="shared" si="64"/>
        <v>12</v>
      </c>
      <c r="AA149" s="134"/>
      <c r="AD149" s="64"/>
      <c r="AE149" s="64"/>
      <c r="AF149" s="64"/>
      <c r="AG149" s="41"/>
    </row>
    <row r="150" spans="1:35" s="2" customFormat="1" ht="20.149999999999999" customHeight="1" outlineLevel="1">
      <c r="A150" s="1"/>
      <c r="C150" s="14" t="s">
        <v>203</v>
      </c>
      <c r="D150" s="12" t="s">
        <v>197</v>
      </c>
      <c r="E150" s="12">
        <v>15</v>
      </c>
      <c r="F150" s="52" t="s">
        <v>14</v>
      </c>
      <c r="G150" s="54"/>
      <c r="H150" s="54"/>
      <c r="I150" s="54"/>
      <c r="J150" s="131">
        <f t="shared" si="60"/>
        <v>1.1804572679386105</v>
      </c>
      <c r="K150" s="132">
        <f t="shared" si="60"/>
        <v>0.64471118832586405</v>
      </c>
      <c r="L150" s="100">
        <f t="shared" si="60"/>
        <v>1.5407137084762765</v>
      </c>
      <c r="M150" s="100">
        <f t="shared" si="60"/>
        <v>1.0097941590851192</v>
      </c>
      <c r="N150" s="131">
        <f t="shared" si="60"/>
        <v>2.0041745312154502</v>
      </c>
      <c r="O150" s="132">
        <f t="shared" si="60"/>
        <v>1.4296000548831456</v>
      </c>
      <c r="P150" s="131">
        <f t="shared" si="63"/>
        <v>2.0173871740983511</v>
      </c>
      <c r="Q150" s="132">
        <f t="shared" si="61"/>
        <v>2.002387174098351</v>
      </c>
      <c r="R150" s="131">
        <f t="shared" si="61"/>
        <v>2.2851677360607909</v>
      </c>
      <c r="S150" s="132">
        <f t="shared" si="61"/>
        <v>1.7316409646984792</v>
      </c>
      <c r="T150" s="69"/>
      <c r="U150" s="19">
        <f t="shared" si="64"/>
        <v>1.6</v>
      </c>
      <c r="V150" s="1">
        <f t="shared" si="64"/>
        <v>1.6</v>
      </c>
      <c r="W150" s="19">
        <f t="shared" si="64"/>
        <v>3.3</v>
      </c>
      <c r="X150" s="11">
        <f t="shared" si="64"/>
        <v>3</v>
      </c>
      <c r="Y150" s="19">
        <f t="shared" si="64"/>
        <v>3.3</v>
      </c>
      <c r="Z150" s="11">
        <f t="shared" si="64"/>
        <v>3</v>
      </c>
      <c r="AA150" s="134"/>
      <c r="AD150" s="77"/>
      <c r="AE150" s="64"/>
      <c r="AF150" s="64"/>
      <c r="AG150" s="41"/>
    </row>
    <row r="151" spans="1:35" s="2" customFormat="1" ht="20.149999999999999" customHeight="1" outlineLevel="1">
      <c r="A151" s="1"/>
      <c r="C151" s="14" t="s">
        <v>147</v>
      </c>
      <c r="D151" s="12" t="s">
        <v>197</v>
      </c>
      <c r="E151" s="12">
        <v>16</v>
      </c>
      <c r="F151" s="52" t="s">
        <v>14</v>
      </c>
      <c r="G151" s="54"/>
      <c r="H151" s="54"/>
      <c r="I151" s="54"/>
      <c r="J151" s="131">
        <f t="shared" si="60"/>
        <v>5.4867161987683204</v>
      </c>
      <c r="K151" s="132">
        <f t="shared" si="60"/>
        <v>5.4867161987683204</v>
      </c>
      <c r="L151" s="100">
        <f t="shared" si="60"/>
        <v>4.6985878938408732</v>
      </c>
      <c r="M151" s="100">
        <f t="shared" si="60"/>
        <v>4.6985878938408732</v>
      </c>
      <c r="N151" s="131">
        <f t="shared" si="60"/>
        <v>4.7182475311252325</v>
      </c>
      <c r="O151" s="132">
        <f t="shared" si="60"/>
        <v>4.7182475311252325</v>
      </c>
      <c r="P151" s="131">
        <f t="shared" si="63"/>
        <v>4.8973451327433635</v>
      </c>
      <c r="Q151" s="132">
        <f t="shared" si="61"/>
        <v>4.8973451327433635</v>
      </c>
      <c r="R151" s="131">
        <f t="shared" si="61"/>
        <v>4.586739516414136</v>
      </c>
      <c r="S151" s="132">
        <f t="shared" si="61"/>
        <v>4.586739516414136</v>
      </c>
      <c r="T151" s="69"/>
      <c r="U151" s="19">
        <f t="shared" si="64"/>
        <v>4.3</v>
      </c>
      <c r="V151" s="1">
        <f t="shared" si="64"/>
        <v>5.3</v>
      </c>
      <c r="W151" s="19">
        <f t="shared" si="64"/>
        <v>4.5999999999999996</v>
      </c>
      <c r="X151" s="11">
        <f t="shared" si="64"/>
        <v>5.8</v>
      </c>
      <c r="Y151" s="19">
        <f t="shared" si="64"/>
        <v>4.5999999999999996</v>
      </c>
      <c r="Z151" s="11">
        <f t="shared" si="64"/>
        <v>5.8</v>
      </c>
      <c r="AA151" s="134"/>
      <c r="AD151" s="64"/>
      <c r="AE151" s="64"/>
      <c r="AF151" s="64"/>
      <c r="AG151" s="41"/>
    </row>
    <row r="152" spans="1:35" s="2" customFormat="1" ht="20.149999999999999" customHeight="1" outlineLevel="1">
      <c r="A152" s="1"/>
      <c r="C152" s="14" t="s">
        <v>373</v>
      </c>
      <c r="D152" s="12" t="s">
        <v>197</v>
      </c>
      <c r="E152" s="12">
        <v>17</v>
      </c>
      <c r="F152" s="52" t="s">
        <v>14</v>
      </c>
      <c r="G152" s="54"/>
      <c r="H152" s="54"/>
      <c r="I152" s="54"/>
      <c r="J152" s="131">
        <f t="shared" si="60"/>
        <v>0</v>
      </c>
      <c r="K152" s="132">
        <f t="shared" si="60"/>
        <v>0</v>
      </c>
      <c r="L152" s="100">
        <f t="shared" si="60"/>
        <v>0</v>
      </c>
      <c r="M152" s="100">
        <f t="shared" si="60"/>
        <v>0</v>
      </c>
      <c r="N152" s="131">
        <f t="shared" si="60"/>
        <v>0</v>
      </c>
      <c r="O152" s="132">
        <f t="shared" si="60"/>
        <v>0</v>
      </c>
      <c r="P152" s="131">
        <f t="shared" si="63"/>
        <v>0</v>
      </c>
      <c r="Q152" s="132">
        <f t="shared" si="61"/>
        <v>0</v>
      </c>
      <c r="R152" s="131">
        <f t="shared" si="61"/>
        <v>0</v>
      </c>
      <c r="S152" s="132">
        <f t="shared" si="61"/>
        <v>0</v>
      </c>
      <c r="T152" s="69"/>
      <c r="U152" s="19">
        <f t="shared" si="64"/>
        <v>0</v>
      </c>
      <c r="V152" s="1">
        <f t="shared" si="64"/>
        <v>0</v>
      </c>
      <c r="W152" s="19">
        <f t="shared" si="64"/>
        <v>0</v>
      </c>
      <c r="X152" s="11">
        <f t="shared" si="64"/>
        <v>0</v>
      </c>
      <c r="Y152" s="19">
        <f t="shared" si="64"/>
        <v>0</v>
      </c>
      <c r="Z152" s="11">
        <f t="shared" si="64"/>
        <v>0</v>
      </c>
      <c r="AA152" s="134"/>
      <c r="AD152" s="64"/>
      <c r="AE152" s="64"/>
      <c r="AF152" s="64"/>
      <c r="AG152" s="41"/>
    </row>
    <row r="153" spans="1:35" s="2" customFormat="1" ht="20.149999999999999" customHeight="1" outlineLevel="1">
      <c r="A153" s="1"/>
      <c r="C153" s="14" t="s">
        <v>158</v>
      </c>
      <c r="D153" s="12" t="s">
        <v>197</v>
      </c>
      <c r="E153" s="12">
        <v>18</v>
      </c>
      <c r="F153" s="52" t="s">
        <v>14</v>
      </c>
      <c r="G153" s="54"/>
      <c r="H153" s="54"/>
      <c r="I153" s="54"/>
      <c r="J153" s="131">
        <f t="shared" si="60"/>
        <v>3.8200000000000005E-2</v>
      </c>
      <c r="K153" s="132">
        <f t="shared" si="60"/>
        <v>3.8200000000000005E-2</v>
      </c>
      <c r="L153" s="100">
        <f t="shared" si="60"/>
        <v>0</v>
      </c>
      <c r="M153" s="100">
        <f t="shared" si="60"/>
        <v>0</v>
      </c>
      <c r="N153" s="131">
        <f t="shared" si="60"/>
        <v>2.29E-2</v>
      </c>
      <c r="O153" s="132">
        <f t="shared" si="60"/>
        <v>2.29E-2</v>
      </c>
      <c r="P153" s="131">
        <f t="shared" si="63"/>
        <v>2.29E-2</v>
      </c>
      <c r="Q153" s="132">
        <f t="shared" si="61"/>
        <v>2.29E-2</v>
      </c>
      <c r="R153" s="131">
        <f t="shared" si="61"/>
        <v>2.29E-2</v>
      </c>
      <c r="S153" s="132">
        <f t="shared" si="61"/>
        <v>2.29E-2</v>
      </c>
      <c r="T153" s="69"/>
      <c r="U153" s="19">
        <f t="shared" si="64"/>
        <v>0.2</v>
      </c>
      <c r="V153" s="1">
        <f t="shared" si="64"/>
        <v>0.2</v>
      </c>
      <c r="W153" s="19">
        <f t="shared" si="64"/>
        <v>0</v>
      </c>
      <c r="X153" s="11">
        <f t="shared" si="64"/>
        <v>0</v>
      </c>
      <c r="Y153" s="19">
        <f t="shared" si="64"/>
        <v>0</v>
      </c>
      <c r="Z153" s="11">
        <f t="shared" si="64"/>
        <v>0</v>
      </c>
      <c r="AA153" s="134"/>
      <c r="AD153" s="64"/>
      <c r="AE153" s="64"/>
      <c r="AF153" s="64"/>
      <c r="AG153" s="41"/>
    </row>
    <row r="154" spans="1:35" s="2" customFormat="1" ht="20.149999999999999" customHeight="1" outlineLevel="1">
      <c r="A154" s="1"/>
      <c r="C154" s="14" t="s">
        <v>204</v>
      </c>
      <c r="D154" s="12" t="s">
        <v>197</v>
      </c>
      <c r="E154" s="12">
        <v>20</v>
      </c>
      <c r="F154" s="52" t="s">
        <v>14</v>
      </c>
      <c r="G154" s="54"/>
      <c r="H154" s="54"/>
      <c r="I154" s="54"/>
      <c r="J154" s="131">
        <f t="shared" si="60"/>
        <v>0</v>
      </c>
      <c r="K154" s="132">
        <f t="shared" si="60"/>
        <v>0</v>
      </c>
      <c r="L154" s="100">
        <f t="shared" si="60"/>
        <v>0</v>
      </c>
      <c r="M154" s="100">
        <f t="shared" si="60"/>
        <v>0</v>
      </c>
      <c r="N154" s="131">
        <f t="shared" si="60"/>
        <v>0</v>
      </c>
      <c r="O154" s="132">
        <f t="shared" si="60"/>
        <v>0</v>
      </c>
      <c r="P154" s="131">
        <f t="shared" si="63"/>
        <v>0</v>
      </c>
      <c r="Q154" s="132">
        <f t="shared" si="61"/>
        <v>0</v>
      </c>
      <c r="R154" s="131">
        <f t="shared" si="61"/>
        <v>0</v>
      </c>
      <c r="S154" s="132">
        <f t="shared" si="61"/>
        <v>0</v>
      </c>
      <c r="T154" s="69"/>
      <c r="U154" s="19">
        <f t="shared" si="64"/>
        <v>0.4</v>
      </c>
      <c r="V154" s="1">
        <f t="shared" si="64"/>
        <v>0.5</v>
      </c>
      <c r="W154" s="19">
        <f t="shared" si="64"/>
        <v>1</v>
      </c>
      <c r="X154" s="11">
        <f t="shared" si="64"/>
        <v>1</v>
      </c>
      <c r="Y154" s="19">
        <f t="shared" si="64"/>
        <v>1.2</v>
      </c>
      <c r="Z154" s="11">
        <f t="shared" si="64"/>
        <v>1.3</v>
      </c>
      <c r="AA154" s="134"/>
      <c r="AD154" s="64"/>
      <c r="AE154" s="64"/>
      <c r="AF154" s="64"/>
      <c r="AG154" s="41"/>
    </row>
    <row r="155" spans="1:35" s="2" customFormat="1" ht="19.5" customHeight="1" outlineLevel="1">
      <c r="A155" s="1"/>
      <c r="C155" s="14" t="s">
        <v>175</v>
      </c>
      <c r="D155" s="12" t="s">
        <v>197</v>
      </c>
      <c r="E155" s="12">
        <v>21</v>
      </c>
      <c r="F155" s="52" t="s">
        <v>14</v>
      </c>
      <c r="G155" s="54"/>
      <c r="H155" s="54"/>
      <c r="I155" s="54"/>
      <c r="J155" s="131">
        <f t="shared" ref="J155:O156" si="65">SUMIFS(J$11:J$126,$E$11:$E$126,$E155,$F$11:$F$126,$F155)</f>
        <v>2.1915791774688849</v>
      </c>
      <c r="K155" s="132">
        <f t="shared" si="65"/>
        <v>2.1915791774688849</v>
      </c>
      <c r="L155" s="100">
        <f t="shared" si="65"/>
        <v>2.2664326214498693</v>
      </c>
      <c r="M155" s="100">
        <f t="shared" si="65"/>
        <v>2.2664326214498693</v>
      </c>
      <c r="N155" s="131">
        <f t="shared" si="65"/>
        <v>2.7013265339814732</v>
      </c>
      <c r="O155" s="132">
        <f t="shared" si="65"/>
        <v>2.7013265339814732</v>
      </c>
      <c r="P155" s="131">
        <f t="shared" si="63"/>
        <v>3.0960000000000001</v>
      </c>
      <c r="Q155" s="132">
        <f t="shared" si="61"/>
        <v>3.0960000000000001</v>
      </c>
      <c r="R155" s="131">
        <f t="shared" si="61"/>
        <v>3.0525612199558378</v>
      </c>
      <c r="S155" s="132">
        <f t="shared" si="61"/>
        <v>3.0525612199558378</v>
      </c>
      <c r="T155" s="69"/>
      <c r="U155" s="19">
        <f t="shared" si="64"/>
        <v>9.1</v>
      </c>
      <c r="V155" s="1">
        <f t="shared" si="64"/>
        <v>5.6</v>
      </c>
      <c r="W155" s="19">
        <f t="shared" si="64"/>
        <v>6.1</v>
      </c>
      <c r="X155" s="11">
        <f t="shared" si="64"/>
        <v>6.2</v>
      </c>
      <c r="Y155" s="19">
        <f t="shared" si="64"/>
        <v>6.1</v>
      </c>
      <c r="Z155" s="11">
        <f t="shared" si="64"/>
        <v>6.2</v>
      </c>
      <c r="AA155" s="134"/>
      <c r="AD155" s="77"/>
      <c r="AE155" s="64"/>
      <c r="AF155" s="64"/>
      <c r="AG155" s="41"/>
    </row>
    <row r="156" spans="1:35" s="2" customFormat="1" ht="20.149999999999999" customHeight="1" outlineLevel="1">
      <c r="A156" s="1"/>
      <c r="C156" s="14" t="s">
        <v>182</v>
      </c>
      <c r="D156" s="12" t="s">
        <v>197</v>
      </c>
      <c r="E156" s="12">
        <v>22</v>
      </c>
      <c r="F156" s="52" t="s">
        <v>14</v>
      </c>
      <c r="G156" s="54"/>
      <c r="H156" s="54"/>
      <c r="I156" s="54"/>
      <c r="J156" s="131">
        <f t="shared" si="65"/>
        <v>0</v>
      </c>
      <c r="K156" s="132">
        <f t="shared" si="65"/>
        <v>0</v>
      </c>
      <c r="L156" s="100">
        <f t="shared" si="65"/>
        <v>0</v>
      </c>
      <c r="M156" s="100">
        <f t="shared" si="65"/>
        <v>0</v>
      </c>
      <c r="N156" s="131">
        <f t="shared" si="65"/>
        <v>0</v>
      </c>
      <c r="O156" s="132">
        <f t="shared" si="65"/>
        <v>0</v>
      </c>
      <c r="P156" s="131">
        <f t="shared" si="63"/>
        <v>0</v>
      </c>
      <c r="Q156" s="132">
        <f t="shared" si="61"/>
        <v>0</v>
      </c>
      <c r="R156" s="131">
        <f t="shared" si="61"/>
        <v>0</v>
      </c>
      <c r="S156" s="132">
        <f t="shared" si="61"/>
        <v>0</v>
      </c>
      <c r="T156" s="69"/>
      <c r="U156" s="19">
        <f t="shared" si="64"/>
        <v>0</v>
      </c>
      <c r="V156" s="1">
        <f t="shared" si="64"/>
        <v>0</v>
      </c>
      <c r="W156" s="19">
        <f t="shared" si="64"/>
        <v>0</v>
      </c>
      <c r="X156" s="11">
        <f t="shared" si="64"/>
        <v>0</v>
      </c>
      <c r="Y156" s="19">
        <f t="shared" si="64"/>
        <v>0</v>
      </c>
      <c r="Z156" s="11">
        <f t="shared" si="64"/>
        <v>0</v>
      </c>
      <c r="AA156" s="134"/>
      <c r="AD156" s="64"/>
      <c r="AE156" s="64"/>
      <c r="AF156" s="64"/>
      <c r="AG156" s="41"/>
    </row>
    <row r="157" spans="1:35" s="2" customFormat="1" ht="20.149999999999999" customHeight="1" outlineLevel="1">
      <c r="A157" s="1"/>
      <c r="C157" s="14" t="s">
        <v>194</v>
      </c>
      <c r="D157" s="12"/>
      <c r="E157" s="12"/>
      <c r="F157" s="73"/>
      <c r="G157" s="74"/>
      <c r="H157" s="74"/>
      <c r="I157" s="74"/>
      <c r="J157" s="131"/>
      <c r="K157" s="132"/>
      <c r="L157" s="100"/>
      <c r="M157" s="100"/>
      <c r="N157" s="131"/>
      <c r="O157" s="132"/>
      <c r="P157" s="131"/>
      <c r="Q157" s="132"/>
      <c r="R157" s="131"/>
      <c r="S157" s="132"/>
      <c r="T157" s="69"/>
      <c r="U157" s="19"/>
      <c r="V157" s="1"/>
      <c r="W157" s="19"/>
      <c r="X157" s="11"/>
      <c r="Y157" s="19"/>
      <c r="Z157" s="11"/>
      <c r="AA157" s="69"/>
      <c r="AD157" s="64"/>
      <c r="AE157" s="64"/>
      <c r="AF157" s="64"/>
    </row>
    <row r="158" spans="1:35" s="2" customFormat="1" ht="20.149999999999999" customHeight="1" thickBot="1">
      <c r="A158" s="1"/>
      <c r="C158" s="14"/>
      <c r="D158" s="12"/>
      <c r="E158" s="12"/>
      <c r="F158" s="73"/>
      <c r="G158" s="74"/>
      <c r="H158" s="74"/>
      <c r="I158" s="74"/>
      <c r="J158" s="368"/>
      <c r="K158" s="369"/>
      <c r="L158" s="136"/>
      <c r="M158" s="136"/>
      <c r="N158" s="370"/>
      <c r="O158" s="371"/>
      <c r="P158" s="370" t="s">
        <v>205</v>
      </c>
      <c r="Q158" s="371"/>
      <c r="R158" s="370"/>
      <c r="S158" s="371"/>
      <c r="T158" s="69"/>
      <c r="U158" s="19"/>
      <c r="V158" s="1"/>
      <c r="W158" s="19"/>
      <c r="X158" s="11"/>
      <c r="Y158" s="19"/>
      <c r="Z158" s="11"/>
      <c r="AA158" s="69"/>
      <c r="AD158" s="64"/>
      <c r="AE158" s="64"/>
      <c r="AF158" s="64"/>
    </row>
    <row r="159" spans="1:35" ht="30" customHeight="1" thickBot="1">
      <c r="C159" s="9" t="s">
        <v>206</v>
      </c>
      <c r="F159" s="81"/>
      <c r="G159" s="81"/>
      <c r="H159" s="81"/>
      <c r="I159" s="81"/>
      <c r="J159" s="67">
        <f t="shared" ref="J159:P159" si="66">SUM(J160:J168)</f>
        <v>83.27813877930403</v>
      </c>
      <c r="K159" s="44">
        <f t="shared" si="66"/>
        <v>77.819841248934907</v>
      </c>
      <c r="L159" s="67">
        <f t="shared" si="66"/>
        <v>61.780941747458535</v>
      </c>
      <c r="M159" s="126">
        <f t="shared" si="66"/>
        <v>58.148509997477426</v>
      </c>
      <c r="N159" s="67">
        <f t="shared" si="66"/>
        <v>59.942134224922093</v>
      </c>
      <c r="O159" s="126">
        <f t="shared" si="66"/>
        <v>57.072921576582843</v>
      </c>
      <c r="P159" s="137">
        <f t="shared" si="66"/>
        <v>52.943513862842572</v>
      </c>
      <c r="Q159" s="126">
        <f>SUM(Q160:Q168)</f>
        <v>49.639700804923926</v>
      </c>
      <c r="R159" s="67">
        <f>SUM(R160:R168)</f>
        <v>57.036926647082801</v>
      </c>
      <c r="S159" s="126">
        <f>SUM(S160:S168)</f>
        <v>53.460699530175965</v>
      </c>
      <c r="T159" s="69"/>
      <c r="U159" s="129">
        <f t="shared" ref="U159" si="67">SUM(U160:U168)</f>
        <v>55.8</v>
      </c>
      <c r="V159" s="138">
        <f>SUM(V160:V168)</f>
        <v>55.3</v>
      </c>
      <c r="W159" s="129">
        <f>SUM(W160:W168)</f>
        <v>38.5</v>
      </c>
      <c r="X159" s="128">
        <f>SUM(X160:X168)</f>
        <v>23</v>
      </c>
      <c r="Y159" s="129">
        <f>SUM(Y160:Y168)</f>
        <v>38.5</v>
      </c>
      <c r="Z159" s="128">
        <f>SUM(Z160:Z168)</f>
        <v>23</v>
      </c>
      <c r="AA159" s="139"/>
      <c r="AD159" s="64"/>
      <c r="AE159" s="64"/>
      <c r="AF159" s="64"/>
    </row>
    <row r="160" spans="1:35" s="2" customFormat="1" ht="20.149999999999999" customHeight="1" outlineLevel="1">
      <c r="A160" s="1"/>
      <c r="C160" s="14" t="s">
        <v>2</v>
      </c>
      <c r="D160" s="12" t="s">
        <v>39</v>
      </c>
      <c r="E160" s="12"/>
      <c r="F160" s="73" t="s">
        <v>16</v>
      </c>
      <c r="G160" s="12" t="s">
        <v>39</v>
      </c>
      <c r="H160" s="12" t="s">
        <v>188</v>
      </c>
      <c r="I160" s="73" t="s">
        <v>16</v>
      </c>
      <c r="J160" s="131">
        <f t="shared" ref="J160:P167" si="68">SUMIFS(J$11:J$126,$D$11:$D$126,$D160,$F$11:$F$126,$F160)</f>
        <v>0</v>
      </c>
      <c r="K160" s="132">
        <f t="shared" si="68"/>
        <v>0</v>
      </c>
      <c r="L160" s="131">
        <f t="shared" si="68"/>
        <v>0</v>
      </c>
      <c r="M160" s="132">
        <f t="shared" si="68"/>
        <v>0</v>
      </c>
      <c r="N160" s="131">
        <f t="shared" si="68"/>
        <v>0</v>
      </c>
      <c r="O160" s="132">
        <f t="shared" si="68"/>
        <v>0</v>
      </c>
      <c r="P160" s="131">
        <f>SUMIFS(P$11:P$126,$D$11:$D$126,$D160,$F$11:$F$126,$F160)</f>
        <v>0</v>
      </c>
      <c r="Q160" s="132">
        <f t="shared" ref="Q160:S167" si="69">SUMIFS(Q$11:Q$126,$D$11:$D$126,$D160,$F$11:$F$126,$F160)</f>
        <v>0</v>
      </c>
      <c r="R160" s="131">
        <f t="shared" si="69"/>
        <v>0</v>
      </c>
      <c r="S160" s="132">
        <f t="shared" si="69"/>
        <v>0</v>
      </c>
      <c r="T160" s="69"/>
      <c r="U160" s="19">
        <f t="shared" ref="U160:U167" si="70">ROUND(SUMIFS(U$11:U$126,$G$11:$G$126,$G160,$I$11:$I$126,$I160),1)</f>
        <v>0</v>
      </c>
      <c r="V160" s="1">
        <f t="shared" ref="V160:Z167" si="71">ROUND(SUMIFS(V$11:V$126,$D$11:$D$126,$D160,$F$11:$F$126,$F160),1)</f>
        <v>0</v>
      </c>
      <c r="W160" s="19">
        <f t="shared" si="71"/>
        <v>0</v>
      </c>
      <c r="X160" s="11">
        <f t="shared" si="71"/>
        <v>0</v>
      </c>
      <c r="Y160" s="19">
        <f t="shared" si="71"/>
        <v>0</v>
      </c>
      <c r="Z160" s="11">
        <f t="shared" si="71"/>
        <v>0</v>
      </c>
      <c r="AA160" s="140"/>
      <c r="AD160" s="64"/>
      <c r="AE160" s="64"/>
      <c r="AF160" s="64"/>
      <c r="AG160" s="41"/>
    </row>
    <row r="161" spans="1:33" s="2" customFormat="1" ht="20.149999999999999" customHeight="1" outlineLevel="1">
      <c r="A161" s="1"/>
      <c r="C161" s="14" t="s">
        <v>189</v>
      </c>
      <c r="D161" s="12" t="s">
        <v>48</v>
      </c>
      <c r="E161" s="12"/>
      <c r="F161" s="73" t="s">
        <v>16</v>
      </c>
      <c r="G161" s="12" t="s">
        <v>48</v>
      </c>
      <c r="H161" s="12" t="s">
        <v>188</v>
      </c>
      <c r="I161" s="73" t="s">
        <v>16</v>
      </c>
      <c r="J161" s="131">
        <f t="shared" si="68"/>
        <v>1.1684848707184834</v>
      </c>
      <c r="K161" s="132">
        <f t="shared" si="68"/>
        <v>1.1684848707184834</v>
      </c>
      <c r="L161" s="131">
        <f t="shared" si="68"/>
        <v>1.0868430255628918</v>
      </c>
      <c r="M161" s="132">
        <f t="shared" si="68"/>
        <v>1.0868430255628918</v>
      </c>
      <c r="N161" s="131">
        <f t="shared" si="68"/>
        <v>1.2843531165295716</v>
      </c>
      <c r="O161" s="132">
        <f t="shared" si="68"/>
        <v>1.2843531165295716</v>
      </c>
      <c r="P161" s="131">
        <f t="shared" si="68"/>
        <v>0.95237447469778824</v>
      </c>
      <c r="Q161" s="132">
        <f t="shared" si="69"/>
        <v>0.95237447469778824</v>
      </c>
      <c r="R161" s="131">
        <f t="shared" si="69"/>
        <v>0.88857830447797848</v>
      </c>
      <c r="S161" s="132">
        <f t="shared" si="69"/>
        <v>0.88857830447797848</v>
      </c>
      <c r="T161" s="69"/>
      <c r="U161" s="19">
        <f t="shared" si="70"/>
        <v>0.5</v>
      </c>
      <c r="V161" s="1">
        <f t="shared" si="71"/>
        <v>0</v>
      </c>
      <c r="W161" s="19">
        <f t="shared" si="71"/>
        <v>0</v>
      </c>
      <c r="X161" s="11">
        <f t="shared" si="71"/>
        <v>0</v>
      </c>
      <c r="Y161" s="19">
        <f t="shared" si="71"/>
        <v>0</v>
      </c>
      <c r="Z161" s="11">
        <f t="shared" si="71"/>
        <v>0</v>
      </c>
      <c r="AA161" s="140"/>
      <c r="AD161" s="64"/>
      <c r="AE161" s="64"/>
      <c r="AF161" s="64"/>
      <c r="AG161" s="41"/>
    </row>
    <row r="162" spans="1:33" s="2" customFormat="1" ht="20.149999999999999" customHeight="1" outlineLevel="1">
      <c r="A162" s="1"/>
      <c r="C162" s="14" t="s">
        <v>331</v>
      </c>
      <c r="D162" s="12" t="s">
        <v>68</v>
      </c>
      <c r="E162" s="12"/>
      <c r="F162" s="73" t="s">
        <v>16</v>
      </c>
      <c r="G162" s="12" t="s">
        <v>68</v>
      </c>
      <c r="H162" s="12" t="s">
        <v>188</v>
      </c>
      <c r="I162" s="73" t="s">
        <v>16</v>
      </c>
      <c r="J162" s="131">
        <f t="shared" si="68"/>
        <v>75.343476386357779</v>
      </c>
      <c r="K162" s="132">
        <f t="shared" si="68"/>
        <v>75.343476386357793</v>
      </c>
      <c r="L162" s="131">
        <f t="shared" si="68"/>
        <v>56.097666510123851</v>
      </c>
      <c r="M162" s="132">
        <f t="shared" si="68"/>
        <v>56.097666510123851</v>
      </c>
      <c r="N162" s="131">
        <f t="shared" si="68"/>
        <v>54.592921587365112</v>
      </c>
      <c r="O162" s="132">
        <f t="shared" si="68"/>
        <v>54.592921587365112</v>
      </c>
      <c r="P162" s="131">
        <f t="shared" si="68"/>
        <v>47.90487168717344</v>
      </c>
      <c r="Q162" s="132">
        <f t="shared" si="69"/>
        <v>47.90487168717344</v>
      </c>
      <c r="R162" s="131">
        <f t="shared" si="69"/>
        <v>51.801779272475358</v>
      </c>
      <c r="S162" s="132">
        <f t="shared" si="69"/>
        <v>51.801779272475358</v>
      </c>
      <c r="T162" s="69"/>
      <c r="U162" s="19">
        <f t="shared" si="70"/>
        <v>55</v>
      </c>
      <c r="V162" s="1">
        <f t="shared" si="71"/>
        <v>54.8</v>
      </c>
      <c r="W162" s="19">
        <f t="shared" si="71"/>
        <v>38.4</v>
      </c>
      <c r="X162" s="11">
        <f t="shared" si="71"/>
        <v>22.9</v>
      </c>
      <c r="Y162" s="19">
        <f t="shared" si="71"/>
        <v>38.4</v>
      </c>
      <c r="Z162" s="11">
        <f t="shared" si="71"/>
        <v>22.9</v>
      </c>
      <c r="AA162" s="140"/>
      <c r="AD162" s="64"/>
      <c r="AE162" s="64"/>
      <c r="AF162" s="64"/>
      <c r="AG162" s="41"/>
    </row>
    <row r="163" spans="1:33" s="2" customFormat="1" ht="20.149999999999999" customHeight="1" outlineLevel="1">
      <c r="A163" s="1"/>
      <c r="C163" s="14" t="s">
        <v>332</v>
      </c>
      <c r="D163" s="12" t="s">
        <v>77</v>
      </c>
      <c r="E163" s="12"/>
      <c r="F163" s="73" t="s">
        <v>16</v>
      </c>
      <c r="G163" s="12" t="s">
        <v>77</v>
      </c>
      <c r="H163" s="12" t="s">
        <v>188</v>
      </c>
      <c r="I163" s="73" t="s">
        <v>16</v>
      </c>
      <c r="J163" s="131">
        <f t="shared" si="68"/>
        <v>5.6833137601843742</v>
      </c>
      <c r="K163" s="132">
        <f t="shared" si="68"/>
        <v>0.31166381982378433</v>
      </c>
      <c r="L163" s="131">
        <f t="shared" si="68"/>
        <v>3.8645920365780309</v>
      </c>
      <c r="M163" s="132">
        <f t="shared" si="68"/>
        <v>0.26364298737662678</v>
      </c>
      <c r="N163" s="131">
        <f t="shared" si="68"/>
        <v>2.9556610065784499</v>
      </c>
      <c r="O163" s="132">
        <f t="shared" si="68"/>
        <v>0.13794883976887096</v>
      </c>
      <c r="P163" s="131">
        <f t="shared" si="68"/>
        <v>3.3268730579186556</v>
      </c>
      <c r="Q163" s="132">
        <f t="shared" si="69"/>
        <v>5.8250000000000003E-2</v>
      </c>
      <c r="R163" s="131">
        <f t="shared" si="69"/>
        <v>3.5910102649462932</v>
      </c>
      <c r="S163" s="132">
        <f t="shared" si="69"/>
        <v>5.4792653742879581E-2</v>
      </c>
      <c r="T163" s="69"/>
      <c r="U163" s="19">
        <f t="shared" si="70"/>
        <v>0</v>
      </c>
      <c r="V163" s="1">
        <f t="shared" si="71"/>
        <v>0.2</v>
      </c>
      <c r="W163" s="19">
        <f t="shared" si="71"/>
        <v>0.1</v>
      </c>
      <c r="X163" s="11">
        <f t="shared" si="71"/>
        <v>0.1</v>
      </c>
      <c r="Y163" s="19">
        <f t="shared" si="71"/>
        <v>0.1</v>
      </c>
      <c r="Z163" s="11">
        <f t="shared" si="71"/>
        <v>0.1</v>
      </c>
      <c r="AA163" s="140"/>
      <c r="AD163" s="64"/>
      <c r="AE163" s="64"/>
      <c r="AF163" s="64"/>
      <c r="AG163" s="41"/>
    </row>
    <row r="164" spans="1:33" s="2" customFormat="1" ht="20.149999999999999" customHeight="1" outlineLevel="1">
      <c r="A164" s="1"/>
      <c r="C164" s="14" t="s">
        <v>191</v>
      </c>
      <c r="D164" s="12" t="s">
        <v>124</v>
      </c>
      <c r="E164" s="12"/>
      <c r="F164" s="73" t="s">
        <v>16</v>
      </c>
      <c r="G164" s="12" t="s">
        <v>124</v>
      </c>
      <c r="H164" s="12" t="s">
        <v>188</v>
      </c>
      <c r="I164" s="73" t="s">
        <v>16</v>
      </c>
      <c r="J164" s="131">
        <f t="shared" si="68"/>
        <v>0</v>
      </c>
      <c r="K164" s="132">
        <f t="shared" si="68"/>
        <v>0</v>
      </c>
      <c r="L164" s="131">
        <f t="shared" si="68"/>
        <v>0</v>
      </c>
      <c r="M164" s="132">
        <f t="shared" si="68"/>
        <v>0</v>
      </c>
      <c r="N164" s="131">
        <f t="shared" si="68"/>
        <v>0</v>
      </c>
      <c r="O164" s="132">
        <f t="shared" si="68"/>
        <v>0</v>
      </c>
      <c r="P164" s="131">
        <f t="shared" si="68"/>
        <v>0</v>
      </c>
      <c r="Q164" s="132">
        <f t="shared" si="69"/>
        <v>0</v>
      </c>
      <c r="R164" s="131">
        <f t="shared" si="69"/>
        <v>0</v>
      </c>
      <c r="S164" s="132">
        <f t="shared" si="69"/>
        <v>0</v>
      </c>
      <c r="T164" s="69"/>
      <c r="U164" s="19">
        <f t="shared" si="70"/>
        <v>0</v>
      </c>
      <c r="V164" s="1">
        <f t="shared" si="71"/>
        <v>0</v>
      </c>
      <c r="W164" s="19">
        <f t="shared" si="71"/>
        <v>0</v>
      </c>
      <c r="X164" s="11">
        <f t="shared" si="71"/>
        <v>0</v>
      </c>
      <c r="Y164" s="19">
        <f t="shared" si="71"/>
        <v>0</v>
      </c>
      <c r="Z164" s="11">
        <f t="shared" si="71"/>
        <v>0</v>
      </c>
      <c r="AA164" s="140"/>
      <c r="AD164" s="64"/>
      <c r="AE164" s="64"/>
      <c r="AF164" s="64"/>
      <c r="AG164" s="41"/>
    </row>
    <row r="165" spans="1:33" s="2" customFormat="1" ht="20.149999999999999" customHeight="1" outlineLevel="1">
      <c r="A165" s="1"/>
      <c r="C165" s="14" t="s">
        <v>147</v>
      </c>
      <c r="D165" s="12" t="s">
        <v>149</v>
      </c>
      <c r="E165" s="12"/>
      <c r="F165" s="73" t="s">
        <v>16</v>
      </c>
      <c r="G165" s="12" t="s">
        <v>149</v>
      </c>
      <c r="H165" s="12" t="s">
        <v>188</v>
      </c>
      <c r="I165" s="73" t="s">
        <v>16</v>
      </c>
      <c r="J165" s="131">
        <f t="shared" si="68"/>
        <v>0</v>
      </c>
      <c r="K165" s="132">
        <f t="shared" si="68"/>
        <v>0</v>
      </c>
      <c r="L165" s="131">
        <f t="shared" si="68"/>
        <v>0</v>
      </c>
      <c r="M165" s="132">
        <f t="shared" si="68"/>
        <v>0</v>
      </c>
      <c r="N165" s="131">
        <f t="shared" si="68"/>
        <v>0</v>
      </c>
      <c r="O165" s="132">
        <f t="shared" si="68"/>
        <v>0</v>
      </c>
      <c r="P165" s="131">
        <f t="shared" si="68"/>
        <v>0</v>
      </c>
      <c r="Q165" s="132">
        <f t="shared" si="69"/>
        <v>0</v>
      </c>
      <c r="R165" s="131">
        <f t="shared" si="69"/>
        <v>0</v>
      </c>
      <c r="S165" s="132">
        <f t="shared" si="69"/>
        <v>0</v>
      </c>
      <c r="T165" s="69"/>
      <c r="U165" s="19">
        <f t="shared" si="70"/>
        <v>0</v>
      </c>
      <c r="V165" s="1">
        <f t="shared" si="71"/>
        <v>0</v>
      </c>
      <c r="W165" s="19">
        <f t="shared" si="71"/>
        <v>0</v>
      </c>
      <c r="X165" s="11">
        <f t="shared" si="71"/>
        <v>0</v>
      </c>
      <c r="Y165" s="19">
        <f t="shared" si="71"/>
        <v>0</v>
      </c>
      <c r="Z165" s="11">
        <f t="shared" si="71"/>
        <v>0</v>
      </c>
      <c r="AA165" s="140"/>
      <c r="AD165" s="64"/>
      <c r="AE165" s="64"/>
      <c r="AF165" s="64"/>
      <c r="AG165" s="41"/>
    </row>
    <row r="166" spans="1:33" s="2" customFormat="1" ht="20.149999999999999" customHeight="1" outlineLevel="1">
      <c r="A166" s="1"/>
      <c r="C166" s="14" t="s">
        <v>372</v>
      </c>
      <c r="D166" s="12" t="s">
        <v>154</v>
      </c>
      <c r="E166" s="12"/>
      <c r="F166" s="73" t="s">
        <v>16</v>
      </c>
      <c r="G166" s="12" t="s">
        <v>154</v>
      </c>
      <c r="H166" s="12" t="s">
        <v>188</v>
      </c>
      <c r="I166" s="73" t="s">
        <v>16</v>
      </c>
      <c r="J166" s="131">
        <f t="shared" si="68"/>
        <v>1.0105068359865947</v>
      </c>
      <c r="K166" s="132">
        <f t="shared" si="68"/>
        <v>0.99621617203484825</v>
      </c>
      <c r="L166" s="131">
        <f t="shared" si="68"/>
        <v>0.7170025926943675</v>
      </c>
      <c r="M166" s="132">
        <f t="shared" si="68"/>
        <v>0.70035747441405793</v>
      </c>
      <c r="N166" s="131">
        <f t="shared" si="68"/>
        <v>1.0670932342508475</v>
      </c>
      <c r="O166" s="132">
        <f t="shared" si="68"/>
        <v>1.0576980329192871</v>
      </c>
      <c r="P166" s="131">
        <f t="shared" si="68"/>
        <v>0.73209464305269067</v>
      </c>
      <c r="Q166" s="132">
        <f t="shared" si="69"/>
        <v>0.72420464305269072</v>
      </c>
      <c r="R166" s="131">
        <f t="shared" si="69"/>
        <v>0.72304929947974406</v>
      </c>
      <c r="S166" s="132">
        <f t="shared" si="69"/>
        <v>0.71554929947974411</v>
      </c>
      <c r="T166" s="69"/>
      <c r="U166" s="19">
        <f t="shared" si="70"/>
        <v>0.3</v>
      </c>
      <c r="V166" s="1">
        <f t="shared" si="71"/>
        <v>0.3</v>
      </c>
      <c r="W166" s="19">
        <f t="shared" si="71"/>
        <v>0</v>
      </c>
      <c r="X166" s="11">
        <f t="shared" si="71"/>
        <v>0</v>
      </c>
      <c r="Y166" s="19">
        <f t="shared" si="71"/>
        <v>0</v>
      </c>
      <c r="Z166" s="11">
        <f t="shared" si="71"/>
        <v>0</v>
      </c>
      <c r="AA166" s="140"/>
      <c r="AD166" s="64"/>
      <c r="AE166" s="64"/>
      <c r="AF166" s="64"/>
      <c r="AG166" s="41"/>
    </row>
    <row r="167" spans="1:33" s="2" customFormat="1" ht="20.149999999999999" customHeight="1" outlineLevel="1">
      <c r="A167" s="1"/>
      <c r="C167" s="14" t="s">
        <v>207</v>
      </c>
      <c r="D167" s="12" t="s">
        <v>169</v>
      </c>
      <c r="E167" s="12"/>
      <c r="F167" s="73" t="s">
        <v>16</v>
      </c>
      <c r="G167" s="12" t="s">
        <v>169</v>
      </c>
      <c r="H167" s="12" t="s">
        <v>188</v>
      </c>
      <c r="I167" s="73" t="s">
        <v>16</v>
      </c>
      <c r="J167" s="131">
        <f t="shared" si="68"/>
        <v>7.2356926056800566E-2</v>
      </c>
      <c r="K167" s="132">
        <f t="shared" si="68"/>
        <v>0</v>
      </c>
      <c r="L167" s="131">
        <f t="shared" si="68"/>
        <v>1.483758249939077E-2</v>
      </c>
      <c r="M167" s="132">
        <f t="shared" si="68"/>
        <v>0</v>
      </c>
      <c r="N167" s="131">
        <f t="shared" si="68"/>
        <v>4.2105280198110606E-2</v>
      </c>
      <c r="O167" s="132">
        <f t="shared" si="68"/>
        <v>0</v>
      </c>
      <c r="P167" s="131">
        <f t="shared" si="68"/>
        <v>2.7300000000000001E-2</v>
      </c>
      <c r="Q167" s="132">
        <f t="shared" si="69"/>
        <v>0</v>
      </c>
      <c r="R167" s="131">
        <f t="shared" si="69"/>
        <v>3.2509505703422051E-2</v>
      </c>
      <c r="S167" s="132">
        <f t="shared" si="69"/>
        <v>0</v>
      </c>
      <c r="T167" s="69"/>
      <c r="U167" s="19">
        <f t="shared" si="70"/>
        <v>0</v>
      </c>
      <c r="V167" s="1">
        <f t="shared" si="71"/>
        <v>0</v>
      </c>
      <c r="W167" s="19">
        <f t="shared" si="71"/>
        <v>0</v>
      </c>
      <c r="X167" s="11">
        <f t="shared" si="71"/>
        <v>0</v>
      </c>
      <c r="Y167" s="19">
        <f t="shared" si="71"/>
        <v>0</v>
      </c>
      <c r="Z167" s="11">
        <f t="shared" si="71"/>
        <v>0</v>
      </c>
      <c r="AA167" s="140"/>
      <c r="AD167" s="64"/>
      <c r="AE167" s="64"/>
      <c r="AF167" s="64"/>
      <c r="AG167" s="41"/>
    </row>
    <row r="168" spans="1:33" s="2" customFormat="1" ht="20.149999999999999" customHeight="1">
      <c r="A168" s="1"/>
      <c r="C168" s="14" t="s">
        <v>194</v>
      </c>
      <c r="D168" s="12"/>
      <c r="E168" s="12"/>
      <c r="F168" s="73"/>
      <c r="G168" s="74"/>
      <c r="H168" s="74"/>
      <c r="I168" s="73"/>
      <c r="J168" s="131"/>
      <c r="K168" s="132"/>
      <c r="L168" s="100"/>
      <c r="M168" s="100"/>
      <c r="N168" s="131"/>
      <c r="O168" s="132"/>
      <c r="P168" s="131"/>
      <c r="Q168" s="132"/>
      <c r="R168" s="131"/>
      <c r="S168" s="132"/>
      <c r="T168" s="69"/>
      <c r="U168" s="19"/>
      <c r="V168" s="1"/>
      <c r="W168" s="19"/>
      <c r="X168" s="11"/>
      <c r="Y168" s="19"/>
      <c r="Z168" s="11"/>
      <c r="AA168" s="69"/>
      <c r="AD168" s="64"/>
      <c r="AE168" s="64"/>
      <c r="AF168" s="64"/>
    </row>
    <row r="169" spans="1:33" ht="30" customHeight="1" outlineLevel="1">
      <c r="C169" s="9" t="s">
        <v>208</v>
      </c>
      <c r="F169" s="79"/>
      <c r="G169" s="81"/>
      <c r="H169" s="81"/>
      <c r="I169" s="79"/>
      <c r="J169" s="141">
        <f t="shared" ref="J169:Q169" si="72">SUM(J170:J178)</f>
        <v>156.25937605375898</v>
      </c>
      <c r="K169" s="126">
        <f t="shared" si="72"/>
        <v>137.51158634967862</v>
      </c>
      <c r="L169" s="141">
        <f t="shared" si="72"/>
        <v>137.03698597315676</v>
      </c>
      <c r="M169" s="126">
        <f t="shared" si="72"/>
        <v>124.78694653501256</v>
      </c>
      <c r="N169" s="141">
        <f t="shared" si="72"/>
        <v>154.55171161816745</v>
      </c>
      <c r="O169" s="126">
        <f t="shared" si="72"/>
        <v>139.58295114234039</v>
      </c>
      <c r="P169" s="141">
        <f t="shared" si="72"/>
        <v>161.22347879171204</v>
      </c>
      <c r="Q169" s="126">
        <f t="shared" si="72"/>
        <v>145.59408502924774</v>
      </c>
      <c r="R169" s="141">
        <f>SUM(R170:R178)</f>
        <v>160.12409773201773</v>
      </c>
      <c r="S169" s="126">
        <f>SUM(S170:S178)</f>
        <v>145.90121199248551</v>
      </c>
      <c r="T169" s="69"/>
      <c r="U169" s="129">
        <f t="shared" ref="U169" si="73">SUM(U170:U178)</f>
        <v>112.19999999999999</v>
      </c>
      <c r="V169" s="138">
        <f>SUM(V170:V178)</f>
        <v>148.30000000000001</v>
      </c>
      <c r="W169" s="129">
        <f>SUM(W170:W178)</f>
        <v>146.6</v>
      </c>
      <c r="X169" s="128">
        <f>SUM(X170:X178)</f>
        <v>142.4</v>
      </c>
      <c r="Y169" s="129">
        <f>SUM(Y170:Y178)</f>
        <v>144.80000000000001</v>
      </c>
      <c r="Z169" s="128">
        <f>SUM(Z170:Z178)</f>
        <v>140.30000000000001</v>
      </c>
      <c r="AA169" s="142"/>
      <c r="AD169" s="64"/>
      <c r="AE169" s="64"/>
      <c r="AF169" s="64"/>
    </row>
    <row r="170" spans="1:33" s="2" customFormat="1" ht="20.149999999999999" customHeight="1" outlineLevel="1">
      <c r="A170" s="1"/>
      <c r="C170" s="14" t="s">
        <v>2</v>
      </c>
      <c r="D170" s="12" t="s">
        <v>39</v>
      </c>
      <c r="E170" s="12"/>
      <c r="F170" s="65" t="s">
        <v>15</v>
      </c>
      <c r="G170" s="12" t="s">
        <v>39</v>
      </c>
      <c r="H170" s="12" t="s">
        <v>188</v>
      </c>
      <c r="I170" s="65" t="s">
        <v>15</v>
      </c>
      <c r="J170" s="131">
        <f t="shared" ref="J170:S177" si="74">SUMIFS(J$11:J$126,$D$11:$D$126,$D170,$F$11:$F$126,$F170)</f>
        <v>69.987848076037153</v>
      </c>
      <c r="K170" s="132">
        <f t="shared" si="74"/>
        <v>52.874454582650273</v>
      </c>
      <c r="L170" s="131">
        <f t="shared" si="74"/>
        <v>59.011589027510119</v>
      </c>
      <c r="M170" s="132">
        <f t="shared" si="74"/>
        <v>48.254656408964237</v>
      </c>
      <c r="N170" s="131">
        <f t="shared" si="74"/>
        <v>67.860782446718076</v>
      </c>
      <c r="O170" s="132">
        <f t="shared" si="74"/>
        <v>54.734771397654271</v>
      </c>
      <c r="P170" s="131">
        <f t="shared" si="74"/>
        <v>68.616485013819698</v>
      </c>
      <c r="Q170" s="132">
        <f t="shared" si="74"/>
        <v>54.668091251355399</v>
      </c>
      <c r="R170" s="131">
        <f t="shared" si="74"/>
        <v>65.888146214455446</v>
      </c>
      <c r="S170" s="132">
        <f>SUMIFS(S$11:S$126,$D$11:$D$126,$D170,$F$11:$F$126,$F170)</f>
        <v>53.129049738251091</v>
      </c>
      <c r="T170" s="69"/>
      <c r="U170" s="19">
        <f t="shared" ref="U170:U177" si="75">ROUND(SUMIFS(U$11:U$126,$G$11:$G$126,$G170,$I$11:$I$126,$I170),1)</f>
        <v>42.3</v>
      </c>
      <c r="V170" s="1">
        <f t="shared" ref="V170:Z177" si="76">ROUND(SUMIFS(V$11:V$126,$D$11:$D$126,$D170,$F$11:$F$126,$F170),1)</f>
        <v>57</v>
      </c>
      <c r="W170" s="19">
        <f t="shared" si="76"/>
        <v>36.4</v>
      </c>
      <c r="X170" s="11">
        <f t="shared" si="76"/>
        <v>25.7</v>
      </c>
      <c r="Y170" s="19">
        <f t="shared" si="76"/>
        <v>34.6</v>
      </c>
      <c r="Z170" s="11">
        <f t="shared" si="76"/>
        <v>23.6</v>
      </c>
      <c r="AA170" s="140"/>
      <c r="AD170" s="64"/>
      <c r="AE170" s="64"/>
      <c r="AF170" s="64"/>
    </row>
    <row r="171" spans="1:33" s="2" customFormat="1" ht="20.149999999999999" customHeight="1" outlineLevel="1">
      <c r="A171" s="1"/>
      <c r="C171" s="14" t="s">
        <v>189</v>
      </c>
      <c r="D171" s="12" t="s">
        <v>48</v>
      </c>
      <c r="E171" s="12"/>
      <c r="F171" s="65" t="s">
        <v>15</v>
      </c>
      <c r="G171" s="12" t="s">
        <v>48</v>
      </c>
      <c r="H171" s="12" t="s">
        <v>188</v>
      </c>
      <c r="I171" s="65" t="s">
        <v>15</v>
      </c>
      <c r="J171" s="131">
        <f t="shared" si="74"/>
        <v>69.516201841934361</v>
      </c>
      <c r="K171" s="132">
        <f t="shared" si="74"/>
        <v>69.516201841934361</v>
      </c>
      <c r="L171" s="131">
        <f t="shared" si="74"/>
        <v>63.010423293549771</v>
      </c>
      <c r="M171" s="132">
        <f t="shared" si="74"/>
        <v>63.010423293549771</v>
      </c>
      <c r="N171" s="131">
        <f t="shared" si="74"/>
        <v>70.965790906751593</v>
      </c>
      <c r="O171" s="132">
        <f t="shared" si="74"/>
        <v>70.965790906751593</v>
      </c>
      <c r="P171" s="131">
        <f t="shared" si="74"/>
        <v>77.731993777892342</v>
      </c>
      <c r="Q171" s="132">
        <f t="shared" si="74"/>
        <v>77.731993777892342</v>
      </c>
      <c r="R171" s="131">
        <f t="shared" si="74"/>
        <v>80.146757547245542</v>
      </c>
      <c r="S171" s="132">
        <f t="shared" si="74"/>
        <v>80.146757547245542</v>
      </c>
      <c r="T171" s="69"/>
      <c r="U171" s="19">
        <f t="shared" si="75"/>
        <v>49.4</v>
      </c>
      <c r="V171" s="1">
        <f t="shared" si="76"/>
        <v>75.5</v>
      </c>
      <c r="W171" s="19">
        <f t="shared" si="76"/>
        <v>92.7</v>
      </c>
      <c r="X171" s="11">
        <f t="shared" si="76"/>
        <v>99.4</v>
      </c>
      <c r="Y171" s="19">
        <f t="shared" si="76"/>
        <v>92.7</v>
      </c>
      <c r="Z171" s="11">
        <f t="shared" si="76"/>
        <v>99.4</v>
      </c>
      <c r="AA171" s="140"/>
      <c r="AD171" s="64"/>
      <c r="AE171" s="64"/>
      <c r="AF171" s="64"/>
    </row>
    <row r="172" spans="1:33" s="2" customFormat="1" ht="20.149999999999999" customHeight="1" outlineLevel="1">
      <c r="A172" s="1"/>
      <c r="C172" s="14" t="s">
        <v>331</v>
      </c>
      <c r="D172" s="12" t="s">
        <v>68</v>
      </c>
      <c r="E172" s="12"/>
      <c r="F172" s="65" t="s">
        <v>15</v>
      </c>
      <c r="G172" s="12" t="s">
        <v>68</v>
      </c>
      <c r="H172" s="12" t="s">
        <v>188</v>
      </c>
      <c r="I172" s="65" t="s">
        <v>15</v>
      </c>
      <c r="J172" s="131">
        <f t="shared" si="74"/>
        <v>0</v>
      </c>
      <c r="K172" s="132">
        <f t="shared" si="74"/>
        <v>0</v>
      </c>
      <c r="L172" s="131">
        <f t="shared" si="74"/>
        <v>0</v>
      </c>
      <c r="M172" s="132">
        <f t="shared" si="74"/>
        <v>0</v>
      </c>
      <c r="N172" s="131">
        <f t="shared" si="74"/>
        <v>0</v>
      </c>
      <c r="O172" s="132">
        <f t="shared" si="74"/>
        <v>0</v>
      </c>
      <c r="P172" s="131">
        <f t="shared" si="74"/>
        <v>0</v>
      </c>
      <c r="Q172" s="132">
        <f t="shared" si="74"/>
        <v>0</v>
      </c>
      <c r="R172" s="131">
        <f t="shared" si="74"/>
        <v>0</v>
      </c>
      <c r="S172" s="132">
        <f t="shared" si="74"/>
        <v>0</v>
      </c>
      <c r="T172" s="69"/>
      <c r="U172" s="19">
        <f t="shared" si="75"/>
        <v>0</v>
      </c>
      <c r="V172" s="1">
        <f t="shared" si="76"/>
        <v>0</v>
      </c>
      <c r="W172" s="19">
        <f t="shared" si="76"/>
        <v>0</v>
      </c>
      <c r="X172" s="11">
        <f t="shared" si="76"/>
        <v>0</v>
      </c>
      <c r="Y172" s="19">
        <f t="shared" si="76"/>
        <v>0</v>
      </c>
      <c r="Z172" s="11">
        <f t="shared" si="76"/>
        <v>0</v>
      </c>
      <c r="AA172" s="140"/>
      <c r="AD172" s="64"/>
      <c r="AE172" s="64"/>
      <c r="AF172" s="64"/>
    </row>
    <row r="173" spans="1:33" s="2" customFormat="1" ht="20.149999999999999" customHeight="1" outlineLevel="1">
      <c r="A173" s="1"/>
      <c r="C173" s="14" t="s">
        <v>332</v>
      </c>
      <c r="D173" s="12" t="s">
        <v>77</v>
      </c>
      <c r="E173" s="12"/>
      <c r="F173" s="65" t="s">
        <v>15</v>
      </c>
      <c r="G173" s="12" t="s">
        <v>77</v>
      </c>
      <c r="H173" s="12" t="s">
        <v>188</v>
      </c>
      <c r="I173" s="65" t="s">
        <v>15</v>
      </c>
      <c r="J173" s="131">
        <f t="shared" si="74"/>
        <v>11.181241536003673</v>
      </c>
      <c r="K173" s="132">
        <f t="shared" si="74"/>
        <v>11.181241536003673</v>
      </c>
      <c r="L173" s="131">
        <f t="shared" si="74"/>
        <v>10.056022223462545</v>
      </c>
      <c r="M173" s="132">
        <f t="shared" si="74"/>
        <v>10.056022223462545</v>
      </c>
      <c r="N173" s="131">
        <f t="shared" si="74"/>
        <v>10.452198284875722</v>
      </c>
      <c r="O173" s="132">
        <f t="shared" si="74"/>
        <v>10.452198284875722</v>
      </c>
      <c r="P173" s="131">
        <f t="shared" si="74"/>
        <v>10.153</v>
      </c>
      <c r="Q173" s="132">
        <f t="shared" si="74"/>
        <v>10.153</v>
      </c>
      <c r="R173" s="131">
        <f t="shared" si="74"/>
        <v>9.6511406844106453</v>
      </c>
      <c r="S173" s="132">
        <f t="shared" si="74"/>
        <v>9.6511406844106453</v>
      </c>
      <c r="T173" s="69"/>
      <c r="U173" s="19">
        <f t="shared" si="75"/>
        <v>11.4</v>
      </c>
      <c r="V173" s="1">
        <f t="shared" si="76"/>
        <v>11.4</v>
      </c>
      <c r="W173" s="19">
        <f t="shared" si="76"/>
        <v>13.1</v>
      </c>
      <c r="X173" s="11">
        <f t="shared" si="76"/>
        <v>12.9</v>
      </c>
      <c r="Y173" s="19">
        <f t="shared" si="76"/>
        <v>13.1</v>
      </c>
      <c r="Z173" s="11">
        <f t="shared" si="76"/>
        <v>12.9</v>
      </c>
      <c r="AA173" s="140"/>
      <c r="AD173" s="64"/>
      <c r="AE173" s="64"/>
      <c r="AF173" s="64"/>
    </row>
    <row r="174" spans="1:33" s="2" customFormat="1" ht="20.149999999999999" customHeight="1" outlineLevel="1">
      <c r="A174" s="1"/>
      <c r="C174" s="14" t="s">
        <v>191</v>
      </c>
      <c r="D174" s="12" t="s">
        <v>124</v>
      </c>
      <c r="E174" s="12"/>
      <c r="F174" s="65" t="s">
        <v>15</v>
      </c>
      <c r="G174" s="12" t="s">
        <v>124</v>
      </c>
      <c r="H174" s="12" t="s">
        <v>188</v>
      </c>
      <c r="I174" s="65" t="s">
        <v>15</v>
      </c>
      <c r="J174" s="131">
        <f t="shared" si="74"/>
        <v>0</v>
      </c>
      <c r="K174" s="132">
        <f t="shared" si="74"/>
        <v>0</v>
      </c>
      <c r="L174" s="131">
        <f t="shared" si="74"/>
        <v>0</v>
      </c>
      <c r="M174" s="132">
        <f t="shared" si="74"/>
        <v>0</v>
      </c>
      <c r="N174" s="131">
        <f t="shared" si="74"/>
        <v>0</v>
      </c>
      <c r="O174" s="132">
        <f t="shared" si="74"/>
        <v>0</v>
      </c>
      <c r="P174" s="131">
        <f t="shared" si="74"/>
        <v>0</v>
      </c>
      <c r="Q174" s="132">
        <f t="shared" si="74"/>
        <v>0</v>
      </c>
      <c r="R174" s="131">
        <f t="shared" si="74"/>
        <v>0</v>
      </c>
      <c r="S174" s="132">
        <f t="shared" si="74"/>
        <v>0</v>
      </c>
      <c r="T174" s="69"/>
      <c r="U174" s="19">
        <f t="shared" si="75"/>
        <v>0</v>
      </c>
      <c r="V174" s="1">
        <f t="shared" si="76"/>
        <v>0</v>
      </c>
      <c r="W174" s="19">
        <f t="shared" si="76"/>
        <v>0</v>
      </c>
      <c r="X174" s="11">
        <f t="shared" si="76"/>
        <v>0</v>
      </c>
      <c r="Y174" s="19">
        <f t="shared" si="76"/>
        <v>0</v>
      </c>
      <c r="Z174" s="11">
        <f t="shared" si="76"/>
        <v>0</v>
      </c>
      <c r="AA174" s="140"/>
      <c r="AD174" s="64"/>
      <c r="AE174" s="64"/>
      <c r="AF174" s="64"/>
    </row>
    <row r="175" spans="1:33" s="2" customFormat="1" ht="20.149999999999999" customHeight="1" outlineLevel="1">
      <c r="A175" s="1"/>
      <c r="C175" s="14" t="s">
        <v>147</v>
      </c>
      <c r="D175" s="12" t="s">
        <v>149</v>
      </c>
      <c r="E175" s="12"/>
      <c r="F175" s="65" t="s">
        <v>15</v>
      </c>
      <c r="G175" s="12" t="s">
        <v>149</v>
      </c>
      <c r="H175" s="12" t="s">
        <v>188</v>
      </c>
      <c r="I175" s="65" t="s">
        <v>15</v>
      </c>
      <c r="J175" s="131">
        <f t="shared" si="74"/>
        <v>0</v>
      </c>
      <c r="K175" s="132">
        <f t="shared" si="74"/>
        <v>0</v>
      </c>
      <c r="L175" s="131">
        <f t="shared" si="74"/>
        <v>0</v>
      </c>
      <c r="M175" s="132">
        <f t="shared" si="74"/>
        <v>0</v>
      </c>
      <c r="N175" s="131">
        <f t="shared" si="74"/>
        <v>0</v>
      </c>
      <c r="O175" s="132">
        <f t="shared" si="74"/>
        <v>0</v>
      </c>
      <c r="P175" s="131">
        <f t="shared" si="74"/>
        <v>0</v>
      </c>
      <c r="Q175" s="132">
        <f t="shared" si="74"/>
        <v>0</v>
      </c>
      <c r="R175" s="131">
        <f t="shared" si="74"/>
        <v>0</v>
      </c>
      <c r="S175" s="132">
        <f t="shared" si="74"/>
        <v>0</v>
      </c>
      <c r="T175" s="69"/>
      <c r="U175" s="19">
        <f t="shared" si="75"/>
        <v>0</v>
      </c>
      <c r="V175" s="1">
        <f t="shared" si="76"/>
        <v>0</v>
      </c>
      <c r="W175" s="19">
        <f t="shared" si="76"/>
        <v>0</v>
      </c>
      <c r="X175" s="11">
        <f t="shared" si="76"/>
        <v>0</v>
      </c>
      <c r="Y175" s="19">
        <f t="shared" si="76"/>
        <v>0</v>
      </c>
      <c r="Z175" s="11">
        <f t="shared" si="76"/>
        <v>0</v>
      </c>
      <c r="AA175" s="140"/>
      <c r="AD175" s="64"/>
      <c r="AE175" s="64"/>
      <c r="AF175" s="64"/>
    </row>
    <row r="176" spans="1:33" s="2" customFormat="1" ht="20.149999999999999" customHeight="1" outlineLevel="1">
      <c r="A176" s="1"/>
      <c r="C176" s="14" t="s">
        <v>372</v>
      </c>
      <c r="D176" s="12" t="s">
        <v>154</v>
      </c>
      <c r="E176" s="12"/>
      <c r="F176" s="65" t="s">
        <v>15</v>
      </c>
      <c r="G176" s="12" t="s">
        <v>154</v>
      </c>
      <c r="H176" s="12" t="s">
        <v>188</v>
      </c>
      <c r="I176" s="65" t="s">
        <v>15</v>
      </c>
      <c r="J176" s="131">
        <f t="shared" si="74"/>
        <v>0</v>
      </c>
      <c r="K176" s="132">
        <f t="shared" si="74"/>
        <v>0</v>
      </c>
      <c r="L176" s="131">
        <f t="shared" si="74"/>
        <v>0</v>
      </c>
      <c r="M176" s="132">
        <f t="shared" si="74"/>
        <v>0</v>
      </c>
      <c r="N176" s="131">
        <f t="shared" si="74"/>
        <v>0</v>
      </c>
      <c r="O176" s="132">
        <f t="shared" si="74"/>
        <v>0</v>
      </c>
      <c r="P176" s="131">
        <f t="shared" si="74"/>
        <v>0</v>
      </c>
      <c r="Q176" s="132">
        <f t="shared" si="74"/>
        <v>0</v>
      </c>
      <c r="R176" s="131">
        <f t="shared" si="74"/>
        <v>0</v>
      </c>
      <c r="S176" s="132">
        <f t="shared" si="74"/>
        <v>0</v>
      </c>
      <c r="T176" s="69"/>
      <c r="U176" s="19">
        <f t="shared" si="75"/>
        <v>0</v>
      </c>
      <c r="V176" s="1">
        <f t="shared" si="76"/>
        <v>0</v>
      </c>
      <c r="W176" s="19">
        <f t="shared" si="76"/>
        <v>0</v>
      </c>
      <c r="X176" s="11">
        <f t="shared" si="76"/>
        <v>0</v>
      </c>
      <c r="Y176" s="19">
        <f t="shared" si="76"/>
        <v>0</v>
      </c>
      <c r="Z176" s="11">
        <f t="shared" si="76"/>
        <v>0</v>
      </c>
      <c r="AA176" s="140"/>
      <c r="AD176" s="64"/>
      <c r="AE176" s="64"/>
      <c r="AF176" s="64"/>
    </row>
    <row r="177" spans="1:32" s="2" customFormat="1" ht="20.149999999999999" customHeight="1" outlineLevel="1">
      <c r="A177" s="1"/>
      <c r="C177" s="14" t="s">
        <v>193</v>
      </c>
      <c r="D177" s="12" t="s">
        <v>169</v>
      </c>
      <c r="E177" s="12"/>
      <c r="F177" s="65" t="s">
        <v>15</v>
      </c>
      <c r="G177" s="12" t="s">
        <v>169</v>
      </c>
      <c r="H177" s="12" t="s">
        <v>188</v>
      </c>
      <c r="I177" s="65" t="s">
        <v>15</v>
      </c>
      <c r="J177" s="131">
        <f t="shared" si="74"/>
        <v>5.574084599783796</v>
      </c>
      <c r="K177" s="132">
        <f t="shared" si="74"/>
        <v>3.9396883890903176</v>
      </c>
      <c r="L177" s="131">
        <f t="shared" si="74"/>
        <v>4.9589514286343181</v>
      </c>
      <c r="M177" s="132">
        <f t="shared" si="74"/>
        <v>3.465844609035996</v>
      </c>
      <c r="N177" s="131">
        <f t="shared" si="74"/>
        <v>5.2729399798220671</v>
      </c>
      <c r="O177" s="132">
        <f t="shared" si="74"/>
        <v>3.4301905530587908</v>
      </c>
      <c r="P177" s="131">
        <f t="shared" si="74"/>
        <v>4.7220000000000004</v>
      </c>
      <c r="Q177" s="132">
        <f t="shared" si="74"/>
        <v>3.0410000000000004</v>
      </c>
      <c r="R177" s="131">
        <f t="shared" si="74"/>
        <v>4.4380532859060899</v>
      </c>
      <c r="S177" s="132">
        <f t="shared" si="74"/>
        <v>2.9742640225782413</v>
      </c>
      <c r="T177" s="69"/>
      <c r="U177" s="19">
        <f t="shared" si="75"/>
        <v>9.1</v>
      </c>
      <c r="V177" s="1">
        <f t="shared" si="76"/>
        <v>4.4000000000000004</v>
      </c>
      <c r="W177" s="19">
        <f t="shared" si="76"/>
        <v>4.4000000000000004</v>
      </c>
      <c r="X177" s="11">
        <f t="shared" si="76"/>
        <v>4.4000000000000004</v>
      </c>
      <c r="Y177" s="19">
        <f t="shared" si="76"/>
        <v>4.4000000000000004</v>
      </c>
      <c r="Z177" s="11">
        <f t="shared" si="76"/>
        <v>4.4000000000000004</v>
      </c>
      <c r="AA177" s="140"/>
      <c r="AD177" s="77"/>
      <c r="AE177" s="64"/>
      <c r="AF177" s="64"/>
    </row>
    <row r="178" spans="1:32" s="2" customFormat="1" ht="20.149999999999999" customHeight="1" outlineLevel="1">
      <c r="A178" s="1"/>
      <c r="C178" s="14" t="s">
        <v>194</v>
      </c>
      <c r="D178" s="12"/>
      <c r="E178" s="12"/>
      <c r="F178" s="73"/>
      <c r="G178" s="74"/>
      <c r="H178" s="74"/>
      <c r="I178" s="74"/>
      <c r="J178" s="131"/>
      <c r="K178" s="132"/>
      <c r="L178" s="100"/>
      <c r="M178" s="100"/>
      <c r="N178" s="131"/>
      <c r="O178" s="132"/>
      <c r="P178" s="131"/>
      <c r="Q178" s="132"/>
      <c r="R178" s="131"/>
      <c r="S178" s="132"/>
      <c r="T178" s="69"/>
      <c r="U178" s="19"/>
      <c r="V178" s="1"/>
      <c r="W178" s="19"/>
      <c r="X178" s="11"/>
      <c r="Y178" s="19"/>
      <c r="Z178" s="11"/>
      <c r="AA178" s="69"/>
      <c r="AD178" s="64"/>
      <c r="AE178" s="64"/>
      <c r="AF178" s="64"/>
    </row>
    <row r="179" spans="1:32" ht="30" customHeight="1">
      <c r="C179" s="9" t="s">
        <v>209</v>
      </c>
      <c r="F179" s="79"/>
      <c r="G179" s="81"/>
      <c r="H179" s="81"/>
      <c r="I179" s="81"/>
      <c r="J179" s="141">
        <f t="shared" ref="J179:S179" si="77">J128+J159+J169</f>
        <v>316.03331095295573</v>
      </c>
      <c r="K179" s="126">
        <f t="shared" si="77"/>
        <v>286.12908540254114</v>
      </c>
      <c r="L179" s="141">
        <f t="shared" si="77"/>
        <v>275.43889064162988</v>
      </c>
      <c r="M179" s="126">
        <f t="shared" si="77"/>
        <v>254.55281068055692</v>
      </c>
      <c r="N179" s="141">
        <f t="shared" si="77"/>
        <v>306.19021855625653</v>
      </c>
      <c r="O179" s="126">
        <f t="shared" si="77"/>
        <v>281.99201223755398</v>
      </c>
      <c r="P179" s="141">
        <f t="shared" si="77"/>
        <v>314.10388498619989</v>
      </c>
      <c r="Q179" s="126">
        <f t="shared" si="77"/>
        <v>289.71356612187117</v>
      </c>
      <c r="R179" s="141">
        <f t="shared" si="77"/>
        <v>325.2594181256726</v>
      </c>
      <c r="S179" s="126">
        <f t="shared" si="77"/>
        <v>300.45108248015242</v>
      </c>
      <c r="T179" s="69"/>
      <c r="U179" s="129">
        <f t="shared" ref="U179:X179" si="78">U128+U159+U169</f>
        <v>273.7</v>
      </c>
      <c r="V179" s="138">
        <f t="shared" si="78"/>
        <v>332.6</v>
      </c>
      <c r="W179" s="129">
        <f t="shared" si="78"/>
        <v>336.9</v>
      </c>
      <c r="X179" s="96">
        <f t="shared" si="78"/>
        <v>339.6</v>
      </c>
      <c r="Y179" s="129">
        <f>Y128+Y159+Y169</f>
        <v>346.79999999999995</v>
      </c>
      <c r="Z179" s="128">
        <f>Z128+Z159+Z169</f>
        <v>356.20000000000005</v>
      </c>
      <c r="AA179" s="142"/>
      <c r="AD179" s="64"/>
      <c r="AE179" s="64"/>
      <c r="AF179" s="64"/>
    </row>
    <row r="180" spans="1:32" s="2" customFormat="1" ht="20.149999999999999" customHeight="1">
      <c r="A180" s="1"/>
      <c r="C180" s="14" t="s">
        <v>2</v>
      </c>
      <c r="D180" s="12" t="s">
        <v>39</v>
      </c>
      <c r="E180" s="12"/>
      <c r="F180" s="65" t="s">
        <v>197</v>
      </c>
      <c r="G180" s="12" t="s">
        <v>39</v>
      </c>
      <c r="H180" s="12" t="s">
        <v>188</v>
      </c>
      <c r="I180" s="65" t="s">
        <v>197</v>
      </c>
      <c r="J180" s="131">
        <f t="shared" ref="J180:S187" si="79">SUMIFS(J$11:J$126,$D$11:$D$126,$D180,$F$11:$F$126,$F180)</f>
        <v>92.268051753222593</v>
      </c>
      <c r="K180" s="132">
        <f t="shared" si="79"/>
        <v>75.154658259835713</v>
      </c>
      <c r="L180" s="131">
        <f t="shared" si="79"/>
        <v>79.158311674348511</v>
      </c>
      <c r="M180" s="132">
        <f t="shared" si="79"/>
        <v>68.401379055802636</v>
      </c>
      <c r="N180" s="131">
        <f t="shared" si="79"/>
        <v>90.584145877146128</v>
      </c>
      <c r="O180" s="132">
        <f t="shared" si="79"/>
        <v>77.458134828082336</v>
      </c>
      <c r="P180" s="131">
        <f t="shared" si="79"/>
        <v>92.330286793030396</v>
      </c>
      <c r="Q180" s="132">
        <f t="shared" si="79"/>
        <v>78.381893030566104</v>
      </c>
      <c r="R180" s="131">
        <f t="shared" si="79"/>
        <v>90.642903812415042</v>
      </c>
      <c r="S180" s="132">
        <f>SUMIFS(S$11:S$126,$D$11:$D$126,$D180,$F$11:$F$126,$F180)</f>
        <v>77.883807336210694</v>
      </c>
      <c r="T180" s="69"/>
      <c r="U180" s="19">
        <f t="shared" ref="U180:U187" si="80">ROUND(SUMIFS(U$11:U$126,$G$11:$G$126,$G180,$I$11:$I$126,$I180),1)</f>
        <v>60.1</v>
      </c>
      <c r="V180" s="1">
        <f t="shared" ref="V180:Z187" si="81">ROUND(SUMIFS(V$11:V$126,$D$11:$D$126,$D180,$F$11:$F$126,$F180),1)</f>
        <v>79.7</v>
      </c>
      <c r="W180" s="19">
        <f t="shared" si="81"/>
        <v>51.1</v>
      </c>
      <c r="X180" s="11">
        <f t="shared" si="81"/>
        <v>36.5</v>
      </c>
      <c r="Y180" s="19">
        <f t="shared" si="81"/>
        <v>48.4</v>
      </c>
      <c r="Z180" s="11">
        <f t="shared" si="81"/>
        <v>33.299999999999997</v>
      </c>
      <c r="AA180" s="143"/>
      <c r="AD180" s="64"/>
      <c r="AE180" s="64"/>
      <c r="AF180" s="64"/>
    </row>
    <row r="181" spans="1:32" s="2" customFormat="1" ht="20.149999999999999" customHeight="1">
      <c r="A181" s="1"/>
      <c r="C181" s="14" t="s">
        <v>189</v>
      </c>
      <c r="D181" s="12" t="s">
        <v>48</v>
      </c>
      <c r="E181" s="12"/>
      <c r="F181" s="65" t="s">
        <v>197</v>
      </c>
      <c r="G181" s="12" t="s">
        <v>48</v>
      </c>
      <c r="H181" s="12" t="s">
        <v>188</v>
      </c>
      <c r="I181" s="65" t="s">
        <v>197</v>
      </c>
      <c r="J181" s="131">
        <f t="shared" si="79"/>
        <v>90.138923680269144</v>
      </c>
      <c r="K181" s="132">
        <f t="shared" si="79"/>
        <v>90.138923680269144</v>
      </c>
      <c r="L181" s="131">
        <f t="shared" si="79"/>
        <v>81.318386192712737</v>
      </c>
      <c r="M181" s="132">
        <f t="shared" si="79"/>
        <v>81.318386192712737</v>
      </c>
      <c r="N181" s="131">
        <f t="shared" si="79"/>
        <v>92.810906408298052</v>
      </c>
      <c r="O181" s="132">
        <f t="shared" si="79"/>
        <v>92.810906408298052</v>
      </c>
      <c r="P181" s="131">
        <f t="shared" si="79"/>
        <v>100.81684777714875</v>
      </c>
      <c r="Q181" s="132">
        <f t="shared" si="79"/>
        <v>100.81684777714875</v>
      </c>
      <c r="R181" s="131">
        <f t="shared" si="79"/>
        <v>103.85993041511557</v>
      </c>
      <c r="S181" s="132">
        <f t="shared" si="79"/>
        <v>103.85993041511557</v>
      </c>
      <c r="T181" s="69"/>
      <c r="U181" s="19">
        <f t="shared" si="80"/>
        <v>83.5</v>
      </c>
      <c r="V181" s="1">
        <f t="shared" si="81"/>
        <v>113.6</v>
      </c>
      <c r="W181" s="19">
        <f t="shared" si="81"/>
        <v>142.5</v>
      </c>
      <c r="X181" s="11">
        <f t="shared" si="81"/>
        <v>152.9</v>
      </c>
      <c r="Y181" s="19">
        <f t="shared" si="81"/>
        <v>142.5</v>
      </c>
      <c r="Z181" s="11">
        <f t="shared" si="81"/>
        <v>152.9</v>
      </c>
      <c r="AA181" s="143"/>
      <c r="AD181" s="64"/>
      <c r="AE181" s="64"/>
      <c r="AF181" s="64"/>
    </row>
    <row r="182" spans="1:32" s="2" customFormat="1" ht="20.149999999999999" customHeight="1">
      <c r="A182" s="1"/>
      <c r="C182" s="14" t="s">
        <v>331</v>
      </c>
      <c r="D182" s="12" t="s">
        <v>68</v>
      </c>
      <c r="E182" s="12"/>
      <c r="F182" s="65" t="s">
        <v>197</v>
      </c>
      <c r="G182" s="12" t="s">
        <v>68</v>
      </c>
      <c r="H182" s="12" t="s">
        <v>188</v>
      </c>
      <c r="I182" s="65" t="s">
        <v>197</v>
      </c>
      <c r="J182" s="131">
        <f t="shared" si="79"/>
        <v>79.201993221466381</v>
      </c>
      <c r="K182" s="132">
        <f t="shared" si="79"/>
        <v>78.964032572782145</v>
      </c>
      <c r="L182" s="131">
        <f t="shared" si="79"/>
        <v>65.061160064156056</v>
      </c>
      <c r="M182" s="132">
        <f t="shared" si="79"/>
        <v>64.893671718185956</v>
      </c>
      <c r="N182" s="131">
        <f t="shared" si="79"/>
        <v>68.819167243983117</v>
      </c>
      <c r="O182" s="132">
        <f t="shared" si="79"/>
        <v>68.574846775607199</v>
      </c>
      <c r="P182" s="131">
        <f t="shared" si="79"/>
        <v>63.850996893832232</v>
      </c>
      <c r="Q182" s="132">
        <f t="shared" si="79"/>
        <v>63.372315203624019</v>
      </c>
      <c r="R182" s="131">
        <f t="shared" si="79"/>
        <v>73.07185735389011</v>
      </c>
      <c r="S182" s="132">
        <f t="shared" si="79"/>
        <v>72.519512464365292</v>
      </c>
      <c r="T182" s="69"/>
      <c r="U182" s="19">
        <f t="shared" si="80"/>
        <v>75.8</v>
      </c>
      <c r="V182" s="1">
        <f t="shared" si="81"/>
        <v>80.900000000000006</v>
      </c>
      <c r="W182" s="19">
        <f t="shared" si="81"/>
        <v>80.5</v>
      </c>
      <c r="X182" s="11">
        <f t="shared" si="81"/>
        <v>81.8</v>
      </c>
      <c r="Y182" s="19">
        <f t="shared" si="81"/>
        <v>91.2</v>
      </c>
      <c r="Z182" s="11">
        <f t="shared" si="81"/>
        <v>100.9</v>
      </c>
      <c r="AA182" s="140"/>
      <c r="AD182" s="64"/>
      <c r="AE182" s="64"/>
      <c r="AF182" s="64"/>
    </row>
    <row r="183" spans="1:32" s="2" customFormat="1" ht="20.149999999999999" customHeight="1">
      <c r="A183" s="1"/>
      <c r="C183" s="14" t="s">
        <v>332</v>
      </c>
      <c r="D183" s="12" t="s">
        <v>77</v>
      </c>
      <c r="E183" s="12"/>
      <c r="F183" s="65" t="s">
        <v>197</v>
      </c>
      <c r="G183" s="12" t="s">
        <v>77</v>
      </c>
      <c r="H183" s="12" t="s">
        <v>188</v>
      </c>
      <c r="I183" s="65" t="s">
        <v>197</v>
      </c>
      <c r="J183" s="131">
        <f t="shared" si="79"/>
        <v>34.229760598958983</v>
      </c>
      <c r="K183" s="132">
        <f t="shared" si="79"/>
        <v>24.591081388743195</v>
      </c>
      <c r="L183" s="131">
        <f t="shared" si="79"/>
        <v>30.325070233188349</v>
      </c>
      <c r="M183" s="132">
        <f t="shared" si="79"/>
        <v>23.140739151725526</v>
      </c>
      <c r="N183" s="131">
        <f t="shared" si="79"/>
        <v>31.285472027032615</v>
      </c>
      <c r="O183" s="132">
        <f t="shared" si="79"/>
        <v>23.67949084280761</v>
      </c>
      <c r="P183" s="131">
        <f t="shared" si="79"/>
        <v>31.48268784375583</v>
      </c>
      <c r="Q183" s="132">
        <f t="shared" si="79"/>
        <v>24.126394310427337</v>
      </c>
      <c r="R183" s="131">
        <f t="shared" si="79"/>
        <v>32.619768744043967</v>
      </c>
      <c r="S183" s="132">
        <f t="shared" si="79"/>
        <v>24.074404109754447</v>
      </c>
      <c r="T183" s="69"/>
      <c r="U183" s="19">
        <f t="shared" si="80"/>
        <v>27.6</v>
      </c>
      <c r="V183" s="1">
        <f t="shared" si="81"/>
        <v>30.1</v>
      </c>
      <c r="W183" s="19">
        <f t="shared" si="81"/>
        <v>33.6</v>
      </c>
      <c r="X183" s="11">
        <f t="shared" si="81"/>
        <v>37.6</v>
      </c>
      <c r="Y183" s="19">
        <f t="shared" si="81"/>
        <v>33.200000000000003</v>
      </c>
      <c r="Z183" s="11">
        <f t="shared" si="81"/>
        <v>36.4</v>
      </c>
      <c r="AA183" s="143"/>
      <c r="AD183" s="64"/>
      <c r="AE183" s="64"/>
      <c r="AF183" s="64"/>
    </row>
    <row r="184" spans="1:32" s="2" customFormat="1" ht="20.149999999999999" customHeight="1">
      <c r="A184" s="1"/>
      <c r="C184" s="14" t="s">
        <v>191</v>
      </c>
      <c r="D184" s="12" t="s">
        <v>124</v>
      </c>
      <c r="E184" s="12"/>
      <c r="F184" s="65" t="s">
        <v>197</v>
      </c>
      <c r="G184" s="12" t="s">
        <v>124</v>
      </c>
      <c r="H184" s="12" t="s">
        <v>188</v>
      </c>
      <c r="I184" s="65" t="s">
        <v>197</v>
      </c>
      <c r="J184" s="131">
        <f t="shared" si="79"/>
        <v>5.8211379609741973</v>
      </c>
      <c r="K184" s="132">
        <f t="shared" si="79"/>
        <v>4.6279895635485762</v>
      </c>
      <c r="L184" s="131">
        <f t="shared" si="79"/>
        <v>6.9201503581054267</v>
      </c>
      <c r="M184" s="132">
        <f t="shared" si="79"/>
        <v>5.6674119633892781</v>
      </c>
      <c r="N184" s="131">
        <f t="shared" si="79"/>
        <v>8.8659144404188908</v>
      </c>
      <c r="O184" s="132">
        <f t="shared" si="79"/>
        <v>7.5382707316739683</v>
      </c>
      <c r="P184" s="131">
        <f t="shared" si="79"/>
        <v>12.125425902636563</v>
      </c>
      <c r="Q184" s="132">
        <f t="shared" si="79"/>
        <v>11.234666024308881</v>
      </c>
      <c r="R184" s="131">
        <f t="shared" si="79"/>
        <v>12.209144972748636</v>
      </c>
      <c r="S184" s="132">
        <f t="shared" si="79"/>
        <v>10.76141409627847</v>
      </c>
      <c r="T184" s="69"/>
      <c r="U184" s="19">
        <f t="shared" si="80"/>
        <v>12.4</v>
      </c>
      <c r="V184" s="1">
        <f t="shared" si="81"/>
        <v>12</v>
      </c>
      <c r="W184" s="19">
        <f t="shared" si="81"/>
        <v>13.1</v>
      </c>
      <c r="X184" s="11">
        <f t="shared" si="81"/>
        <v>13.4</v>
      </c>
      <c r="Y184" s="19">
        <f t="shared" si="81"/>
        <v>15.2</v>
      </c>
      <c r="Z184" s="11">
        <f t="shared" si="81"/>
        <v>15</v>
      </c>
      <c r="AA184" s="140"/>
      <c r="AD184" s="64"/>
      <c r="AE184" s="64"/>
      <c r="AF184" s="64"/>
    </row>
    <row r="185" spans="1:32" s="2" customFormat="1" ht="20.149999999999999" customHeight="1">
      <c r="A185" s="1"/>
      <c r="C185" s="14" t="s">
        <v>147</v>
      </c>
      <c r="D185" s="12" t="s">
        <v>149</v>
      </c>
      <c r="E185" s="12"/>
      <c r="F185" s="65" t="s">
        <v>197</v>
      </c>
      <c r="G185" s="12" t="s">
        <v>149</v>
      </c>
      <c r="H185" s="12" t="s">
        <v>188</v>
      </c>
      <c r="I185" s="65" t="s">
        <v>197</v>
      </c>
      <c r="J185" s="131">
        <f t="shared" si="79"/>
        <v>5.4867161987683204</v>
      </c>
      <c r="K185" s="132">
        <f t="shared" si="79"/>
        <v>5.4867161987683204</v>
      </c>
      <c r="L185" s="131">
        <f t="shared" si="79"/>
        <v>4.6985878938408732</v>
      </c>
      <c r="M185" s="132">
        <f t="shared" si="79"/>
        <v>4.6985878938408732</v>
      </c>
      <c r="N185" s="131">
        <f t="shared" si="79"/>
        <v>4.7182475311252325</v>
      </c>
      <c r="O185" s="132">
        <f t="shared" si="79"/>
        <v>4.7182475311252325</v>
      </c>
      <c r="P185" s="131">
        <f t="shared" si="79"/>
        <v>4.8973451327433635</v>
      </c>
      <c r="Q185" s="132">
        <f t="shared" si="79"/>
        <v>4.8973451327433635</v>
      </c>
      <c r="R185" s="131">
        <f t="shared" si="79"/>
        <v>4.586739516414136</v>
      </c>
      <c r="S185" s="132">
        <f t="shared" si="79"/>
        <v>4.586739516414136</v>
      </c>
      <c r="T185" s="69"/>
      <c r="U185" s="19">
        <f t="shared" si="80"/>
        <v>4.3</v>
      </c>
      <c r="V185" s="1">
        <f t="shared" si="81"/>
        <v>5.3</v>
      </c>
      <c r="W185" s="19">
        <f t="shared" si="81"/>
        <v>4.5999999999999996</v>
      </c>
      <c r="X185" s="11">
        <f t="shared" si="81"/>
        <v>5.8</v>
      </c>
      <c r="Y185" s="19">
        <f t="shared" si="81"/>
        <v>4.5999999999999996</v>
      </c>
      <c r="Z185" s="11">
        <f t="shared" si="81"/>
        <v>5.8</v>
      </c>
      <c r="AA185" s="140"/>
      <c r="AD185" s="64"/>
      <c r="AE185" s="64"/>
      <c r="AF185" s="64"/>
    </row>
    <row r="186" spans="1:32" s="2" customFormat="1" ht="20.149999999999999" customHeight="1">
      <c r="A186" s="1"/>
      <c r="C186" s="14" t="s">
        <v>372</v>
      </c>
      <c r="D186" s="12" t="s">
        <v>154</v>
      </c>
      <c r="E186" s="12"/>
      <c r="F186" s="65" t="s">
        <v>197</v>
      </c>
      <c r="G186" s="12" t="s">
        <v>154</v>
      </c>
      <c r="H186" s="12" t="s">
        <v>188</v>
      </c>
      <c r="I186" s="65" t="s">
        <v>197</v>
      </c>
      <c r="J186" s="131">
        <f t="shared" si="79"/>
        <v>1.0487068359865948</v>
      </c>
      <c r="K186" s="132">
        <f t="shared" si="79"/>
        <v>1.0344161720348484</v>
      </c>
      <c r="L186" s="131">
        <f t="shared" si="79"/>
        <v>0.7170025926943675</v>
      </c>
      <c r="M186" s="132">
        <f t="shared" si="79"/>
        <v>0.70035747441405793</v>
      </c>
      <c r="N186" s="131">
        <f t="shared" si="79"/>
        <v>1.0899932342508474</v>
      </c>
      <c r="O186" s="132">
        <f t="shared" si="79"/>
        <v>1.080598032919287</v>
      </c>
      <c r="P186" s="131">
        <f t="shared" si="79"/>
        <v>0.75499464305269082</v>
      </c>
      <c r="Q186" s="132">
        <f t="shared" si="79"/>
        <v>0.74710464305269086</v>
      </c>
      <c r="R186" s="131">
        <f t="shared" si="79"/>
        <v>0.74594929947974409</v>
      </c>
      <c r="S186" s="132">
        <f t="shared" si="79"/>
        <v>0.73844929947974414</v>
      </c>
      <c r="T186" s="69"/>
      <c r="U186" s="19">
        <f t="shared" si="80"/>
        <v>0.5</v>
      </c>
      <c r="V186" s="1">
        <f t="shared" si="81"/>
        <v>0.5</v>
      </c>
      <c r="W186" s="19">
        <f t="shared" si="81"/>
        <v>0</v>
      </c>
      <c r="X186" s="11">
        <f t="shared" si="81"/>
        <v>0</v>
      </c>
      <c r="Y186" s="19">
        <f t="shared" si="81"/>
        <v>0</v>
      </c>
      <c r="Z186" s="11">
        <f t="shared" si="81"/>
        <v>0</v>
      </c>
      <c r="AA186" s="140"/>
      <c r="AD186" s="64"/>
      <c r="AE186" s="64"/>
      <c r="AF186" s="64"/>
    </row>
    <row r="187" spans="1:32" s="2" customFormat="1" ht="20.149999999999999" customHeight="1">
      <c r="A187" s="1"/>
      <c r="C187" s="14" t="s">
        <v>193</v>
      </c>
      <c r="D187" s="12" t="s">
        <v>169</v>
      </c>
      <c r="E187" s="12"/>
      <c r="F187" s="65" t="s">
        <v>197</v>
      </c>
      <c r="G187" s="12" t="s">
        <v>169</v>
      </c>
      <c r="H187" s="12" t="s">
        <v>188</v>
      </c>
      <c r="I187" s="65" t="s">
        <v>197</v>
      </c>
      <c r="J187" s="131">
        <f t="shared" si="79"/>
        <v>7.8380207033094811</v>
      </c>
      <c r="K187" s="132">
        <f t="shared" si="79"/>
        <v>6.1312675665592025</v>
      </c>
      <c r="L187" s="131">
        <f t="shared" si="79"/>
        <v>7.2402216325835775</v>
      </c>
      <c r="M187" s="132">
        <f t="shared" si="79"/>
        <v>5.7322772304858649</v>
      </c>
      <c r="N187" s="131">
        <f t="shared" si="79"/>
        <v>8.0163717940016515</v>
      </c>
      <c r="O187" s="132">
        <f t="shared" si="79"/>
        <v>6.1315170870402635</v>
      </c>
      <c r="P187" s="131">
        <f t="shared" si="79"/>
        <v>7.8453000000000008</v>
      </c>
      <c r="Q187" s="132">
        <f t="shared" si="79"/>
        <v>6.1370000000000005</v>
      </c>
      <c r="R187" s="131">
        <f t="shared" si="79"/>
        <v>7.5231240115653497</v>
      </c>
      <c r="S187" s="132">
        <f t="shared" si="79"/>
        <v>6.0268252425340787</v>
      </c>
      <c r="T187" s="69"/>
      <c r="U187" s="19">
        <f t="shared" si="80"/>
        <v>9.5</v>
      </c>
      <c r="V187" s="1">
        <f t="shared" si="81"/>
        <v>10.5</v>
      </c>
      <c r="W187" s="19">
        <f t="shared" si="81"/>
        <v>11.5</v>
      </c>
      <c r="X187" s="11">
        <f t="shared" si="81"/>
        <v>11.6</v>
      </c>
      <c r="Y187" s="19">
        <f t="shared" si="81"/>
        <v>11.7</v>
      </c>
      <c r="Z187" s="11">
        <f t="shared" si="81"/>
        <v>11.9</v>
      </c>
      <c r="AA187" s="140"/>
      <c r="AD187" s="64"/>
      <c r="AE187" s="64"/>
      <c r="AF187" s="64"/>
    </row>
    <row r="188" spans="1:32" s="2" customFormat="1" ht="20.149999999999999" customHeight="1">
      <c r="A188" s="1"/>
      <c r="C188" s="14" t="s">
        <v>194</v>
      </c>
      <c r="D188" s="12"/>
      <c r="E188" s="12"/>
      <c r="F188" s="73"/>
      <c r="G188" s="74"/>
      <c r="H188" s="74"/>
      <c r="I188" s="74"/>
      <c r="J188" s="131"/>
      <c r="K188" s="132"/>
      <c r="L188" s="100"/>
      <c r="M188" s="100"/>
      <c r="N188" s="131"/>
      <c r="O188" s="132"/>
      <c r="P188" s="131"/>
      <c r="Q188" s="132"/>
      <c r="R188" s="131"/>
      <c r="S188" s="132"/>
      <c r="T188" s="69"/>
      <c r="U188" s="19"/>
      <c r="V188" s="1"/>
      <c r="W188" s="19"/>
      <c r="X188" s="11"/>
      <c r="Y188" s="19"/>
      <c r="Z188" s="11"/>
      <c r="AA188" s="69"/>
      <c r="AD188" s="64"/>
      <c r="AE188" s="64"/>
      <c r="AF188" s="64"/>
    </row>
    <row r="189" spans="1:32" s="2" customFormat="1" ht="20.149999999999999" customHeight="1">
      <c r="A189" s="1"/>
      <c r="C189" s="14"/>
      <c r="D189" s="12"/>
      <c r="E189" s="12"/>
      <c r="F189" s="73"/>
      <c r="G189" s="74"/>
      <c r="H189" s="74"/>
      <c r="I189" s="74"/>
      <c r="J189" s="131"/>
      <c r="K189" s="132"/>
      <c r="L189" s="100"/>
      <c r="M189" s="100"/>
      <c r="N189" s="131"/>
      <c r="O189" s="132"/>
      <c r="P189" s="131"/>
      <c r="Q189" s="132"/>
      <c r="R189" s="131"/>
      <c r="S189" s="132"/>
      <c r="T189" s="69"/>
      <c r="U189" s="19"/>
      <c r="V189" s="1"/>
      <c r="W189" s="19"/>
      <c r="X189" s="11"/>
      <c r="Y189" s="19"/>
      <c r="Z189" s="11"/>
      <c r="AA189" s="69"/>
      <c r="AD189" s="64"/>
      <c r="AE189" s="64"/>
      <c r="AF189" s="64"/>
    </row>
    <row r="190" spans="1:32">
      <c r="C190" s="144"/>
      <c r="D190" s="145"/>
      <c r="E190" s="145"/>
      <c r="F190" s="146"/>
      <c r="G190" s="145"/>
      <c r="H190" s="145"/>
      <c r="I190" s="145"/>
      <c r="J190" s="147"/>
      <c r="K190" s="148"/>
      <c r="L190" s="149"/>
      <c r="M190" s="149"/>
      <c r="N190" s="147"/>
      <c r="O190" s="148"/>
      <c r="P190" s="147"/>
      <c r="Q190" s="148"/>
      <c r="R190" s="147"/>
      <c r="S190" s="148"/>
      <c r="T190" s="150"/>
      <c r="U190" s="144"/>
      <c r="V190" s="151"/>
      <c r="W190" s="144"/>
      <c r="X190" s="150"/>
      <c r="Y190" s="144"/>
      <c r="Z190" s="150"/>
      <c r="AA190" s="150"/>
      <c r="AE190" s="64"/>
      <c r="AF190" s="64"/>
    </row>
  </sheetData>
  <mergeCells count="41">
    <mergeCell ref="J127:K127"/>
    <mergeCell ref="N127:O127"/>
    <mergeCell ref="P127:Q127"/>
    <mergeCell ref="R127:S127"/>
    <mergeCell ref="J158:K158"/>
    <mergeCell ref="N158:O158"/>
    <mergeCell ref="P158:Q158"/>
    <mergeCell ref="R158:S158"/>
    <mergeCell ref="T87:T90"/>
    <mergeCell ref="AA88:AA89"/>
    <mergeCell ref="AA93:AA94"/>
    <mergeCell ref="AA118:AA121"/>
    <mergeCell ref="T123:T125"/>
    <mergeCell ref="AA123:AA125"/>
    <mergeCell ref="AA73:AA75"/>
    <mergeCell ref="T77:T78"/>
    <mergeCell ref="AA77:AA78"/>
    <mergeCell ref="T84:T85"/>
    <mergeCell ref="AA84:AA85"/>
    <mergeCell ref="T72:T75"/>
    <mergeCell ref="AA29:AA35"/>
    <mergeCell ref="AA37:AA42"/>
    <mergeCell ref="T61:T66"/>
    <mergeCell ref="AA61:AA66"/>
    <mergeCell ref="T29:T31"/>
    <mergeCell ref="T27:T28"/>
    <mergeCell ref="J8:S8"/>
    <mergeCell ref="T8:T10"/>
    <mergeCell ref="U8:AA8"/>
    <mergeCell ref="J9:K9"/>
    <mergeCell ref="L9:M9"/>
    <mergeCell ref="N9:O9"/>
    <mergeCell ref="P9:Q9"/>
    <mergeCell ref="R9:S9"/>
    <mergeCell ref="W9:X9"/>
    <mergeCell ref="Y9:Z9"/>
    <mergeCell ref="T13:T14"/>
    <mergeCell ref="AA13:AA14"/>
    <mergeCell ref="T15:T16"/>
    <mergeCell ref="AA15:AA16"/>
    <mergeCell ref="T23:T24"/>
  </mergeCells>
  <printOptions horizontalCentered="1"/>
  <pageMargins left="0.25" right="0.25" top="0.75" bottom="0.75" header="0.3" footer="0.3"/>
  <pageSetup paperSize="8" scale="70" fitToWidth="0" fitToHeight="0" orientation="landscape" r:id="rId1"/>
  <rowBreaks count="5" manualBreakCount="5">
    <brk id="26" max="16383" man="1"/>
    <brk id="53" max="16383" man="1"/>
    <brk id="78" max="16383" man="1"/>
    <brk id="112" max="16383" man="1"/>
    <brk id="12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1977B-34BB-49EA-8622-523C1028780E}">
  <dimension ref="A2:Z161"/>
  <sheetViews>
    <sheetView showGridLines="0" zoomScale="55" zoomScaleNormal="55" workbookViewId="0"/>
  </sheetViews>
  <sheetFormatPr baseColWidth="10" defaultColWidth="11" defaultRowHeight="14" outlineLevelRow="1"/>
  <cols>
    <col min="3" max="3" width="38.5" customWidth="1"/>
    <col min="4" max="13" width="14" customWidth="1"/>
    <col min="15" max="15" width="11" customWidth="1"/>
    <col min="17" max="17" width="11" customWidth="1"/>
    <col min="18" max="18" width="24.08203125" customWidth="1"/>
  </cols>
  <sheetData>
    <row r="2" spans="1:26" ht="32.5">
      <c r="A2" s="1"/>
      <c r="C2" s="342" t="s">
        <v>338</v>
      </c>
      <c r="D2" s="4"/>
      <c r="E2" s="4"/>
      <c r="F2" s="4"/>
      <c r="G2" s="4"/>
      <c r="H2" s="4"/>
      <c r="I2" s="4"/>
      <c r="K2" s="4"/>
      <c r="L2" s="4"/>
      <c r="M2" s="4"/>
      <c r="O2" s="4"/>
      <c r="Q2" s="4"/>
      <c r="R2" s="4"/>
      <c r="S2" s="4"/>
      <c r="U2" s="4"/>
      <c r="V2" s="4"/>
      <c r="W2" s="4"/>
      <c r="X2" s="4"/>
      <c r="Y2" s="4"/>
      <c r="Z2" s="4"/>
    </row>
    <row r="3" spans="1:26">
      <c r="A3" s="1"/>
      <c r="C3" s="2"/>
      <c r="D3" s="20"/>
      <c r="E3" s="20"/>
      <c r="F3" s="1"/>
      <c r="G3" s="1"/>
      <c r="H3" s="1"/>
      <c r="I3" s="1"/>
      <c r="K3" s="4"/>
      <c r="L3" s="4"/>
      <c r="M3" s="4"/>
      <c r="O3" s="4"/>
      <c r="Q3" s="4"/>
      <c r="R3" s="4"/>
      <c r="S3" s="4"/>
      <c r="U3" s="4"/>
      <c r="V3" s="4"/>
      <c r="W3" s="4"/>
      <c r="X3" s="4"/>
      <c r="Y3" s="4"/>
      <c r="Z3" s="4"/>
    </row>
    <row r="4" spans="1:26" ht="32.5">
      <c r="A4" s="342"/>
      <c r="C4" s="343" t="s">
        <v>389</v>
      </c>
      <c r="D4" s="4"/>
      <c r="E4" s="4"/>
      <c r="F4" s="4"/>
      <c r="G4" s="4"/>
      <c r="H4" s="4"/>
      <c r="I4" s="4"/>
      <c r="K4" s="4"/>
      <c r="L4" s="4"/>
      <c r="M4" s="4"/>
      <c r="O4" s="4"/>
      <c r="Q4" s="4"/>
      <c r="R4" s="4"/>
      <c r="S4" s="4"/>
      <c r="U4" s="4"/>
      <c r="V4" s="4"/>
      <c r="W4" s="4"/>
      <c r="X4" s="4"/>
      <c r="Y4" s="4"/>
      <c r="Z4" s="4"/>
    </row>
    <row r="5" spans="1:26" ht="14.25" customHeight="1">
      <c r="A5" s="309"/>
    </row>
    <row r="6" spans="1:26">
      <c r="C6" s="6" t="s">
        <v>339</v>
      </c>
    </row>
    <row r="8" spans="1:26">
      <c r="C8" s="388"/>
      <c r="D8" s="384"/>
      <c r="E8" s="384"/>
      <c r="F8" s="384"/>
      <c r="G8" s="384"/>
      <c r="H8" s="384"/>
      <c r="I8" s="384"/>
      <c r="J8" s="384"/>
      <c r="K8" s="384"/>
      <c r="L8" s="384"/>
      <c r="M8" s="385"/>
    </row>
    <row r="9" spans="1:26">
      <c r="C9" s="396" t="s">
        <v>402</v>
      </c>
      <c r="D9" s="387"/>
      <c r="E9" s="387"/>
      <c r="F9" s="387"/>
      <c r="G9" s="387"/>
      <c r="H9" s="387"/>
      <c r="I9" s="387"/>
      <c r="J9" s="387"/>
      <c r="K9" s="387"/>
      <c r="L9" s="387"/>
      <c r="M9" s="69"/>
    </row>
    <row r="10" spans="1:26">
      <c r="C10" s="115"/>
      <c r="D10" s="387"/>
      <c r="E10" s="387"/>
      <c r="F10" s="387"/>
      <c r="G10" s="387"/>
      <c r="H10" s="387"/>
      <c r="I10" s="387"/>
      <c r="J10" s="387"/>
      <c r="K10" s="387"/>
      <c r="L10" s="387"/>
      <c r="M10" s="69"/>
    </row>
    <row r="11" spans="1:26">
      <c r="C11" s="115" t="s">
        <v>383</v>
      </c>
      <c r="D11" s="387"/>
      <c r="E11" s="387"/>
      <c r="F11" s="387"/>
      <c r="G11" s="387"/>
      <c r="H11" s="387"/>
      <c r="I11" s="387"/>
      <c r="J11" s="387"/>
      <c r="K11" s="387"/>
      <c r="L11" s="387"/>
      <c r="M11" s="69"/>
    </row>
    <row r="12" spans="1:26">
      <c r="C12" s="115" t="s">
        <v>403</v>
      </c>
      <c r="D12" s="387"/>
      <c r="E12" s="387"/>
      <c r="F12" s="387"/>
      <c r="G12" s="387"/>
      <c r="H12" s="387"/>
      <c r="I12" s="387"/>
      <c r="J12" s="387"/>
      <c r="K12" s="387"/>
      <c r="L12" s="387"/>
      <c r="M12" s="69"/>
    </row>
    <row r="13" spans="1:26">
      <c r="C13" s="115" t="s">
        <v>384</v>
      </c>
      <c r="D13" s="387"/>
      <c r="E13" s="387"/>
      <c r="F13" s="387"/>
      <c r="G13" s="387"/>
      <c r="H13" s="387"/>
      <c r="I13" s="387"/>
      <c r="J13" s="387"/>
      <c r="K13" s="387"/>
      <c r="L13" s="387"/>
      <c r="M13" s="69"/>
    </row>
    <row r="14" spans="1:26">
      <c r="C14" s="115"/>
      <c r="D14" s="387"/>
      <c r="E14" s="387"/>
      <c r="F14" s="387"/>
      <c r="G14" s="387"/>
      <c r="H14" s="387"/>
      <c r="I14" s="387"/>
      <c r="J14" s="387"/>
      <c r="K14" s="387"/>
      <c r="L14" s="387"/>
      <c r="M14" s="69"/>
    </row>
    <row r="15" spans="1:26">
      <c r="C15" s="392" t="s">
        <v>398</v>
      </c>
      <c r="D15" s="387"/>
      <c r="E15" s="387"/>
      <c r="F15" s="387"/>
      <c r="G15" s="387"/>
      <c r="H15" s="387"/>
      <c r="I15" s="387"/>
      <c r="J15" s="387"/>
      <c r="K15" s="387"/>
      <c r="L15" s="387"/>
      <c r="M15" s="69"/>
    </row>
    <row r="16" spans="1:26">
      <c r="C16" s="392" t="s">
        <v>387</v>
      </c>
      <c r="D16" s="387"/>
      <c r="E16" s="387"/>
      <c r="F16" s="387"/>
      <c r="G16" s="387"/>
      <c r="H16" s="387"/>
      <c r="I16" s="387"/>
      <c r="J16" s="387"/>
      <c r="K16" s="387"/>
      <c r="L16" s="387"/>
      <c r="M16" s="69"/>
    </row>
    <row r="17" spans="3:13">
      <c r="C17" s="392" t="s">
        <v>379</v>
      </c>
      <c r="D17" s="387"/>
      <c r="E17" s="387"/>
      <c r="F17" s="387"/>
      <c r="G17" s="387"/>
      <c r="H17" s="387"/>
      <c r="I17" s="387"/>
      <c r="J17" s="387"/>
      <c r="K17" s="387"/>
      <c r="L17" s="387"/>
      <c r="M17" s="69"/>
    </row>
    <row r="18" spans="3:13">
      <c r="C18" s="393" t="s">
        <v>385</v>
      </c>
      <c r="D18" s="387"/>
      <c r="E18" s="387"/>
      <c r="F18" s="387"/>
      <c r="G18" s="387"/>
      <c r="H18" s="387"/>
      <c r="I18" s="387"/>
      <c r="J18" s="387"/>
      <c r="K18" s="387"/>
      <c r="L18" s="387"/>
      <c r="M18" s="69"/>
    </row>
    <row r="19" spans="3:13">
      <c r="C19" s="393" t="s">
        <v>386</v>
      </c>
      <c r="D19" s="387"/>
      <c r="E19" s="387"/>
      <c r="F19" s="387"/>
      <c r="G19" s="387"/>
      <c r="H19" s="387"/>
      <c r="I19" s="387"/>
      <c r="J19" s="387"/>
      <c r="K19" s="387"/>
      <c r="L19" s="387"/>
      <c r="M19" s="69"/>
    </row>
    <row r="20" spans="3:13">
      <c r="C20" s="115"/>
      <c r="D20" s="387"/>
      <c r="E20" s="387"/>
      <c r="F20" s="387"/>
      <c r="G20" s="387"/>
      <c r="H20" s="387"/>
      <c r="I20" s="387"/>
      <c r="J20" s="387"/>
      <c r="K20" s="387"/>
      <c r="L20" s="387"/>
      <c r="M20" s="69"/>
    </row>
    <row r="21" spans="3:13">
      <c r="C21" s="392" t="s">
        <v>405</v>
      </c>
      <c r="D21" s="387"/>
      <c r="E21" s="387"/>
      <c r="F21" s="387"/>
      <c r="G21" s="387"/>
      <c r="H21" s="387"/>
      <c r="I21" s="387"/>
      <c r="J21" s="387"/>
      <c r="K21" s="387"/>
      <c r="L21" s="387"/>
      <c r="M21" s="69"/>
    </row>
    <row r="22" spans="3:13">
      <c r="C22" s="392" t="s">
        <v>406</v>
      </c>
      <c r="D22" s="387"/>
      <c r="E22" s="387"/>
      <c r="F22" s="387"/>
      <c r="G22" s="387"/>
      <c r="H22" s="387"/>
      <c r="I22" s="387"/>
      <c r="J22" s="387"/>
      <c r="K22" s="387"/>
      <c r="L22" s="387"/>
      <c r="M22" s="69"/>
    </row>
    <row r="23" spans="3:13">
      <c r="C23" s="392" t="s">
        <v>407</v>
      </c>
      <c r="D23" s="387"/>
      <c r="E23" s="387"/>
      <c r="F23" s="387"/>
      <c r="G23" s="387"/>
      <c r="H23" s="387"/>
      <c r="I23" s="387"/>
      <c r="J23" s="387"/>
      <c r="K23" s="387"/>
      <c r="L23" s="387"/>
      <c r="M23" s="69"/>
    </row>
    <row r="24" spans="3:13">
      <c r="C24" s="392" t="s">
        <v>408</v>
      </c>
      <c r="D24" s="387"/>
      <c r="E24" s="387"/>
      <c r="F24" s="387"/>
      <c r="G24" s="387"/>
      <c r="H24" s="387"/>
      <c r="I24" s="387"/>
      <c r="J24" s="387"/>
      <c r="K24" s="387"/>
      <c r="L24" s="387"/>
      <c r="M24" s="69"/>
    </row>
    <row r="25" spans="3:13">
      <c r="C25" s="392"/>
      <c r="D25" s="387"/>
      <c r="E25" s="387"/>
      <c r="F25" s="387"/>
      <c r="G25" s="387"/>
      <c r="H25" s="387"/>
      <c r="I25" s="387"/>
      <c r="J25" s="387"/>
      <c r="K25" s="387"/>
      <c r="L25" s="387"/>
      <c r="M25" s="69"/>
    </row>
    <row r="26" spans="3:13">
      <c r="C26" s="392" t="s">
        <v>404</v>
      </c>
      <c r="D26" s="387"/>
      <c r="E26" s="387"/>
      <c r="F26" s="387"/>
      <c r="G26" s="387"/>
      <c r="H26" s="387"/>
      <c r="I26" s="387"/>
      <c r="J26" s="387"/>
      <c r="K26" s="387"/>
      <c r="L26" s="387"/>
      <c r="M26" s="69"/>
    </row>
    <row r="27" spans="3:13">
      <c r="C27" s="392" t="s">
        <v>388</v>
      </c>
      <c r="D27" s="387"/>
      <c r="E27" s="387"/>
      <c r="F27" s="387"/>
      <c r="G27" s="387"/>
      <c r="H27" s="387"/>
      <c r="I27" s="387"/>
      <c r="J27" s="387"/>
      <c r="K27" s="387"/>
      <c r="L27" s="387"/>
      <c r="M27" s="69"/>
    </row>
    <row r="28" spans="3:13">
      <c r="C28" s="392"/>
      <c r="D28" s="387"/>
      <c r="E28" s="387"/>
      <c r="F28" s="387"/>
      <c r="G28" s="387"/>
      <c r="H28" s="387"/>
      <c r="I28" s="387"/>
      <c r="J28" s="387"/>
      <c r="K28" s="387"/>
      <c r="L28" s="387"/>
      <c r="M28" s="69"/>
    </row>
    <row r="29" spans="3:13">
      <c r="C29" s="392" t="s">
        <v>399</v>
      </c>
      <c r="D29" s="387"/>
      <c r="E29" s="387"/>
      <c r="F29" s="387"/>
      <c r="G29" s="387"/>
      <c r="H29" s="387"/>
      <c r="I29" s="387"/>
      <c r="J29" s="387"/>
      <c r="K29" s="387"/>
      <c r="L29" s="387"/>
      <c r="M29" s="69"/>
    </row>
    <row r="30" spans="3:13">
      <c r="C30" s="392" t="s">
        <v>380</v>
      </c>
      <c r="D30" s="387"/>
      <c r="E30" s="387"/>
      <c r="F30" s="387"/>
      <c r="G30" s="387"/>
      <c r="H30" s="387"/>
      <c r="I30" s="387"/>
      <c r="J30" s="387"/>
      <c r="K30" s="387"/>
      <c r="L30" s="387"/>
      <c r="M30" s="69"/>
    </row>
    <row r="31" spans="3:13">
      <c r="C31" s="392"/>
      <c r="D31" s="387"/>
      <c r="E31" s="387"/>
      <c r="F31" s="387"/>
      <c r="G31" s="387"/>
      <c r="H31" s="387"/>
      <c r="I31" s="387"/>
      <c r="J31" s="387"/>
      <c r="K31" s="387"/>
      <c r="L31" s="387"/>
      <c r="M31" s="69"/>
    </row>
    <row r="32" spans="3:13">
      <c r="C32" s="392" t="s">
        <v>400</v>
      </c>
      <c r="D32" s="387"/>
      <c r="E32" s="387"/>
      <c r="F32" s="387"/>
      <c r="G32" s="387"/>
      <c r="H32" s="387"/>
      <c r="I32" s="387"/>
      <c r="J32" s="387"/>
      <c r="K32" s="387"/>
      <c r="L32" s="387"/>
      <c r="M32" s="69"/>
    </row>
    <row r="33" spans="3:20">
      <c r="C33" s="392" t="s">
        <v>381</v>
      </c>
      <c r="D33" s="387"/>
      <c r="E33" s="387"/>
      <c r="F33" s="387"/>
      <c r="G33" s="387"/>
      <c r="H33" s="387"/>
      <c r="I33" s="387"/>
      <c r="J33" s="387"/>
      <c r="K33" s="387"/>
      <c r="L33" s="387"/>
      <c r="M33" s="69"/>
    </row>
    <row r="34" spans="3:20">
      <c r="C34" s="115"/>
      <c r="D34" s="387"/>
      <c r="E34" s="387"/>
      <c r="F34" s="387"/>
      <c r="G34" s="387"/>
      <c r="H34" s="387"/>
      <c r="I34" s="387"/>
      <c r="J34" s="387"/>
      <c r="K34" s="387"/>
      <c r="L34" s="387"/>
      <c r="M34" s="69"/>
    </row>
    <row r="35" spans="3:20">
      <c r="C35" s="392" t="s">
        <v>401</v>
      </c>
      <c r="D35" s="387"/>
      <c r="E35" s="387"/>
      <c r="F35" s="387"/>
      <c r="G35" s="387"/>
      <c r="H35" s="387"/>
      <c r="I35" s="387"/>
      <c r="J35" s="387"/>
      <c r="K35" s="387"/>
      <c r="L35" s="387"/>
      <c r="M35" s="69"/>
    </row>
    <row r="36" spans="3:20">
      <c r="C36" s="392" t="s">
        <v>382</v>
      </c>
      <c r="D36" s="387"/>
      <c r="E36" s="387"/>
      <c r="F36" s="387"/>
      <c r="G36" s="387"/>
      <c r="H36" s="387"/>
      <c r="I36" s="387"/>
      <c r="J36" s="387"/>
      <c r="K36" s="387"/>
      <c r="L36" s="387"/>
      <c r="M36" s="69"/>
    </row>
    <row r="37" spans="3:20">
      <c r="C37" s="394"/>
      <c r="D37" s="151"/>
      <c r="E37" s="151"/>
      <c r="F37" s="151"/>
      <c r="G37" s="151"/>
      <c r="H37" s="151"/>
      <c r="I37" s="151"/>
      <c r="J37" s="151"/>
      <c r="K37" s="151"/>
      <c r="L37" s="151"/>
      <c r="M37" s="150"/>
    </row>
    <row r="38" spans="3:20">
      <c r="C38" s="395"/>
      <c r="D38" s="387"/>
      <c r="E38" s="387"/>
      <c r="F38" s="387"/>
      <c r="G38" s="387"/>
      <c r="H38" s="387"/>
      <c r="I38" s="387"/>
      <c r="J38" s="387"/>
      <c r="K38" s="387"/>
      <c r="L38" s="387"/>
      <c r="M38" s="387"/>
    </row>
    <row r="39" spans="3:20" ht="20">
      <c r="C39" s="397" t="s">
        <v>187</v>
      </c>
      <c r="D39" s="387"/>
      <c r="E39" s="387"/>
      <c r="F39" s="387"/>
      <c r="G39" s="387"/>
      <c r="H39" s="387"/>
      <c r="I39" s="387"/>
      <c r="J39" s="387"/>
      <c r="K39" s="387"/>
      <c r="L39" s="387"/>
      <c r="M39" s="387"/>
    </row>
    <row r="41" spans="3:20" ht="18" customHeight="1">
      <c r="C41" s="6" t="s">
        <v>302</v>
      </c>
      <c r="D41" s="350" t="s">
        <v>22</v>
      </c>
      <c r="E41" s="351"/>
      <c r="F41" s="351"/>
      <c r="G41" s="350" t="s">
        <v>21</v>
      </c>
      <c r="H41" s="351"/>
      <c r="I41" s="351"/>
      <c r="J41" s="351"/>
      <c r="K41" s="351"/>
      <c r="L41" s="352"/>
    </row>
    <row r="42" spans="3:20" s="2" customFormat="1" ht="28">
      <c r="C42" s="261"/>
      <c r="D42" s="31">
        <v>2021</v>
      </c>
      <c r="E42" s="26" t="s">
        <v>222</v>
      </c>
      <c r="F42" s="233" t="s">
        <v>303</v>
      </c>
      <c r="G42" s="235">
        <v>2021</v>
      </c>
      <c r="H42" s="235">
        <v>2022</v>
      </c>
      <c r="I42" s="29" t="s">
        <v>304</v>
      </c>
      <c r="J42" s="233" t="s">
        <v>305</v>
      </c>
      <c r="K42" s="262" t="s">
        <v>378</v>
      </c>
      <c r="L42" s="263" t="s">
        <v>377</v>
      </c>
      <c r="M42"/>
      <c r="N42"/>
      <c r="O42"/>
      <c r="P42"/>
      <c r="Q42"/>
      <c r="R42"/>
      <c r="S42"/>
      <c r="T42"/>
    </row>
    <row r="43" spans="3:20" s="2" customFormat="1" ht="18" customHeight="1">
      <c r="C43" s="264" t="s">
        <v>227</v>
      </c>
      <c r="D43" s="265">
        <v>22.5</v>
      </c>
      <c r="E43" s="266">
        <f t="shared" ref="E43:E50" si="0">F43-D43</f>
        <v>-4.6999999999999993</v>
      </c>
      <c r="F43" s="267">
        <v>17.8</v>
      </c>
      <c r="G43" s="268">
        <f>BESOINS!O129</f>
        <v>22.723363430428059</v>
      </c>
      <c r="H43" s="268">
        <f>BESOINS!Q129</f>
        <v>23.713801779210705</v>
      </c>
      <c r="I43" s="269">
        <f>J43-H43</f>
        <v>-9.0138017792107057</v>
      </c>
      <c r="J43" s="267">
        <f>BESOINS!W129</f>
        <v>14.7</v>
      </c>
      <c r="K43" s="269">
        <f>L43-H43</f>
        <v>-12.913801779210704</v>
      </c>
      <c r="L43" s="270">
        <f>BESOINS!X129</f>
        <v>10.8</v>
      </c>
      <c r="M43"/>
      <c r="N43"/>
      <c r="O43"/>
      <c r="P43"/>
      <c r="Q43"/>
      <c r="R43"/>
      <c r="S43"/>
      <c r="T43"/>
    </row>
    <row r="44" spans="3:20" s="2" customFormat="1" ht="18" customHeight="1">
      <c r="C44" s="202" t="s">
        <v>3</v>
      </c>
      <c r="D44" s="271">
        <v>19.899999999999999</v>
      </c>
      <c r="E44" s="272">
        <f t="shared" si="0"/>
        <v>13.700000000000003</v>
      </c>
      <c r="F44" s="270">
        <v>33.6</v>
      </c>
      <c r="G44" s="273">
        <f>BESOINS!O130</f>
        <v>20.560762385016883</v>
      </c>
      <c r="H44" s="273">
        <f>BESOINS!Q130</f>
        <v>22.132479524558637</v>
      </c>
      <c r="I44" s="274">
        <f t="shared" ref="I44:I50" si="1">J44-H44</f>
        <v>27.667520475441361</v>
      </c>
      <c r="J44" s="270">
        <f>BESOINS!W130</f>
        <v>49.8</v>
      </c>
      <c r="K44" s="274">
        <f t="shared" ref="K44:K50" si="2">L44-H44</f>
        <v>31.367520475441363</v>
      </c>
      <c r="L44" s="270">
        <f>BESOINS!X130</f>
        <v>53.5</v>
      </c>
      <c r="M44"/>
      <c r="N44"/>
      <c r="O44"/>
      <c r="P44"/>
      <c r="Q44"/>
      <c r="R44"/>
      <c r="S44"/>
      <c r="T44"/>
    </row>
    <row r="45" spans="3:20" s="2" customFormat="1" ht="18" customHeight="1">
      <c r="C45" s="202" t="s">
        <v>245</v>
      </c>
      <c r="D45" s="271">
        <v>12.4</v>
      </c>
      <c r="E45" s="272">
        <f t="shared" si="0"/>
        <v>3.7999999999999989</v>
      </c>
      <c r="F45" s="270">
        <v>16.2</v>
      </c>
      <c r="G45" s="273">
        <f>BESOINS!O131</f>
        <v>13.981925188242094</v>
      </c>
      <c r="H45" s="273">
        <f>BESOINS!Q131</f>
        <v>15.467443516450579</v>
      </c>
      <c r="I45" s="274">
        <f>J45-H45</f>
        <v>26.632556483549422</v>
      </c>
      <c r="J45" s="270">
        <f>BESOINS!W131</f>
        <v>42.1</v>
      </c>
      <c r="K45" s="274">
        <f t="shared" si="2"/>
        <v>43.432556483549419</v>
      </c>
      <c r="L45" s="270">
        <f>BESOINS!X131</f>
        <v>58.9</v>
      </c>
      <c r="M45"/>
      <c r="N45"/>
      <c r="O45"/>
      <c r="P45"/>
      <c r="Q45"/>
      <c r="R45"/>
      <c r="S45"/>
      <c r="T45"/>
    </row>
    <row r="46" spans="3:20" s="2" customFormat="1" ht="18" customHeight="1">
      <c r="C46" s="202" t="s">
        <v>273</v>
      </c>
      <c r="D46" s="271">
        <v>13.9</v>
      </c>
      <c r="E46" s="272">
        <f t="shared" si="0"/>
        <v>6.9</v>
      </c>
      <c r="F46" s="270">
        <v>20.8</v>
      </c>
      <c r="G46" s="273">
        <f>BESOINS!O132</f>
        <v>13.089343718163018</v>
      </c>
      <c r="H46" s="273">
        <f>BESOINS!Q132</f>
        <v>13.915144310427337</v>
      </c>
      <c r="I46" s="274">
        <f>J46-H46</f>
        <v>6.4848556895726617</v>
      </c>
      <c r="J46" s="270">
        <f>BESOINS!W132</f>
        <v>20.399999999999999</v>
      </c>
      <c r="K46" s="274">
        <f t="shared" si="2"/>
        <v>10.684855689572665</v>
      </c>
      <c r="L46" s="270">
        <f>BESOINS!X132</f>
        <v>24.6</v>
      </c>
      <c r="M46"/>
      <c r="N46"/>
      <c r="O46"/>
      <c r="P46"/>
      <c r="Q46"/>
      <c r="R46"/>
      <c r="S46"/>
      <c r="T46"/>
    </row>
    <row r="47" spans="3:20" s="2" customFormat="1" ht="18" customHeight="1">
      <c r="C47" s="202" t="s">
        <v>191</v>
      </c>
      <c r="D47" s="271">
        <v>8.1999999999999993</v>
      </c>
      <c r="E47" s="272">
        <f t="shared" si="0"/>
        <v>4.4000000000000004</v>
      </c>
      <c r="F47" s="270">
        <v>12.6</v>
      </c>
      <c r="G47" s="273">
        <f>BESOINS!O133</f>
        <v>7.5382707316739683</v>
      </c>
      <c r="H47" s="273">
        <f>BESOINS!Q133</f>
        <v>11.234666024308881</v>
      </c>
      <c r="I47" s="274">
        <f t="shared" si="1"/>
        <v>1.8653339756911187</v>
      </c>
      <c r="J47" s="270">
        <f>BESOINS!W133</f>
        <v>13.1</v>
      </c>
      <c r="K47" s="274">
        <f t="shared" si="2"/>
        <v>2.1653339756911194</v>
      </c>
      <c r="L47" s="270">
        <f>BESOINS!X133</f>
        <v>13.4</v>
      </c>
      <c r="M47"/>
      <c r="N47"/>
      <c r="O47"/>
      <c r="P47"/>
      <c r="Q47"/>
      <c r="R47"/>
      <c r="S47"/>
      <c r="T47"/>
    </row>
    <row r="48" spans="3:20" s="2" customFormat="1" ht="18" customHeight="1">
      <c r="C48" s="202" t="s">
        <v>147</v>
      </c>
      <c r="D48" s="271">
        <v>4.5999999999999996</v>
      </c>
      <c r="E48" s="272">
        <f t="shared" si="0"/>
        <v>-0.29999999999999982</v>
      </c>
      <c r="F48" s="270">
        <v>4.3</v>
      </c>
      <c r="G48" s="273">
        <f>BESOINS!O134</f>
        <v>4.7182475311252325</v>
      </c>
      <c r="H48" s="273">
        <f>BESOINS!Q134</f>
        <v>4.8973451327433635</v>
      </c>
      <c r="I48" s="274">
        <f t="shared" si="1"/>
        <v>-0.29734513274336383</v>
      </c>
      <c r="J48" s="270">
        <f>BESOINS!W134</f>
        <v>4.5999999999999996</v>
      </c>
      <c r="K48" s="274">
        <f t="shared" si="2"/>
        <v>0.90265486725663635</v>
      </c>
      <c r="L48" s="270">
        <f>BESOINS!X134</f>
        <v>5.8</v>
      </c>
      <c r="M48"/>
      <c r="N48"/>
      <c r="O48"/>
      <c r="P48"/>
      <c r="Q48"/>
      <c r="R48"/>
      <c r="S48"/>
      <c r="T48"/>
    </row>
    <row r="49" spans="3:20" s="2" customFormat="1" ht="18" customHeight="1">
      <c r="C49" s="202" t="s">
        <v>306</v>
      </c>
      <c r="D49" s="271">
        <v>0</v>
      </c>
      <c r="E49" s="272">
        <f t="shared" si="0"/>
        <v>0</v>
      </c>
      <c r="F49" s="270">
        <v>0</v>
      </c>
      <c r="G49" s="273">
        <f>BESOINS!O135</f>
        <v>2.29E-2</v>
      </c>
      <c r="H49" s="273">
        <f>BESOINS!Q135</f>
        <v>2.29E-2</v>
      </c>
      <c r="I49" s="274">
        <f t="shared" si="1"/>
        <v>-2.29E-2</v>
      </c>
      <c r="J49" s="270">
        <f>BESOINS!W135</f>
        <v>0</v>
      </c>
      <c r="K49" s="274">
        <f t="shared" si="2"/>
        <v>-2.29E-2</v>
      </c>
      <c r="L49" s="270">
        <f>BESOINS!X135</f>
        <v>0</v>
      </c>
      <c r="M49"/>
      <c r="N49"/>
      <c r="O49"/>
      <c r="P49"/>
      <c r="Q49"/>
      <c r="R49"/>
      <c r="S49"/>
      <c r="T49"/>
    </row>
    <row r="50" spans="3:20" s="2" customFormat="1" ht="18" customHeight="1">
      <c r="C50" s="275" t="s">
        <v>193</v>
      </c>
      <c r="D50" s="276">
        <v>0</v>
      </c>
      <c r="E50" s="277">
        <f t="shared" si="0"/>
        <v>0.4</v>
      </c>
      <c r="F50" s="278">
        <v>0.4</v>
      </c>
      <c r="G50" s="279">
        <f>BESOINS!O136</f>
        <v>2.7013265339814732</v>
      </c>
      <c r="H50" s="279">
        <f>BESOINS!Q136</f>
        <v>3.0960000000000001</v>
      </c>
      <c r="I50" s="280">
        <f t="shared" si="1"/>
        <v>4.0039999999999996</v>
      </c>
      <c r="J50" s="278">
        <f>BESOINS!W136</f>
        <v>7.1</v>
      </c>
      <c r="K50" s="280">
        <f t="shared" si="2"/>
        <v>4.1040000000000001</v>
      </c>
      <c r="L50" s="278">
        <f>BESOINS!X136</f>
        <v>7.2</v>
      </c>
      <c r="M50"/>
      <c r="N50"/>
      <c r="O50"/>
      <c r="P50"/>
      <c r="Q50"/>
      <c r="R50"/>
      <c r="S50"/>
      <c r="T50"/>
    </row>
    <row r="51" spans="3:20" s="2" customFormat="1" ht="18" customHeight="1">
      <c r="C51" s="281" t="s">
        <v>209</v>
      </c>
      <c r="D51" s="282">
        <f t="shared" ref="D51:L51" si="3">SUM(D43:D50)</f>
        <v>81.5</v>
      </c>
      <c r="E51" s="283">
        <f t="shared" si="3"/>
        <v>24.2</v>
      </c>
      <c r="F51" s="284">
        <f t="shared" si="3"/>
        <v>105.7</v>
      </c>
      <c r="G51" s="285">
        <f t="shared" si="3"/>
        <v>85.336139518630731</v>
      </c>
      <c r="H51" s="285">
        <f t="shared" si="3"/>
        <v>94.479780287699526</v>
      </c>
      <c r="I51" s="286">
        <f>SUM(I43:I50)</f>
        <v>57.320219712300492</v>
      </c>
      <c r="J51" s="284">
        <f t="shared" si="3"/>
        <v>151.79999999999998</v>
      </c>
      <c r="K51" s="286">
        <f t="shared" si="3"/>
        <v>79.720219712300491</v>
      </c>
      <c r="L51" s="284">
        <f t="shared" si="3"/>
        <v>174.2</v>
      </c>
      <c r="M51"/>
      <c r="N51"/>
      <c r="O51"/>
      <c r="P51"/>
      <c r="Q51"/>
      <c r="R51"/>
      <c r="S51"/>
      <c r="T51"/>
    </row>
    <row r="52" spans="3:20" ht="14.5">
      <c r="C52" s="287"/>
      <c r="L52" s="4"/>
    </row>
    <row r="53" spans="3:20" ht="14.5">
      <c r="C53" s="289"/>
      <c r="L53" s="4"/>
    </row>
    <row r="54" spans="3:20">
      <c r="C54" s="288" t="s">
        <v>307</v>
      </c>
      <c r="L54" s="4"/>
    </row>
    <row r="55" spans="3:20" ht="18" hidden="1" customHeight="1" outlineLevel="1">
      <c r="C55" s="289"/>
      <c r="E55" s="290">
        <f>I43</f>
        <v>-9.0138017792107057</v>
      </c>
      <c r="F55" s="290">
        <f>I44</f>
        <v>27.667520475441361</v>
      </c>
      <c r="G55" s="290">
        <f>I45</f>
        <v>26.632556483549422</v>
      </c>
      <c r="H55" s="290">
        <f>I46</f>
        <v>6.4848556895726617</v>
      </c>
      <c r="I55" s="290">
        <f>I47</f>
        <v>1.8653339756911187</v>
      </c>
      <c r="J55" s="290">
        <f>I48</f>
        <v>-0.29734513274336383</v>
      </c>
      <c r="K55" s="290">
        <f>I49</f>
        <v>-2.29E-2</v>
      </c>
      <c r="L55" s="290">
        <f>I50</f>
        <v>4.0039999999999996</v>
      </c>
      <c r="M55" s="231"/>
    </row>
    <row r="56" spans="3:20" s="316" customFormat="1" ht="42" collapsed="1">
      <c r="C56" s="315"/>
      <c r="D56" s="310" t="s">
        <v>275</v>
      </c>
      <c r="E56" s="317" t="str">
        <f>C43</f>
        <v>Performance énergétique de la construction</v>
      </c>
      <c r="F56" s="317" t="str">
        <f>C44</f>
        <v>Rénovation énergétique</v>
      </c>
      <c r="G56" s="317" t="str">
        <f>C45</f>
        <v>Véhicules bas-carbone</v>
      </c>
      <c r="H56" s="317" t="str">
        <f>C46</f>
        <v>Report modal</v>
      </c>
      <c r="I56" s="317" t="str">
        <f>C47</f>
        <v>Renouvelables</v>
      </c>
      <c r="J56" s="317" t="str">
        <f>C48</f>
        <v>Nucléaire</v>
      </c>
      <c r="K56" s="317" t="str">
        <f>C49</f>
        <v>CCS</v>
      </c>
      <c r="L56" s="317" t="str">
        <f>C50</f>
        <v>Réseaux et flexibilités</v>
      </c>
      <c r="M56" s="318" t="s">
        <v>308</v>
      </c>
    </row>
    <row r="57" spans="3:20" ht="18" customHeight="1">
      <c r="C57" s="202" t="s">
        <v>309</v>
      </c>
      <c r="D57" s="311">
        <v>0</v>
      </c>
      <c r="E57" s="61">
        <f>SUM(D58:D64)+IF(E55&lt;0,E55,0)</f>
        <v>85.44307850848881</v>
      </c>
      <c r="F57" s="314">
        <f>E57+SUM(E58:E64)+E55</f>
        <v>85.44307850848881</v>
      </c>
      <c r="G57" s="314">
        <f>F57+SUM(F58:F64)</f>
        <v>113.11059898393017</v>
      </c>
      <c r="H57" s="314">
        <f t="shared" ref="H57:L57" si="4">G57+SUM(G58:G64)</f>
        <v>139.7431554674796</v>
      </c>
      <c r="I57" s="314">
        <f>H57+SUM(H58:H64)</f>
        <v>146.22801115705226</v>
      </c>
      <c r="J57" s="314">
        <f t="shared" si="4"/>
        <v>148.09334513274339</v>
      </c>
      <c r="K57" s="314">
        <f>J57+SUM(J58:J64)+J55</f>
        <v>148.09334513274339</v>
      </c>
      <c r="L57" s="314">
        <f t="shared" si="4"/>
        <v>148.09334513274339</v>
      </c>
      <c r="M57" s="332">
        <v>0</v>
      </c>
      <c r="N57" s="291"/>
      <c r="O57" s="291"/>
      <c r="P57" s="291"/>
      <c r="Q57" s="292"/>
    </row>
    <row r="58" spans="3:20" ht="18" customHeight="1">
      <c r="C58" s="202" t="s">
        <v>227</v>
      </c>
      <c r="D58" s="239">
        <f t="shared" ref="D58:D63" si="5">H43</f>
        <v>23.713801779210705</v>
      </c>
      <c r="E58" s="229">
        <f>ABS(I43)</f>
        <v>9.0138017792107057</v>
      </c>
      <c r="F58" s="1"/>
      <c r="G58" s="1"/>
      <c r="H58" s="1"/>
      <c r="I58" s="1"/>
      <c r="J58" s="1"/>
      <c r="K58" s="1"/>
      <c r="L58" s="1"/>
      <c r="M58" s="311">
        <f t="shared" ref="M58:M63" si="6">J43</f>
        <v>14.7</v>
      </c>
    </row>
    <row r="59" spans="3:20" ht="18" customHeight="1">
      <c r="C59" s="202" t="s">
        <v>3</v>
      </c>
      <c r="D59" s="239">
        <f t="shared" si="5"/>
        <v>22.132479524558637</v>
      </c>
      <c r="E59" s="1"/>
      <c r="F59" s="229">
        <f>ABS(I44)</f>
        <v>27.667520475441361</v>
      </c>
      <c r="G59" s="1"/>
      <c r="H59" s="1"/>
      <c r="I59" s="1"/>
      <c r="J59" s="1"/>
      <c r="K59" s="1"/>
      <c r="L59" s="1"/>
      <c r="M59" s="311">
        <f t="shared" si="6"/>
        <v>49.8</v>
      </c>
    </row>
    <row r="60" spans="3:20" ht="18" customHeight="1">
      <c r="C60" s="202" t="s">
        <v>245</v>
      </c>
      <c r="D60" s="239">
        <f t="shared" si="5"/>
        <v>15.467443516450579</v>
      </c>
      <c r="E60" s="1"/>
      <c r="F60" s="1"/>
      <c r="G60" s="229">
        <f>ABS(I45)</f>
        <v>26.632556483549422</v>
      </c>
      <c r="H60" s="1"/>
      <c r="I60" s="1"/>
      <c r="J60" s="1"/>
      <c r="K60" s="1"/>
      <c r="L60" s="1"/>
      <c r="M60" s="311">
        <f t="shared" si="6"/>
        <v>42.1</v>
      </c>
    </row>
    <row r="61" spans="3:20" ht="18" customHeight="1">
      <c r="C61" s="202" t="s">
        <v>273</v>
      </c>
      <c r="D61" s="239">
        <f t="shared" si="5"/>
        <v>13.915144310427337</v>
      </c>
      <c r="E61" s="1"/>
      <c r="F61" s="1"/>
      <c r="G61" s="1"/>
      <c r="H61" s="229">
        <f>ABS(I46)</f>
        <v>6.4848556895726617</v>
      </c>
      <c r="I61" s="1"/>
      <c r="J61" s="1"/>
      <c r="K61" s="1"/>
      <c r="L61" s="1"/>
      <c r="M61" s="311">
        <f t="shared" si="6"/>
        <v>20.399999999999999</v>
      </c>
    </row>
    <row r="62" spans="3:20" ht="18" customHeight="1">
      <c r="C62" s="202" t="s">
        <v>191</v>
      </c>
      <c r="D62" s="239">
        <f t="shared" si="5"/>
        <v>11.234666024308881</v>
      </c>
      <c r="E62" s="1"/>
      <c r="F62" s="1"/>
      <c r="G62" s="1"/>
      <c r="H62" s="1"/>
      <c r="I62" s="229">
        <f>ABS(I47)</f>
        <v>1.8653339756911187</v>
      </c>
      <c r="J62" s="1"/>
      <c r="K62" s="1"/>
      <c r="L62" s="1"/>
      <c r="M62" s="311">
        <f t="shared" si="6"/>
        <v>13.1</v>
      </c>
    </row>
    <row r="63" spans="3:20" ht="18" customHeight="1">
      <c r="C63" s="202" t="s">
        <v>147</v>
      </c>
      <c r="D63" s="239">
        <f t="shared" si="5"/>
        <v>4.8973451327433635</v>
      </c>
      <c r="E63" s="1"/>
      <c r="F63" s="1"/>
      <c r="G63" s="1"/>
      <c r="H63" s="1"/>
      <c r="I63" s="1"/>
      <c r="J63" s="229">
        <f>ABS(I48)</f>
        <v>0.29734513274336383</v>
      </c>
      <c r="K63" s="1"/>
      <c r="L63" s="1"/>
      <c r="M63" s="311">
        <f t="shared" si="6"/>
        <v>4.5999999999999996</v>
      </c>
    </row>
    <row r="64" spans="3:20" ht="18" customHeight="1">
      <c r="C64" s="275" t="s">
        <v>193</v>
      </c>
      <c r="D64" s="331">
        <f>H50</f>
        <v>3.0960000000000001</v>
      </c>
      <c r="E64" s="34"/>
      <c r="F64" s="34"/>
      <c r="G64" s="34"/>
      <c r="H64" s="34"/>
      <c r="I64" s="34"/>
      <c r="J64" s="34"/>
      <c r="K64" s="34"/>
      <c r="L64" s="230">
        <f>ABS(I50)</f>
        <v>4.0039999999999996</v>
      </c>
      <c r="M64" s="312">
        <f>J50</f>
        <v>7.1</v>
      </c>
    </row>
    <row r="89" spans="3:7">
      <c r="C89" s="6" t="s">
        <v>310</v>
      </c>
    </row>
    <row r="90" spans="3:7">
      <c r="C90" t="s">
        <v>311</v>
      </c>
    </row>
    <row r="91" spans="3:7" ht="18" customHeight="1">
      <c r="C91" s="319" t="s">
        <v>312</v>
      </c>
      <c r="D91" s="320"/>
      <c r="E91" s="326">
        <f>H51</f>
        <v>94.479780287699526</v>
      </c>
      <c r="F91" s="320"/>
      <c r="G91" s="321"/>
    </row>
    <row r="92" spans="3:7" ht="18" customHeight="1">
      <c r="C92" s="28" t="s">
        <v>313</v>
      </c>
      <c r="D92" s="2"/>
      <c r="E92" s="28"/>
      <c r="F92" s="77">
        <f>E91</f>
        <v>94.479780287699526</v>
      </c>
      <c r="G92" s="322">
        <f>I51</f>
        <v>57.320219712300492</v>
      </c>
    </row>
    <row r="93" spans="3:7" ht="18" customHeight="1">
      <c r="C93" s="33" t="s">
        <v>314</v>
      </c>
      <c r="D93" s="323"/>
      <c r="E93" s="33"/>
      <c r="F93" s="324">
        <f>E91</f>
        <v>94.479780287699526</v>
      </c>
      <c r="G93" s="325">
        <f>K51</f>
        <v>79.720219712300491</v>
      </c>
    </row>
    <row r="118" spans="3:9" ht="18" customHeight="1">
      <c r="C118" s="6" t="s">
        <v>315</v>
      </c>
    </row>
    <row r="119" spans="3:9" ht="18" customHeight="1">
      <c r="C119" s="261"/>
      <c r="D119" s="154">
        <v>2022</v>
      </c>
      <c r="E119" s="359" t="s">
        <v>316</v>
      </c>
      <c r="F119" s="372"/>
      <c r="G119" s="359" t="s">
        <v>317</v>
      </c>
      <c r="H119" s="372"/>
      <c r="I119" s="154" t="s">
        <v>318</v>
      </c>
    </row>
    <row r="120" spans="3:9" ht="18" customHeight="1">
      <c r="C120" s="3"/>
      <c r="D120" s="237"/>
      <c r="E120" s="36" t="s">
        <v>319</v>
      </c>
      <c r="F120" s="35" t="s">
        <v>320</v>
      </c>
      <c r="G120" s="36" t="s">
        <v>319</v>
      </c>
      <c r="H120" s="35" t="s">
        <v>320</v>
      </c>
      <c r="I120" s="237" t="s">
        <v>321</v>
      </c>
    </row>
    <row r="121" spans="3:9" ht="18" customHeight="1">
      <c r="C121" s="264" t="s">
        <v>227</v>
      </c>
      <c r="D121" s="293">
        <f>BESOINS!Q129</f>
        <v>23.713801779210705</v>
      </c>
      <c r="E121" s="294">
        <f>BESOINS!W129</f>
        <v>14.7</v>
      </c>
      <c r="F121" s="295">
        <f>BESOINS!Y129</f>
        <v>13.8</v>
      </c>
      <c r="G121" s="269">
        <f>E121-$D121</f>
        <v>-9.0138017792107057</v>
      </c>
      <c r="H121" s="296">
        <f t="shared" ref="H121:H129" si="7">F121-$D121</f>
        <v>-9.9138017792107043</v>
      </c>
      <c r="I121" s="293">
        <f>G121-H121</f>
        <v>0.89999999999999858</v>
      </c>
    </row>
    <row r="122" spans="3:9" ht="18" customHeight="1">
      <c r="C122" s="202" t="s">
        <v>3</v>
      </c>
      <c r="D122" s="313">
        <f>BESOINS!Q130</f>
        <v>22.132479524558637</v>
      </c>
      <c r="E122" s="271">
        <f>BESOINS!W130</f>
        <v>49.8</v>
      </c>
      <c r="F122" s="270">
        <f>BESOINS!Y130</f>
        <v>49.8</v>
      </c>
      <c r="G122" s="274">
        <f t="shared" ref="G122:G129" si="8">E122-$D122</f>
        <v>27.667520475441361</v>
      </c>
      <c r="H122" s="298">
        <f t="shared" si="7"/>
        <v>27.667520475441361</v>
      </c>
      <c r="I122" s="297">
        <f t="shared" ref="I122:I129" si="9">G122-H122</f>
        <v>0</v>
      </c>
    </row>
    <row r="123" spans="3:9" ht="18" customHeight="1">
      <c r="C123" s="202" t="s">
        <v>245</v>
      </c>
      <c r="D123" s="313">
        <f>BESOINS!Q131</f>
        <v>15.467443516450579</v>
      </c>
      <c r="E123" s="271">
        <f>BESOINS!W131</f>
        <v>42.1</v>
      </c>
      <c r="F123" s="270">
        <f>BESOINS!Y131</f>
        <v>52.8</v>
      </c>
      <c r="G123" s="274">
        <f t="shared" si="8"/>
        <v>26.632556483549422</v>
      </c>
      <c r="H123" s="298">
        <f t="shared" si="7"/>
        <v>37.332556483549418</v>
      </c>
      <c r="I123" s="297">
        <f t="shared" si="9"/>
        <v>-10.699999999999996</v>
      </c>
    </row>
    <row r="124" spans="3:9" ht="18" customHeight="1">
      <c r="C124" s="202" t="s">
        <v>273</v>
      </c>
      <c r="D124" s="313">
        <f>BESOINS!Q132</f>
        <v>13.915144310427337</v>
      </c>
      <c r="E124" s="271">
        <f>BESOINS!W132</f>
        <v>20.399999999999999</v>
      </c>
      <c r="F124" s="270">
        <f>BESOINS!Y132</f>
        <v>20</v>
      </c>
      <c r="G124" s="274">
        <f t="shared" si="8"/>
        <v>6.4848556895726617</v>
      </c>
      <c r="H124" s="298">
        <f t="shared" si="7"/>
        <v>6.0848556895726631</v>
      </c>
      <c r="I124" s="297">
        <f t="shared" si="9"/>
        <v>0.39999999999999858</v>
      </c>
    </row>
    <row r="125" spans="3:9" ht="18" customHeight="1">
      <c r="C125" s="202" t="s">
        <v>191</v>
      </c>
      <c r="D125" s="313">
        <f>BESOINS!Q133</f>
        <v>11.234666024308881</v>
      </c>
      <c r="E125" s="271">
        <f>BESOINS!W133</f>
        <v>13.1</v>
      </c>
      <c r="F125" s="270">
        <f>BESOINS!Y133</f>
        <v>15.2</v>
      </c>
      <c r="G125" s="274">
        <f t="shared" si="8"/>
        <v>1.8653339756911187</v>
      </c>
      <c r="H125" s="298">
        <f t="shared" si="7"/>
        <v>3.9653339756911183</v>
      </c>
      <c r="I125" s="297">
        <f t="shared" si="9"/>
        <v>-2.0999999999999996</v>
      </c>
    </row>
    <row r="126" spans="3:9" ht="18" customHeight="1">
      <c r="C126" s="202" t="s">
        <v>147</v>
      </c>
      <c r="D126" s="313">
        <f>BESOINS!Q134</f>
        <v>4.8973451327433635</v>
      </c>
      <c r="E126" s="271">
        <f>BESOINS!W134</f>
        <v>4.5999999999999996</v>
      </c>
      <c r="F126" s="270">
        <f>BESOINS!Y134</f>
        <v>4.5999999999999996</v>
      </c>
      <c r="G126" s="274">
        <f t="shared" si="8"/>
        <v>-0.29734513274336383</v>
      </c>
      <c r="H126" s="298">
        <f t="shared" si="7"/>
        <v>-0.29734513274336383</v>
      </c>
      <c r="I126" s="297">
        <f t="shared" si="9"/>
        <v>0</v>
      </c>
    </row>
    <row r="127" spans="3:9" ht="18" customHeight="1">
      <c r="C127" s="202" t="s">
        <v>306</v>
      </c>
      <c r="D127" s="313">
        <f>BESOINS!Q135</f>
        <v>2.29E-2</v>
      </c>
      <c r="E127" s="271">
        <f>BESOINS!W135</f>
        <v>0</v>
      </c>
      <c r="F127" s="270">
        <f>BESOINS!Y135</f>
        <v>0</v>
      </c>
      <c r="G127" s="274">
        <f t="shared" si="8"/>
        <v>-2.29E-2</v>
      </c>
      <c r="H127" s="298">
        <f t="shared" si="7"/>
        <v>-2.29E-2</v>
      </c>
      <c r="I127" s="297">
        <f t="shared" si="9"/>
        <v>0</v>
      </c>
    </row>
    <row r="128" spans="3:9" ht="18" customHeight="1">
      <c r="C128" s="275" t="s">
        <v>193</v>
      </c>
      <c r="D128" s="299">
        <f>BESOINS!Q136</f>
        <v>3.0960000000000001</v>
      </c>
      <c r="E128" s="300">
        <f>BESOINS!W136</f>
        <v>7.1</v>
      </c>
      <c r="F128" s="301">
        <f>BESOINS!Y136</f>
        <v>7.3</v>
      </c>
      <c r="G128" s="280">
        <f t="shared" si="8"/>
        <v>4.0039999999999996</v>
      </c>
      <c r="H128" s="302">
        <f t="shared" si="7"/>
        <v>4.2039999999999997</v>
      </c>
      <c r="I128" s="299">
        <f t="shared" si="9"/>
        <v>-0.20000000000000018</v>
      </c>
    </row>
    <row r="129" spans="3:13" ht="18" customHeight="1">
      <c r="C129" s="303" t="s">
        <v>209</v>
      </c>
      <c r="D129" s="304">
        <f>SUM(D121:D128)</f>
        <v>94.479780287699526</v>
      </c>
      <c r="E129" s="305">
        <f t="shared" ref="E129:F129" si="10">SUM(E121:E128)</f>
        <v>151.79999999999998</v>
      </c>
      <c r="F129" s="306">
        <f t="shared" si="10"/>
        <v>163.49999999999997</v>
      </c>
      <c r="G129" s="286">
        <f t="shared" si="8"/>
        <v>57.320219712300457</v>
      </c>
      <c r="H129" s="306">
        <f t="shared" si="7"/>
        <v>69.020219712300445</v>
      </c>
      <c r="I129" s="304">
        <f t="shared" si="9"/>
        <v>-11.699999999999989</v>
      </c>
    </row>
    <row r="131" spans="3:13">
      <c r="C131" s="307" t="s">
        <v>322</v>
      </c>
    </row>
    <row r="133" spans="3:13" ht="20">
      <c r="C133" s="398" t="s">
        <v>206</v>
      </c>
      <c r="D133" s="387"/>
      <c r="E133" s="387"/>
      <c r="F133" s="387"/>
      <c r="G133" s="387"/>
      <c r="H133" s="387"/>
      <c r="I133" s="387"/>
      <c r="J133" s="387"/>
      <c r="K133" s="387"/>
      <c r="L133" s="387"/>
      <c r="M133" s="387"/>
    </row>
    <row r="136" spans="3:13">
      <c r="C136" s="6" t="s">
        <v>323</v>
      </c>
    </row>
    <row r="137" spans="3:13">
      <c r="C137" s="6" t="s">
        <v>311</v>
      </c>
    </row>
    <row r="138" spans="3:13" ht="18" customHeight="1">
      <c r="C138" s="334"/>
      <c r="D138" s="335" t="s">
        <v>324</v>
      </c>
      <c r="E138" s="335" t="s">
        <v>325</v>
      </c>
      <c r="F138" s="336" t="s">
        <v>326</v>
      </c>
    </row>
    <row r="139" spans="3:13" ht="18" customHeight="1">
      <c r="C139" s="319" t="s">
        <v>206</v>
      </c>
      <c r="D139" s="337">
        <f>BESOINS!Q159</f>
        <v>49.639700804923926</v>
      </c>
      <c r="E139" s="338">
        <f>BESOINS!W159</f>
        <v>38.5</v>
      </c>
      <c r="F139" s="339">
        <f>BESOINS!X159</f>
        <v>23</v>
      </c>
    </row>
    <row r="140" spans="3:13" ht="18" customHeight="1">
      <c r="C140" s="33"/>
      <c r="D140" s="34"/>
      <c r="E140" s="340">
        <f>(E139-D139)/D139</f>
        <v>-0.22441111900938254</v>
      </c>
      <c r="F140" s="341">
        <f>(F139-D139)/D139</f>
        <v>-0.53666118797963114</v>
      </c>
    </row>
    <row r="142" spans="3:13" ht="20">
      <c r="C142" s="399" t="s">
        <v>409</v>
      </c>
      <c r="D142" s="387"/>
      <c r="E142" s="387"/>
      <c r="F142" s="387"/>
      <c r="G142" s="387"/>
      <c r="H142" s="387"/>
      <c r="I142" s="387"/>
      <c r="J142" s="387"/>
      <c r="K142" s="387"/>
      <c r="L142" s="387"/>
      <c r="M142" s="387"/>
    </row>
    <row r="144" spans="3:13">
      <c r="C144" s="6"/>
    </row>
    <row r="145" spans="3:5">
      <c r="C145" s="6" t="s">
        <v>327</v>
      </c>
    </row>
    <row r="146" spans="3:5" ht="14.5">
      <c r="C146" s="308" t="s">
        <v>311</v>
      </c>
      <c r="D146" s="151">
        <v>2022</v>
      </c>
      <c r="E146" s="151">
        <v>2030</v>
      </c>
    </row>
    <row r="147" spans="3:5" ht="18" customHeight="1">
      <c r="C147" s="2" t="s">
        <v>187</v>
      </c>
      <c r="D147" s="64">
        <f>BESOINS!Q128</f>
        <v>94.479780287699526</v>
      </c>
      <c r="E147" s="64">
        <f>BESOINS!X128</f>
        <v>174.2</v>
      </c>
    </row>
    <row r="148" spans="3:5" ht="18" customHeight="1">
      <c r="C148" s="2" t="s">
        <v>206</v>
      </c>
      <c r="D148" s="64">
        <f>BESOINS!Q159</f>
        <v>49.639700804923926</v>
      </c>
      <c r="E148" s="64">
        <f>BESOINS!X159</f>
        <v>23</v>
      </c>
    </row>
    <row r="149" spans="3:5" ht="18" customHeight="1">
      <c r="C149" s="2" t="s">
        <v>328</v>
      </c>
      <c r="D149" s="64">
        <f>BESOINS!Q169</f>
        <v>145.59408502924774</v>
      </c>
      <c r="E149" s="64">
        <f>BESOINS!X169</f>
        <v>142.4</v>
      </c>
    </row>
    <row r="150" spans="3:5" ht="18" customHeight="1">
      <c r="C150" s="123" t="s">
        <v>31</v>
      </c>
      <c r="D150" s="327">
        <f>SUM(D147:D149)</f>
        <v>289.71356612187117</v>
      </c>
      <c r="E150" s="327">
        <f t="shared" ref="E150" si="11">SUM(E147:E149)</f>
        <v>339.6</v>
      </c>
    </row>
    <row r="151" spans="3:5" ht="18" customHeight="1">
      <c r="C151" s="323" t="s">
        <v>329</v>
      </c>
      <c r="D151" s="323"/>
      <c r="E151" s="328">
        <f>SUM(E147:E149)-SUM(D147:D149)</f>
        <v>49.886433878128855</v>
      </c>
    </row>
    <row r="154" spans="3:5">
      <c r="C154" s="6" t="s">
        <v>330</v>
      </c>
    </row>
    <row r="155" spans="3:5" ht="14.5">
      <c r="C155" s="308" t="s">
        <v>311</v>
      </c>
      <c r="D155" s="151">
        <v>2022</v>
      </c>
      <c r="E155" s="151">
        <v>2030</v>
      </c>
    </row>
    <row r="156" spans="3:5" ht="18" customHeight="1">
      <c r="C156" s="2" t="s">
        <v>2</v>
      </c>
      <c r="D156" s="64">
        <f>BESOINS!Q180</f>
        <v>78.381893030566104</v>
      </c>
      <c r="E156" s="64">
        <f>BESOINS!X180</f>
        <v>36.5</v>
      </c>
    </row>
    <row r="157" spans="3:5" ht="18" customHeight="1">
      <c r="C157" s="2" t="s">
        <v>46</v>
      </c>
      <c r="D157" s="64">
        <f>BESOINS!Q181</f>
        <v>100.81684777714875</v>
      </c>
      <c r="E157" s="64">
        <f>BESOINS!X181</f>
        <v>152.9</v>
      </c>
    </row>
    <row r="158" spans="3:5" ht="18" customHeight="1">
      <c r="C158" s="2" t="s">
        <v>331</v>
      </c>
      <c r="D158" s="64">
        <f>BESOINS!Q182</f>
        <v>63.372315203624019</v>
      </c>
      <c r="E158" s="64">
        <f>BESOINS!X182</f>
        <v>81.8</v>
      </c>
    </row>
    <row r="159" spans="3:5" ht="18" customHeight="1">
      <c r="C159" s="2" t="s">
        <v>332</v>
      </c>
      <c r="D159" s="64">
        <f>BESOINS!Q183</f>
        <v>24.126394310427337</v>
      </c>
      <c r="E159" s="64">
        <f>BESOINS!X183</f>
        <v>37.6</v>
      </c>
    </row>
    <row r="160" spans="3:5" ht="18" customHeight="1">
      <c r="C160" s="2" t="s">
        <v>333</v>
      </c>
      <c r="D160" s="64">
        <f>SUM(BESOINS!Q184:Q187)</f>
        <v>23.016115800104934</v>
      </c>
      <c r="E160" s="64">
        <f>SUM(BESOINS!X184:X187)</f>
        <v>30.799999999999997</v>
      </c>
    </row>
    <row r="161" spans="3:5" ht="18" customHeight="1">
      <c r="C161" s="123" t="s">
        <v>31</v>
      </c>
      <c r="D161" s="327">
        <f>SUM(D156:D160)</f>
        <v>289.71356612187117</v>
      </c>
      <c r="E161" s="327">
        <f t="shared" ref="E161" si="12">SUM(E156:E160)</f>
        <v>339.6</v>
      </c>
    </row>
  </sheetData>
  <mergeCells count="4">
    <mergeCell ref="D41:F41"/>
    <mergeCell ref="G41:L41"/>
    <mergeCell ref="E119:F119"/>
    <mergeCell ref="G119:H11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E80F0-25DB-4828-9ABD-376E8D1E0598}">
  <sheetPr>
    <pageSetUpPr fitToPage="1"/>
  </sheetPr>
  <dimension ref="A2:Z130"/>
  <sheetViews>
    <sheetView showGridLines="0" zoomScale="55" zoomScaleNormal="55" workbookViewId="0"/>
  </sheetViews>
  <sheetFormatPr baseColWidth="10" defaultColWidth="11" defaultRowHeight="14"/>
  <cols>
    <col min="3" max="3" width="38.5" customWidth="1"/>
    <col min="4" max="4" width="14.08203125" customWidth="1"/>
    <col min="6" max="6" width="16.25" bestFit="1" customWidth="1"/>
    <col min="7" max="8" width="11" customWidth="1"/>
    <col min="12" max="12" width="11" customWidth="1"/>
    <col min="13" max="13" width="72.08203125" customWidth="1"/>
  </cols>
  <sheetData>
    <row r="2" spans="1:26" ht="32.5">
      <c r="A2" s="1"/>
      <c r="C2" s="342" t="s">
        <v>338</v>
      </c>
      <c r="D2" s="4"/>
      <c r="E2" s="4"/>
      <c r="F2" s="4"/>
      <c r="G2" s="4"/>
      <c r="H2" s="4"/>
      <c r="I2" s="4"/>
      <c r="K2" s="4"/>
      <c r="L2" s="4"/>
      <c r="M2" s="4"/>
      <c r="O2" s="4"/>
      <c r="Q2" s="4"/>
      <c r="R2" s="4"/>
      <c r="S2" s="4"/>
      <c r="U2" s="4"/>
      <c r="V2" s="4"/>
      <c r="W2" s="4"/>
      <c r="X2" s="4"/>
      <c r="Y2" s="4"/>
      <c r="Z2" s="4"/>
    </row>
    <row r="3" spans="1:26">
      <c r="A3" s="1"/>
      <c r="C3" s="2"/>
      <c r="D3" s="20"/>
      <c r="E3" s="20"/>
      <c r="F3" s="1"/>
      <c r="G3" s="1"/>
      <c r="H3" s="1"/>
      <c r="I3" s="1"/>
      <c r="K3" s="4"/>
      <c r="L3" s="4"/>
      <c r="M3" s="4"/>
      <c r="O3" s="4"/>
      <c r="Q3" s="4"/>
      <c r="R3" s="4"/>
      <c r="S3" s="4"/>
      <c r="U3" s="4"/>
      <c r="V3" s="4"/>
      <c r="W3" s="4"/>
      <c r="X3" s="4"/>
      <c r="Y3" s="4"/>
      <c r="Z3" s="4"/>
    </row>
    <row r="4" spans="1:26" ht="32.5">
      <c r="A4" s="342"/>
      <c r="C4" s="343" t="s">
        <v>389</v>
      </c>
      <c r="D4" s="4"/>
      <c r="E4" s="4"/>
      <c r="F4" s="4"/>
      <c r="G4" s="4"/>
      <c r="H4" s="4"/>
      <c r="I4" s="4"/>
      <c r="K4" s="4"/>
      <c r="L4" s="4"/>
      <c r="M4" s="4"/>
      <c r="O4" s="4"/>
      <c r="Q4" s="4"/>
      <c r="R4" s="4"/>
      <c r="S4" s="4"/>
      <c r="U4" s="4"/>
      <c r="V4" s="4"/>
      <c r="W4" s="4"/>
      <c r="X4" s="4"/>
      <c r="Y4" s="4"/>
      <c r="Z4" s="4"/>
    </row>
    <row r="5" spans="1:26" ht="14.25" customHeight="1">
      <c r="A5" s="309"/>
    </row>
    <row r="6" spans="1:26">
      <c r="C6" s="6" t="s">
        <v>391</v>
      </c>
      <c r="D6" s="6"/>
    </row>
    <row r="7" spans="1:26">
      <c r="C7" t="s">
        <v>392</v>
      </c>
    </row>
    <row r="8" spans="1:26">
      <c r="C8" s="152" t="s">
        <v>210</v>
      </c>
    </row>
    <row r="9" spans="1:26">
      <c r="C9" s="152" t="s">
        <v>211</v>
      </c>
    </row>
    <row r="10" spans="1:26">
      <c r="H10" s="4"/>
      <c r="I10" s="4"/>
    </row>
    <row r="11" spans="1:26">
      <c r="C11" t="s">
        <v>212</v>
      </c>
      <c r="H11" s="4"/>
      <c r="I11" s="4"/>
    </row>
    <row r="12" spans="1:26">
      <c r="C12" s="152" t="s">
        <v>213</v>
      </c>
      <c r="H12" s="4"/>
      <c r="I12" s="4"/>
    </row>
    <row r="13" spans="1:26">
      <c r="C13" s="152" t="s">
        <v>214</v>
      </c>
      <c r="H13" s="4"/>
      <c r="I13" s="4"/>
    </row>
    <row r="14" spans="1:26">
      <c r="H14" s="4"/>
      <c r="I14" s="4"/>
    </row>
    <row r="15" spans="1:26">
      <c r="C15" t="s">
        <v>215</v>
      </c>
      <c r="H15" s="4"/>
      <c r="I15" s="4"/>
    </row>
    <row r="16" spans="1:26">
      <c r="H16" s="4"/>
      <c r="I16" s="4"/>
    </row>
    <row r="17" spans="1:15">
      <c r="H17" s="4"/>
      <c r="I17" s="4"/>
    </row>
    <row r="18" spans="1:15">
      <c r="C18" s="6"/>
      <c r="D18" s="6"/>
    </row>
    <row r="19" spans="1:15" ht="35.15" customHeight="1">
      <c r="C19" s="153"/>
      <c r="D19" s="374" t="s">
        <v>216</v>
      </c>
      <c r="E19" s="359" t="s">
        <v>217</v>
      </c>
      <c r="F19" s="359"/>
      <c r="G19" s="359"/>
      <c r="H19" s="359"/>
      <c r="I19" s="359" t="s">
        <v>218</v>
      </c>
      <c r="J19" s="359"/>
      <c r="K19" s="359"/>
      <c r="L19" s="359"/>
      <c r="M19" s="155" t="s">
        <v>219</v>
      </c>
      <c r="O19" s="376" t="s">
        <v>220</v>
      </c>
    </row>
    <row r="20" spans="1:15" ht="35.15" customHeight="1">
      <c r="C20" s="156"/>
      <c r="D20" s="374"/>
      <c r="E20" s="19" t="s">
        <v>0</v>
      </c>
      <c r="F20" s="1" t="s">
        <v>0</v>
      </c>
      <c r="G20" s="1" t="s">
        <v>221</v>
      </c>
      <c r="H20" s="11" t="s">
        <v>222</v>
      </c>
      <c r="I20" s="19" t="s">
        <v>222</v>
      </c>
      <c r="J20" s="1" t="s">
        <v>221</v>
      </c>
      <c r="K20" s="1" t="s">
        <v>223</v>
      </c>
      <c r="L20" s="11" t="s">
        <v>222</v>
      </c>
      <c r="M20" s="157"/>
      <c r="O20" s="376"/>
    </row>
    <row r="21" spans="1:15" ht="18" customHeight="1">
      <c r="C21" s="156"/>
      <c r="D21" s="374"/>
      <c r="E21" s="19">
        <v>2021</v>
      </c>
      <c r="F21" s="1">
        <v>2022</v>
      </c>
      <c r="G21" s="1">
        <v>2030</v>
      </c>
      <c r="H21" s="11">
        <v>2030</v>
      </c>
      <c r="I21" s="19">
        <v>2030</v>
      </c>
      <c r="J21" s="1">
        <v>2030</v>
      </c>
      <c r="K21" s="1">
        <v>2030</v>
      </c>
      <c r="L21" s="11">
        <v>2030</v>
      </c>
      <c r="M21" s="157"/>
      <c r="O21" s="376"/>
    </row>
    <row r="22" spans="1:15" ht="18" customHeight="1">
      <c r="C22" s="158"/>
      <c r="D22" s="375"/>
      <c r="E22" s="16" t="s">
        <v>224</v>
      </c>
      <c r="F22" s="34" t="s">
        <v>224</v>
      </c>
      <c r="G22" s="34" t="s">
        <v>224</v>
      </c>
      <c r="H22" s="17" t="s">
        <v>225</v>
      </c>
      <c r="I22" s="159" t="s">
        <v>225</v>
      </c>
      <c r="J22" s="34" t="s">
        <v>224</v>
      </c>
      <c r="K22" s="34" t="s">
        <v>224</v>
      </c>
      <c r="L22" s="160" t="s">
        <v>226</v>
      </c>
      <c r="M22" s="161"/>
      <c r="O22" s="376"/>
    </row>
    <row r="23" spans="1:15" ht="39" customHeight="1">
      <c r="A23" s="1" t="s">
        <v>39</v>
      </c>
      <c r="B23" s="1" t="s">
        <v>94</v>
      </c>
      <c r="C23" s="162" t="s">
        <v>227</v>
      </c>
      <c r="D23" s="15" t="s">
        <v>14</v>
      </c>
      <c r="E23" s="62">
        <f>BESOINS!O129</f>
        <v>22.723363430428059</v>
      </c>
      <c r="F23" s="61">
        <f>BESOINS!Q129</f>
        <v>23.713801779210705</v>
      </c>
      <c r="G23" s="61">
        <f>BESOINS!X129</f>
        <v>10.8</v>
      </c>
      <c r="H23" s="163">
        <f>G23-F23</f>
        <v>-12.913801779210704</v>
      </c>
      <c r="I23" s="164"/>
      <c r="L23" s="165"/>
      <c r="M23" s="166" t="s">
        <v>228</v>
      </c>
      <c r="O23" s="167"/>
    </row>
    <row r="24" spans="1:15" ht="45" customHeight="1">
      <c r="A24" s="1"/>
      <c r="B24" s="1"/>
      <c r="C24" s="168" t="s">
        <v>3</v>
      </c>
      <c r="D24" s="169"/>
      <c r="E24" s="170">
        <f>SUM(E25:E27)+E30</f>
        <v>21.474238939189899</v>
      </c>
      <c r="F24" s="171">
        <f>SUM(F25:F27)+F30</f>
        <v>22.702512512726425</v>
      </c>
      <c r="G24" s="171">
        <f>SUM(G25:G27)+G30</f>
        <v>52.099999999999994</v>
      </c>
      <c r="H24" s="172">
        <f>SUM(H25:H27)+H30</f>
        <v>29.397487487273573</v>
      </c>
      <c r="I24" s="173">
        <f>SUM(I25:I27)</f>
        <v>35.106356161971362</v>
      </c>
      <c r="J24" s="174">
        <f t="shared" ref="J24:L24" si="0">SUM(J25:J27)</f>
        <v>57.4</v>
      </c>
      <c r="K24" s="174">
        <f t="shared" si="0"/>
        <v>9.4</v>
      </c>
      <c r="L24" s="174">
        <f t="shared" si="0"/>
        <v>48</v>
      </c>
      <c r="M24" s="377" t="s">
        <v>229</v>
      </c>
      <c r="O24" s="167"/>
    </row>
    <row r="25" spans="1:15" ht="70.150000000000006" customHeight="1">
      <c r="A25" s="1" t="s">
        <v>48</v>
      </c>
      <c r="B25" s="1" t="s">
        <v>108</v>
      </c>
      <c r="C25" s="175" t="s">
        <v>230</v>
      </c>
      <c r="D25" s="175" t="s">
        <v>14</v>
      </c>
      <c r="E25" s="62">
        <f>BESOINS!O18</f>
        <v>15.194627915081327</v>
      </c>
      <c r="F25" s="61">
        <f>BESOINS!Q18</f>
        <v>16.436560009025051</v>
      </c>
      <c r="G25" s="61">
        <f>BESOINS!X18</f>
        <v>31.2</v>
      </c>
      <c r="H25" s="163">
        <f t="shared" ref="H25:H30" si="1">G25-F25</f>
        <v>14.763439990974948</v>
      </c>
      <c r="I25" s="176">
        <f>J25-F25</f>
        <v>10.963439990974948</v>
      </c>
      <c r="J25" s="177">
        <f>4.6+7.8+15</f>
        <v>27.4</v>
      </c>
      <c r="K25" s="178">
        <v>0</v>
      </c>
      <c r="L25" s="163">
        <f>J25-K25</f>
        <v>27.4</v>
      </c>
      <c r="M25" s="377"/>
      <c r="N25" s="1" t="s">
        <v>108</v>
      </c>
      <c r="O25" s="179" t="s">
        <v>68</v>
      </c>
    </row>
    <row r="26" spans="1:15" ht="55.15" customHeight="1">
      <c r="A26" s="1" t="s">
        <v>48</v>
      </c>
      <c r="B26" s="1" t="s">
        <v>108</v>
      </c>
      <c r="C26" s="175" t="s">
        <v>231</v>
      </c>
      <c r="D26" s="175" t="s">
        <v>232</v>
      </c>
      <c r="E26" s="62">
        <f>BESOINS!O19</f>
        <v>0.74906189110428312</v>
      </c>
      <c r="F26" s="61">
        <f>BESOINS!Q19</f>
        <v>0.54350579999999993</v>
      </c>
      <c r="G26" s="61">
        <f>BESOINS!X19</f>
        <v>0</v>
      </c>
      <c r="H26" s="163">
        <f t="shared" si="1"/>
        <v>-0.54350579999999993</v>
      </c>
      <c r="I26" s="176">
        <f>J26-F26</f>
        <v>-0.54350579999999993</v>
      </c>
      <c r="J26" s="177">
        <v>0</v>
      </c>
      <c r="K26" s="178">
        <v>6.4</v>
      </c>
      <c r="L26" s="163">
        <f>J26-K26</f>
        <v>-6.4</v>
      </c>
      <c r="M26" s="377"/>
      <c r="N26" s="1" t="s">
        <v>108</v>
      </c>
      <c r="O26" s="179" t="s">
        <v>68</v>
      </c>
    </row>
    <row r="27" spans="1:15" ht="70.150000000000006" customHeight="1">
      <c r="A27" s="1" t="s">
        <v>48</v>
      </c>
      <c r="B27" s="1" t="s">
        <v>108</v>
      </c>
      <c r="C27" s="175" t="s">
        <v>233</v>
      </c>
      <c r="D27" s="175" t="s">
        <v>14</v>
      </c>
      <c r="E27" s="62">
        <f>BESOINS!O23</f>
        <v>4.9952579075789991</v>
      </c>
      <c r="F27" s="61">
        <f>BESOINS!Q23</f>
        <v>5.313578029003585</v>
      </c>
      <c r="G27" s="61">
        <f>BESOINS!X23</f>
        <v>20.9</v>
      </c>
      <c r="H27" s="163">
        <f t="shared" si="1"/>
        <v>15.586421970996414</v>
      </c>
      <c r="I27" s="176">
        <f>J27-F27</f>
        <v>24.686421970996413</v>
      </c>
      <c r="J27" s="180">
        <v>30</v>
      </c>
      <c r="K27" s="178">
        <v>3</v>
      </c>
      <c r="L27" s="163">
        <f>J27-K27</f>
        <v>27</v>
      </c>
      <c r="M27" s="373" t="s">
        <v>334</v>
      </c>
      <c r="N27" s="1"/>
      <c r="O27" s="179"/>
    </row>
    <row r="28" spans="1:15" ht="35.15" customHeight="1">
      <c r="A28" s="1"/>
      <c r="B28" s="1"/>
      <c r="C28" s="182" t="s">
        <v>234</v>
      </c>
      <c r="D28" s="175" t="s">
        <v>14</v>
      </c>
      <c r="E28" s="183">
        <v>2</v>
      </c>
      <c r="F28" s="177">
        <v>2</v>
      </c>
      <c r="G28" s="177">
        <v>10.6</v>
      </c>
      <c r="H28" s="163">
        <f t="shared" si="1"/>
        <v>8.6</v>
      </c>
      <c r="I28" s="176">
        <f>J28-F28</f>
        <v>9</v>
      </c>
      <c r="J28" s="180">
        <v>11</v>
      </c>
      <c r="K28" s="178">
        <v>1</v>
      </c>
      <c r="L28" s="163">
        <v>10</v>
      </c>
      <c r="M28" s="373"/>
      <c r="N28" s="1" t="s">
        <v>108</v>
      </c>
      <c r="O28" s="179" t="s">
        <v>39</v>
      </c>
    </row>
    <row r="29" spans="1:15" ht="35.15" customHeight="1">
      <c r="A29" s="1"/>
      <c r="B29" s="1"/>
      <c r="C29" s="182" t="s">
        <v>235</v>
      </c>
      <c r="D29" s="175" t="s">
        <v>14</v>
      </c>
      <c r="E29" s="183">
        <v>3</v>
      </c>
      <c r="F29" s="177">
        <v>3</v>
      </c>
      <c r="G29" s="177">
        <v>10</v>
      </c>
      <c r="H29" s="163">
        <f t="shared" si="1"/>
        <v>7</v>
      </c>
      <c r="I29" s="176">
        <f>J29-F29</f>
        <v>16</v>
      </c>
      <c r="J29" s="180">
        <v>19</v>
      </c>
      <c r="K29" s="178">
        <v>2</v>
      </c>
      <c r="L29" s="163">
        <v>17</v>
      </c>
      <c r="M29" s="373"/>
      <c r="N29" s="1" t="s">
        <v>108</v>
      </c>
      <c r="O29" s="179" t="s">
        <v>77</v>
      </c>
    </row>
    <row r="30" spans="1:15" ht="70.150000000000006" customHeight="1">
      <c r="A30" s="1" t="s">
        <v>48</v>
      </c>
      <c r="B30" s="1" t="s">
        <v>108</v>
      </c>
      <c r="C30" s="175" t="s">
        <v>236</v>
      </c>
      <c r="D30" s="175" t="s">
        <v>232</v>
      </c>
      <c r="E30" s="62">
        <f>BESOINS!O24</f>
        <v>0.53529122542528851</v>
      </c>
      <c r="F30" s="61">
        <f>BESOINS!Q24</f>
        <v>0.40886867469778831</v>
      </c>
      <c r="G30" s="61">
        <f>BESOINS!X24</f>
        <v>0</v>
      </c>
      <c r="H30" s="163">
        <f t="shared" si="1"/>
        <v>-0.40886867469778831</v>
      </c>
      <c r="I30" s="176"/>
      <c r="J30" s="184"/>
      <c r="K30" s="1"/>
      <c r="L30" s="163"/>
      <c r="M30" s="373"/>
      <c r="N30" s="1"/>
      <c r="O30" s="179"/>
    </row>
    <row r="31" spans="1:15" ht="18" customHeight="1">
      <c r="B31" s="1"/>
      <c r="C31" s="168" t="s">
        <v>237</v>
      </c>
      <c r="D31" s="169"/>
      <c r="E31" s="170"/>
      <c r="F31" s="171"/>
      <c r="G31" s="185"/>
      <c r="H31" s="186"/>
      <c r="I31" s="187"/>
      <c r="J31" s="185"/>
      <c r="K31" s="185"/>
      <c r="L31" s="186"/>
      <c r="M31" s="188"/>
      <c r="O31" s="179"/>
    </row>
    <row r="32" spans="1:15" ht="64.400000000000006" customHeight="1">
      <c r="A32" s="1" t="s">
        <v>77</v>
      </c>
      <c r="B32" s="1" t="s">
        <v>108</v>
      </c>
      <c r="C32" s="175" t="s">
        <v>238</v>
      </c>
      <c r="D32" s="175" t="s">
        <v>14</v>
      </c>
      <c r="E32" s="183">
        <v>5.4016235990094463</v>
      </c>
      <c r="F32" s="61">
        <f>BESOINS!Q53</f>
        <v>5.1579999999999995</v>
      </c>
      <c r="G32" s="61">
        <f>BESOINS!X53</f>
        <v>13</v>
      </c>
      <c r="H32" s="163">
        <f>G32-F32</f>
        <v>7.8420000000000005</v>
      </c>
      <c r="I32" s="176">
        <f>J32-F32</f>
        <v>1.0420000000000007</v>
      </c>
      <c r="J32" s="177">
        <v>6.2</v>
      </c>
      <c r="K32" s="178">
        <v>5.2</v>
      </c>
      <c r="L32" s="163">
        <f>J32-K32</f>
        <v>1</v>
      </c>
      <c r="M32" s="181" t="s">
        <v>239</v>
      </c>
      <c r="N32" s="1" t="s">
        <v>108</v>
      </c>
      <c r="O32" s="179" t="s">
        <v>48</v>
      </c>
    </row>
    <row r="33" spans="1:15" ht="64.400000000000006" customHeight="1">
      <c r="A33" s="1" t="s">
        <v>77</v>
      </c>
      <c r="B33" s="1" t="s">
        <v>108</v>
      </c>
      <c r="C33" s="175" t="s">
        <v>240</v>
      </c>
      <c r="D33" s="175" t="s">
        <v>14</v>
      </c>
      <c r="E33" s="183">
        <v>7.0132709123248782</v>
      </c>
      <c r="F33" s="61">
        <f>BESOINS!Q58</f>
        <v>6.7378000434701892</v>
      </c>
      <c r="G33" s="61">
        <f>BESOINS!X58</f>
        <v>7.4</v>
      </c>
      <c r="H33" s="163">
        <f>G33-F33</f>
        <v>0.66219995652981112</v>
      </c>
      <c r="I33" s="176">
        <f>J33-F33</f>
        <v>0.16219995652981112</v>
      </c>
      <c r="J33" s="177">
        <v>6.9</v>
      </c>
      <c r="K33" s="178">
        <v>5.9</v>
      </c>
      <c r="L33" s="163">
        <f>J33-K33</f>
        <v>1</v>
      </c>
      <c r="M33" s="181" t="s">
        <v>241</v>
      </c>
      <c r="N33" s="1" t="s">
        <v>108</v>
      </c>
      <c r="O33" s="179" t="s">
        <v>48</v>
      </c>
    </row>
    <row r="34" spans="1:15" ht="35.15" customHeight="1">
      <c r="A34" s="1" t="s">
        <v>77</v>
      </c>
      <c r="B34" s="1" t="s">
        <v>108</v>
      </c>
      <c r="C34" s="13" t="s">
        <v>242</v>
      </c>
      <c r="D34" s="13" t="s">
        <v>14</v>
      </c>
      <c r="E34" s="62">
        <f>BESOINS!O69</f>
        <v>0.59900938775120605</v>
      </c>
      <c r="F34" s="61">
        <f>BESOINS!Q69</f>
        <v>0.91053625730994137</v>
      </c>
      <c r="G34" s="61">
        <f>BESOINS!X69</f>
        <v>2.7</v>
      </c>
      <c r="H34" s="163">
        <f>G34-F34</f>
        <v>1.7894637426900588</v>
      </c>
      <c r="I34" s="176">
        <f>J34-F34</f>
        <v>2.8894637426900585</v>
      </c>
      <c r="J34" s="177">
        <v>3.8</v>
      </c>
      <c r="K34" s="178">
        <v>0.8</v>
      </c>
      <c r="L34" s="163">
        <f>J34-K34</f>
        <v>3</v>
      </c>
      <c r="M34" s="181" t="s">
        <v>243</v>
      </c>
      <c r="N34" s="1" t="s">
        <v>108</v>
      </c>
      <c r="O34" s="179" t="s">
        <v>48</v>
      </c>
    </row>
    <row r="35" spans="1:15" ht="35.15" customHeight="1">
      <c r="A35" s="1" t="s">
        <v>77</v>
      </c>
      <c r="B35" s="1" t="s">
        <v>94</v>
      </c>
      <c r="C35" s="13" t="s">
        <v>244</v>
      </c>
      <c r="D35" s="13" t="s">
        <v>14</v>
      </c>
      <c r="E35" s="62">
        <f>BESOINS!O71</f>
        <v>0.39707647005411356</v>
      </c>
      <c r="F35" s="61">
        <f>BESOINS!Q71</f>
        <v>0.50948890964720617</v>
      </c>
      <c r="G35" s="61">
        <f>BESOINS!X70</f>
        <v>1</v>
      </c>
      <c r="H35" s="163">
        <f>G35-F35</f>
        <v>0.49051109035279383</v>
      </c>
      <c r="I35" s="176"/>
      <c r="J35" s="61"/>
      <c r="K35" s="1"/>
      <c r="L35" s="163"/>
      <c r="M35" s="181" t="s">
        <v>228</v>
      </c>
      <c r="N35" s="1"/>
      <c r="O35" s="179"/>
    </row>
    <row r="36" spans="1:15" ht="18" customHeight="1">
      <c r="B36" s="1"/>
      <c r="C36" s="189"/>
      <c r="D36" s="190"/>
      <c r="E36" s="191"/>
      <c r="F36" s="192"/>
      <c r="H36" s="165"/>
      <c r="I36" s="164"/>
      <c r="L36" s="165"/>
      <c r="M36" s="166"/>
      <c r="O36" s="179"/>
    </row>
    <row r="37" spans="1:15" ht="18" customHeight="1">
      <c r="B37" s="1"/>
      <c r="C37" s="168" t="s">
        <v>245</v>
      </c>
      <c r="D37" s="169"/>
      <c r="E37" s="170"/>
      <c r="F37" s="171"/>
      <c r="G37" s="185"/>
      <c r="H37" s="186"/>
      <c r="I37" s="173">
        <f>I38+I39+I40</f>
        <v>15.481058435996815</v>
      </c>
      <c r="J37" s="174">
        <f>J38+J39+J40</f>
        <v>56</v>
      </c>
      <c r="K37" s="193">
        <f>K38+K39+K40</f>
        <v>64</v>
      </c>
      <c r="L37" s="172">
        <f>J37-K37</f>
        <v>-8</v>
      </c>
      <c r="M37" s="378" t="s">
        <v>246</v>
      </c>
      <c r="O37" s="179"/>
    </row>
    <row r="38" spans="1:15" ht="64.150000000000006" customHeight="1">
      <c r="A38" s="1" t="s">
        <v>68</v>
      </c>
      <c r="B38" s="1" t="s">
        <v>108</v>
      </c>
      <c r="C38" s="13" t="s">
        <v>247</v>
      </c>
      <c r="D38" s="13" t="s">
        <v>14</v>
      </c>
      <c r="E38" s="62">
        <f>BESOINS!O33</f>
        <v>5.7350745287580498</v>
      </c>
      <c r="F38" s="61">
        <f>BESOINS!Q33</f>
        <v>7.0788260578297404</v>
      </c>
      <c r="G38" s="61">
        <f>BESOINS!X33</f>
        <v>40.700000000000003</v>
      </c>
      <c r="H38" s="163">
        <f>G38-F38</f>
        <v>33.621173942170259</v>
      </c>
      <c r="I38" s="176">
        <f>J38-F38</f>
        <v>32.921173942170256</v>
      </c>
      <c r="J38" s="194">
        <v>40</v>
      </c>
      <c r="K38" s="180">
        <v>23</v>
      </c>
      <c r="L38" s="163">
        <f>J38-K38</f>
        <v>17</v>
      </c>
      <c r="M38" s="378"/>
      <c r="N38" s="1" t="s">
        <v>108</v>
      </c>
      <c r="O38" s="179" t="s">
        <v>124</v>
      </c>
    </row>
    <row r="39" spans="1:15" ht="49.15" customHeight="1">
      <c r="A39" s="1" t="s">
        <v>68</v>
      </c>
      <c r="B39" s="1" t="s">
        <v>108</v>
      </c>
      <c r="C39" s="175" t="s">
        <v>248</v>
      </c>
      <c r="D39" s="13" t="s">
        <v>14</v>
      </c>
      <c r="E39" s="62">
        <f>BESOINS!O32</f>
        <v>6.6215463670894499</v>
      </c>
      <c r="F39" s="61">
        <f>BESOINS!Q32</f>
        <v>6.5089596546438102</v>
      </c>
      <c r="G39" s="61">
        <f>BESOINS!X32</f>
        <v>4.0999999999999996</v>
      </c>
      <c r="H39" s="163">
        <f>G39-F39</f>
        <v>-2.4089596546438106</v>
      </c>
      <c r="I39" s="176"/>
      <c r="J39" s="194"/>
      <c r="K39" s="180"/>
      <c r="L39" s="163"/>
      <c r="M39" s="378"/>
      <c r="N39" s="1"/>
      <c r="O39" s="179"/>
    </row>
    <row r="40" spans="1:15" ht="64.150000000000006" customHeight="1">
      <c r="A40" s="1" t="s">
        <v>68</v>
      </c>
      <c r="B40" s="1" t="s">
        <v>108</v>
      </c>
      <c r="C40" s="13" t="s">
        <v>249</v>
      </c>
      <c r="D40" s="13" t="s">
        <v>232</v>
      </c>
      <c r="E40" s="62">
        <f>BESOINS!O29+BESOINS!O30</f>
        <v>38.258636135980289</v>
      </c>
      <c r="F40" s="61">
        <f>BESOINS!Q29+BESOINS!Q30</f>
        <v>33.440115506173441</v>
      </c>
      <c r="G40" s="61">
        <f>BESOINS!X29+BESOINS!X30</f>
        <v>15.4</v>
      </c>
      <c r="H40" s="163">
        <f>G40-F40</f>
        <v>-18.040115506173443</v>
      </c>
      <c r="I40" s="176">
        <f>J40-F40</f>
        <v>-17.440115506173441</v>
      </c>
      <c r="J40" s="194">
        <v>16</v>
      </c>
      <c r="K40" s="180">
        <v>41</v>
      </c>
      <c r="L40" s="163">
        <f>J40-K40</f>
        <v>-25</v>
      </c>
      <c r="M40" s="378"/>
      <c r="N40" s="1" t="s">
        <v>108</v>
      </c>
      <c r="O40" s="179" t="s">
        <v>124</v>
      </c>
    </row>
    <row r="41" spans="1:15" ht="49.15" customHeight="1">
      <c r="B41" s="1"/>
      <c r="C41" s="168" t="s">
        <v>250</v>
      </c>
      <c r="D41" s="195"/>
      <c r="E41" s="170">
        <f t="shared" ref="E41:J41" si="2">E42+E43</f>
        <v>16.76983287032764</v>
      </c>
      <c r="F41" s="171">
        <f>F42+F43</f>
        <v>15.147320626284092</v>
      </c>
      <c r="G41" s="174">
        <f t="shared" si="2"/>
        <v>16.899999999999999</v>
      </c>
      <c r="H41" s="172">
        <f t="shared" si="2"/>
        <v>1.7526793737159085</v>
      </c>
      <c r="I41" s="173">
        <f t="shared" si="2"/>
        <v>7.3526793737159082</v>
      </c>
      <c r="J41" s="196">
        <f t="shared" si="2"/>
        <v>22.5</v>
      </c>
      <c r="K41" s="196">
        <f>11.7+5.8</f>
        <v>17.5</v>
      </c>
      <c r="L41" s="172">
        <f>J41-K41</f>
        <v>5</v>
      </c>
      <c r="M41" s="378" t="s">
        <v>251</v>
      </c>
      <c r="O41" s="179"/>
    </row>
    <row r="42" spans="1:15" ht="30" customHeight="1">
      <c r="A42" s="1" t="s">
        <v>68</v>
      </c>
      <c r="B42" s="1" t="s">
        <v>108</v>
      </c>
      <c r="C42" s="13" t="s">
        <v>252</v>
      </c>
      <c r="D42" s="13" t="s">
        <v>14</v>
      </c>
      <c r="E42" s="62">
        <f>BESOINS!O40</f>
        <v>0.43554741894282301</v>
      </c>
      <c r="F42" s="61">
        <f>BESOINS!Q40</f>
        <v>0.68256444528409399</v>
      </c>
      <c r="G42" s="61">
        <f>BESOINS!X40</f>
        <v>9.4</v>
      </c>
      <c r="H42" s="163">
        <f>G42-F42</f>
        <v>8.717435554715907</v>
      </c>
      <c r="I42" s="176">
        <f>J42-F42</f>
        <v>13.817435554715907</v>
      </c>
      <c r="J42" s="180">
        <v>14.5</v>
      </c>
      <c r="K42" s="180">
        <v>3</v>
      </c>
      <c r="L42" s="163">
        <f>J42-K42</f>
        <v>11.5</v>
      </c>
      <c r="M42" s="378"/>
      <c r="N42" s="1" t="s">
        <v>108</v>
      </c>
      <c r="O42" s="179" t="s">
        <v>149</v>
      </c>
    </row>
    <row r="43" spans="1:15" ht="64.150000000000006" customHeight="1">
      <c r="A43" s="1" t="s">
        <v>68</v>
      </c>
      <c r="B43" s="1" t="s">
        <v>108</v>
      </c>
      <c r="C43" s="13" t="s">
        <v>253</v>
      </c>
      <c r="D43" s="13" t="s">
        <v>232</v>
      </c>
      <c r="E43" s="62">
        <f>BESOINS!O38</f>
        <v>16.334285451384819</v>
      </c>
      <c r="F43" s="61">
        <f>BESOINS!Q38</f>
        <v>14.464756180999998</v>
      </c>
      <c r="G43" s="61">
        <f>BESOINS!X38</f>
        <v>7.5</v>
      </c>
      <c r="H43" s="163">
        <f>G43-F43</f>
        <v>-6.9647561809999985</v>
      </c>
      <c r="I43" s="176">
        <f>J43-F43</f>
        <v>-6.4647561809999985</v>
      </c>
      <c r="J43" s="180">
        <f>22.5-14.5</f>
        <v>8</v>
      </c>
      <c r="K43" s="180">
        <f>J43+6.8</f>
        <v>14.8</v>
      </c>
      <c r="L43" s="163">
        <f>J43-K43</f>
        <v>-6.8000000000000007</v>
      </c>
      <c r="M43" s="378"/>
      <c r="N43" s="1" t="s">
        <v>108</v>
      </c>
      <c r="O43" s="179" t="s">
        <v>149</v>
      </c>
    </row>
    <row r="44" spans="1:15" ht="42.75" customHeight="1">
      <c r="B44" s="1" t="s">
        <v>108</v>
      </c>
      <c r="C44" s="168" t="s">
        <v>254</v>
      </c>
      <c r="D44" s="195" t="s">
        <v>14</v>
      </c>
      <c r="E44" s="170">
        <f>BESOINS!O43</f>
        <v>0.72806527140531641</v>
      </c>
      <c r="F44" s="171">
        <f>BESOINS!Q43</f>
        <v>0.78840575401166357</v>
      </c>
      <c r="G44" s="174">
        <f>BESOINS!X44</f>
        <v>3.3</v>
      </c>
      <c r="H44" s="172">
        <f>G44-F44</f>
        <v>2.511594245988336</v>
      </c>
      <c r="I44" s="173">
        <f>J44-F44</f>
        <v>1.2115942459883364</v>
      </c>
      <c r="J44" s="196">
        <v>2</v>
      </c>
      <c r="K44" s="196">
        <v>0</v>
      </c>
      <c r="L44" s="172">
        <f>J44-K44</f>
        <v>2</v>
      </c>
      <c r="M44" s="201" t="s">
        <v>335</v>
      </c>
      <c r="N44" s="1" t="s">
        <v>108</v>
      </c>
      <c r="O44" s="179" t="s">
        <v>48</v>
      </c>
    </row>
    <row r="45" spans="1:15" ht="18" customHeight="1">
      <c r="B45" s="1"/>
      <c r="C45" s="168" t="s">
        <v>191</v>
      </c>
      <c r="D45" s="195"/>
      <c r="E45" s="170"/>
      <c r="F45" s="171"/>
      <c r="G45" s="174"/>
      <c r="H45" s="172"/>
      <c r="I45" s="173"/>
      <c r="J45" s="193"/>
      <c r="K45" s="193"/>
      <c r="L45" s="172"/>
      <c r="M45" s="197"/>
      <c r="N45" s="1"/>
      <c r="O45" s="179"/>
    </row>
    <row r="46" spans="1:15" ht="35.15" customHeight="1">
      <c r="A46" s="1" t="s">
        <v>124</v>
      </c>
      <c r="B46" s="1" t="s">
        <v>108</v>
      </c>
      <c r="C46" s="13" t="s">
        <v>123</v>
      </c>
      <c r="D46" s="13" t="s">
        <v>14</v>
      </c>
      <c r="E46" s="62">
        <f>BESOINS!O80</f>
        <v>6.1086706767908225</v>
      </c>
      <c r="F46" s="61">
        <f>BESOINS!Q80</f>
        <v>9.2322788502105304</v>
      </c>
      <c r="G46" s="1">
        <f>SUM(BESOINS!X81:X89)</f>
        <v>10.4</v>
      </c>
      <c r="H46" s="163">
        <f>G46-F46</f>
        <v>1.1677211497894699</v>
      </c>
      <c r="I46" s="176">
        <f>J46-F46</f>
        <v>-0.23227885021053041</v>
      </c>
      <c r="J46" s="178">
        <v>9</v>
      </c>
      <c r="K46" s="178">
        <v>6</v>
      </c>
      <c r="L46" s="198">
        <f>J46-K46</f>
        <v>3</v>
      </c>
      <c r="M46" s="199"/>
      <c r="N46" s="1" t="s">
        <v>108</v>
      </c>
      <c r="O46" s="179" t="s">
        <v>154</v>
      </c>
    </row>
    <row r="47" spans="1:15" ht="35.15" customHeight="1">
      <c r="A47" s="1" t="s">
        <v>124</v>
      </c>
      <c r="B47" s="1" t="s">
        <v>94</v>
      </c>
      <c r="C47" s="13" t="s">
        <v>203</v>
      </c>
      <c r="D47" s="13" t="s">
        <v>14</v>
      </c>
      <c r="E47" s="62">
        <f>BESOINS!O91</f>
        <v>1.4296000548831456</v>
      </c>
      <c r="F47" s="61">
        <f>BESOINS!Q91</f>
        <v>2.002387174098351</v>
      </c>
      <c r="G47" s="61">
        <f>BESOINS!X91</f>
        <v>3</v>
      </c>
      <c r="H47" s="163">
        <f>G47-F47</f>
        <v>0.99761282590164901</v>
      </c>
      <c r="I47" s="176"/>
      <c r="J47" s="1"/>
      <c r="K47" s="1"/>
      <c r="L47" s="163"/>
      <c r="M47" s="181" t="s">
        <v>336</v>
      </c>
      <c r="N47" s="1"/>
      <c r="O47" s="179"/>
    </row>
    <row r="48" spans="1:15" ht="35.15" customHeight="1">
      <c r="A48" s="1" t="s">
        <v>149</v>
      </c>
      <c r="B48" s="1" t="s">
        <v>108</v>
      </c>
      <c r="C48" s="168" t="s">
        <v>147</v>
      </c>
      <c r="D48" s="195" t="s">
        <v>14</v>
      </c>
      <c r="E48" s="170">
        <f>BESOINS!O98</f>
        <v>4.7182475311252325</v>
      </c>
      <c r="F48" s="171">
        <f>BESOINS!Q98</f>
        <v>4.8973451327433635</v>
      </c>
      <c r="G48" s="174">
        <f>BESOINS!X99+BESOINS!X100</f>
        <v>5.8000000000000007</v>
      </c>
      <c r="H48" s="172">
        <f>G48-F48</f>
        <v>0.90265486725663724</v>
      </c>
      <c r="I48" s="173">
        <f>J48-F48</f>
        <v>2.1026548672566365</v>
      </c>
      <c r="J48" s="196">
        <v>7</v>
      </c>
      <c r="K48" s="196">
        <v>5</v>
      </c>
      <c r="L48" s="172">
        <f>J48-K48</f>
        <v>2</v>
      </c>
      <c r="M48" s="201" t="s">
        <v>337</v>
      </c>
      <c r="N48" s="1" t="s">
        <v>108</v>
      </c>
      <c r="O48" s="179" t="s">
        <v>154</v>
      </c>
    </row>
    <row r="49" spans="1:15" ht="34.15" customHeight="1">
      <c r="A49" s="1" t="s">
        <v>169</v>
      </c>
      <c r="B49" s="1" t="s">
        <v>108</v>
      </c>
      <c r="C49" s="168" t="s">
        <v>175</v>
      </c>
      <c r="D49" s="200" t="s">
        <v>14</v>
      </c>
      <c r="E49" s="170">
        <f t="shared" ref="E49:H49" si="3">E50+E51</f>
        <v>6.1315170870402635</v>
      </c>
      <c r="F49" s="171">
        <f t="shared" si="3"/>
        <v>6.1370000000000005</v>
      </c>
      <c r="G49" s="174">
        <f t="shared" si="3"/>
        <v>10.6</v>
      </c>
      <c r="H49" s="172">
        <f t="shared" si="3"/>
        <v>4.4629999999999992</v>
      </c>
      <c r="I49" s="173">
        <f>J49-F50</f>
        <v>8.9039999999999999</v>
      </c>
      <c r="J49" s="196">
        <f>12-J51</f>
        <v>12</v>
      </c>
      <c r="K49" s="196">
        <v>8.4</v>
      </c>
      <c r="L49" s="172">
        <f>J49-K49</f>
        <v>3.5999999999999996</v>
      </c>
      <c r="M49" s="379" t="s">
        <v>255</v>
      </c>
      <c r="N49" s="1" t="s">
        <v>108</v>
      </c>
      <c r="O49" s="179" t="s">
        <v>154</v>
      </c>
    </row>
    <row r="50" spans="1:15" ht="34.15" customHeight="1">
      <c r="A50" s="1" t="s">
        <v>169</v>
      </c>
      <c r="B50" s="1"/>
      <c r="C50" s="15" t="s">
        <v>256</v>
      </c>
      <c r="D50" s="15" t="s">
        <v>14</v>
      </c>
      <c r="E50" s="62">
        <f>BESOINS!O118+BESOINS!O120</f>
        <v>2.7013265339814732</v>
      </c>
      <c r="F50" s="61">
        <f>BESOINS!Q118+BESOINS!Q120</f>
        <v>3.0960000000000001</v>
      </c>
      <c r="G50" s="1">
        <f>BESOINS!X118+BESOINS!X120</f>
        <v>6.1999999999999993</v>
      </c>
      <c r="H50" s="163">
        <f>G50-F50</f>
        <v>3.1039999999999992</v>
      </c>
      <c r="I50" s="176"/>
      <c r="J50" s="184"/>
      <c r="K50" s="184"/>
      <c r="L50" s="163"/>
      <c r="M50" s="379"/>
      <c r="N50" s="1"/>
      <c r="O50" s="179"/>
    </row>
    <row r="51" spans="1:15" ht="33" customHeight="1">
      <c r="A51" s="1" t="s">
        <v>169</v>
      </c>
      <c r="B51" s="1"/>
      <c r="C51" s="13" t="s">
        <v>257</v>
      </c>
      <c r="D51" s="13" t="s">
        <v>15</v>
      </c>
      <c r="E51" s="62">
        <f>BESOINS!O119+BESOINS!O121</f>
        <v>3.4301905530587908</v>
      </c>
      <c r="F51" s="61">
        <f>BESOINS!Q119+BESOINS!Q121</f>
        <v>3.0410000000000004</v>
      </c>
      <c r="G51" s="1">
        <f>BESOINS!X119+BESOINS!X121</f>
        <v>4.4000000000000004</v>
      </c>
      <c r="H51" s="163">
        <f>G51-F51</f>
        <v>1.359</v>
      </c>
      <c r="I51" s="176"/>
      <c r="J51" s="1"/>
      <c r="K51" s="1"/>
      <c r="L51" s="163"/>
      <c r="M51" s="379"/>
      <c r="N51" s="1"/>
      <c r="O51" s="179"/>
    </row>
    <row r="52" spans="1:15" ht="18" customHeight="1">
      <c r="B52" s="1"/>
      <c r="C52" s="202"/>
      <c r="D52" s="203"/>
      <c r="E52" s="62"/>
      <c r="F52" s="61"/>
      <c r="H52" s="165"/>
      <c r="I52" s="164"/>
      <c r="L52" s="165"/>
      <c r="M52" s="204"/>
      <c r="O52" s="179"/>
    </row>
    <row r="53" spans="1:15" ht="18" customHeight="1">
      <c r="B53" s="1"/>
      <c r="C53" s="205" t="s">
        <v>258</v>
      </c>
      <c r="D53" s="206"/>
      <c r="E53" s="62"/>
      <c r="F53" s="61"/>
      <c r="H53" s="165"/>
      <c r="I53" s="164"/>
      <c r="L53" s="165"/>
      <c r="M53" s="204"/>
      <c r="N53" s="1"/>
      <c r="O53" s="179"/>
    </row>
    <row r="54" spans="1:15" ht="18" customHeight="1">
      <c r="B54" s="1"/>
      <c r="C54" s="206" t="s">
        <v>259</v>
      </c>
      <c r="D54" s="206" t="s">
        <v>80</v>
      </c>
      <c r="E54" s="62"/>
      <c r="F54" s="61"/>
      <c r="H54" s="165"/>
      <c r="I54" s="164"/>
      <c r="L54" s="198">
        <v>4</v>
      </c>
      <c r="M54" s="204"/>
      <c r="N54" s="1" t="s">
        <v>94</v>
      </c>
      <c r="O54" s="179" t="s">
        <v>154</v>
      </c>
    </row>
    <row r="55" spans="1:15" ht="18" customHeight="1">
      <c r="B55" s="1"/>
      <c r="C55" s="206" t="s">
        <v>260</v>
      </c>
      <c r="D55" s="206" t="s">
        <v>80</v>
      </c>
      <c r="E55" s="62"/>
      <c r="F55" s="61"/>
      <c r="H55" s="165"/>
      <c r="I55" s="164"/>
      <c r="L55" s="198">
        <v>2</v>
      </c>
      <c r="M55" s="204"/>
      <c r="N55" s="1" t="s">
        <v>94</v>
      </c>
      <c r="O55" s="179" t="s">
        <v>154</v>
      </c>
    </row>
    <row r="56" spans="1:15" ht="18" customHeight="1">
      <c r="B56" s="1"/>
      <c r="C56" s="206"/>
      <c r="D56" s="206"/>
      <c r="E56" s="62"/>
      <c r="F56" s="61"/>
      <c r="H56" s="165"/>
      <c r="I56" s="164"/>
      <c r="L56" s="163"/>
      <c r="M56" s="204"/>
      <c r="N56" s="1"/>
      <c r="O56" s="1"/>
    </row>
    <row r="57" spans="1:15" ht="18" customHeight="1">
      <c r="B57" s="1" t="s">
        <v>94</v>
      </c>
      <c r="C57" s="205" t="s">
        <v>261</v>
      </c>
      <c r="D57" s="203" t="s">
        <v>14</v>
      </c>
      <c r="E57" s="62"/>
      <c r="F57" s="61">
        <f>BESOINS!Q26+BESOINS!Q41+BESOINS!Q42+SUM(BESOINS!Q63:Q66)+BESOINS!Q107-BESOINS!Q119-BESOINS!Q121</f>
        <v>-1.6277518087887284</v>
      </c>
      <c r="G57" s="61">
        <f>BESOINS!X26+BESOINS!X41+BESOINS!X42+SUM(BESOINS!X63:X66)+BESOINS!X107+BESOINS!X113-BESOINS!X119-BESOINS!X121</f>
        <v>-0.10000000000000053</v>
      </c>
      <c r="H57" s="163">
        <f>G57-F57</f>
        <v>1.5277518087887278</v>
      </c>
      <c r="I57" s="164"/>
      <c r="L57" s="163"/>
      <c r="M57" s="204"/>
      <c r="N57" s="1"/>
      <c r="O57" s="1"/>
    </row>
    <row r="58" spans="1:15" ht="18" customHeight="1">
      <c r="B58" s="4"/>
      <c r="C58" s="205"/>
      <c r="D58" s="206"/>
      <c r="E58" s="62"/>
      <c r="F58" s="61"/>
      <c r="H58" s="165"/>
      <c r="I58" s="164"/>
      <c r="L58" s="165"/>
      <c r="M58" s="204"/>
      <c r="O58" s="1"/>
    </row>
    <row r="59" spans="1:15" s="2" customFormat="1" ht="48" customHeight="1">
      <c r="B59" s="1" t="s">
        <v>197</v>
      </c>
      <c r="C59" s="207" t="s">
        <v>262</v>
      </c>
      <c r="D59" s="207" t="s">
        <v>14</v>
      </c>
      <c r="E59" s="208">
        <f>SUMIFS(E$23:E$58,$B$23:$B$58,$B59,$D$23:$D$58,$D59)</f>
        <v>88.232498558263117</v>
      </c>
      <c r="F59" s="209">
        <f>SUMIFS(F$23:F$58,$B$23:$B$58,$B59,$D$23:$D$58,$D59)</f>
        <v>94.479780287699498</v>
      </c>
      <c r="G59" s="209">
        <f>SUMIFS(G$23:G$58,$B$23:$B$58,$B59,$D$23:$D$58,$D59)</f>
        <v>174.20000000000005</v>
      </c>
      <c r="H59" s="210">
        <f>SUMIFS(H$23:H$58,$B$23:$B$58,$B59,$D$23:$D$58,$D59)</f>
        <v>79.720219712300491</v>
      </c>
      <c r="I59" s="211"/>
      <c r="J59" s="26"/>
      <c r="K59" s="26"/>
      <c r="L59" s="210"/>
      <c r="M59" s="212"/>
      <c r="N59" s="1" t="s">
        <v>197</v>
      </c>
      <c r="O59" s="1"/>
    </row>
    <row r="60" spans="1:15" s="2" customFormat="1" ht="48" customHeight="1">
      <c r="B60" s="1" t="s">
        <v>197</v>
      </c>
      <c r="C60" s="175" t="s">
        <v>263</v>
      </c>
      <c r="D60" s="175" t="s">
        <v>197</v>
      </c>
      <c r="E60" s="62"/>
      <c r="F60" s="61"/>
      <c r="G60" s="61"/>
      <c r="H60" s="163"/>
      <c r="I60" s="176"/>
      <c r="J60" s="1"/>
      <c r="K60" s="1"/>
      <c r="L60" s="213">
        <f>SUMIFS(L$23:L$58,$N$23:$N$58,$N60,$D$23:$D$58,$D60)</f>
        <v>66.300000000000011</v>
      </c>
      <c r="M60" s="181" t="s">
        <v>264</v>
      </c>
      <c r="N60" s="1" t="s">
        <v>197</v>
      </c>
      <c r="O60" s="1"/>
    </row>
    <row r="61" spans="1:15" s="2" customFormat="1" ht="35.15" customHeight="1">
      <c r="B61" s="1" t="s">
        <v>108</v>
      </c>
      <c r="C61" s="13" t="s">
        <v>265</v>
      </c>
      <c r="D61" s="13" t="s">
        <v>197</v>
      </c>
      <c r="E61" s="62">
        <f t="shared" ref="E61:H62" si="4">SUMIFS(E$23:E$58,$B$23:$B$58,$B61,$D$23:$D$58,$D61)</f>
        <v>119.5597333067925</v>
      </c>
      <c r="F61" s="61">
        <f>SUMIFS(F$23:F$58,$B$23:$B$58,$B61,$D$23:$D$58,$D61)</f>
        <v>118.73910039540321</v>
      </c>
      <c r="G61" s="61">
        <f t="shared" si="4"/>
        <v>182.40000000000003</v>
      </c>
      <c r="H61" s="163">
        <f t="shared" si="4"/>
        <v>63.6608996045968</v>
      </c>
      <c r="I61" s="176">
        <f>SUMIFS(I$23:I$58,$N$23:$N$58,$N61,$D$23:$D$58,$D61)</f>
        <v>74.333305962941964</v>
      </c>
      <c r="J61" s="1">
        <f>SUMIFS(J$23:J$58,$N$23:$N$58,$N61,$D$23:$D$58,$D61)</f>
        <v>182.8</v>
      </c>
      <c r="K61" s="1">
        <f>SUMIFS(K$23:K$58,$N$23:$N$58,$N61,$D$23:$D$58,$D61)</f>
        <v>122.5</v>
      </c>
      <c r="L61" s="163">
        <f>SUMIFS(L$23:L$58,$N$23:$N$58,$N61,$D$23:$D$58,$D61)</f>
        <v>60.300000000000004</v>
      </c>
      <c r="M61" s="214" t="s">
        <v>266</v>
      </c>
      <c r="N61" s="1" t="s">
        <v>108</v>
      </c>
      <c r="O61" s="1"/>
    </row>
    <row r="62" spans="1:15" s="2" customFormat="1" ht="48" customHeight="1">
      <c r="B62" s="1" t="s">
        <v>108</v>
      </c>
      <c r="C62" s="215" t="s">
        <v>267</v>
      </c>
      <c r="D62" s="215" t="s">
        <v>14</v>
      </c>
      <c r="E62" s="216">
        <f t="shared" si="4"/>
        <v>63.682458602897825</v>
      </c>
      <c r="F62" s="217">
        <f>SUMIFS(F$23:F$58,$B$23:$B$58,$B62,$D$23:$D$58,$D62)</f>
        <v>69.881854233531982</v>
      </c>
      <c r="G62" s="217">
        <f>SUMIFS(G$23:G$58,$B$23:$B$58,$B62,$D$23:$D$58,$D62)</f>
        <v>159.50000000000003</v>
      </c>
      <c r="H62" s="218">
        <f>SUMIFS(H$23:H$58,$B$23:$B$58,$B62,$D$23:$D$58,$D62)</f>
        <v>89.618145766468032</v>
      </c>
      <c r="I62" s="219">
        <f>J62-F62</f>
        <v>88.918145766468029</v>
      </c>
      <c r="J62" s="34">
        <f>SUMIFS(J$23:J$58,$N$23:$N$58,$N62,$D$23:$D$58,$D62)</f>
        <v>158.80000000000001</v>
      </c>
      <c r="K62" s="34">
        <f>SUMIFS(K$23:K$58,$N$23:$N$58,$N62,$D$23:$D$58,$D62)</f>
        <v>60.3</v>
      </c>
      <c r="L62" s="218">
        <f>SUMIFS(L$23:L$58,$N$23:$N$58,$N62,$D$23:$D$58,$D62)</f>
        <v>98.5</v>
      </c>
      <c r="M62" s="220"/>
      <c r="N62" s="1" t="s">
        <v>108</v>
      </c>
      <c r="O62" s="1"/>
    </row>
    <row r="65" spans="1:10" ht="35.15" customHeight="1">
      <c r="C65" s="207" t="s">
        <v>268</v>
      </c>
      <c r="D65" s="221"/>
      <c r="E65" s="221"/>
      <c r="F65" s="222"/>
      <c r="G65" s="358" t="s">
        <v>269</v>
      </c>
      <c r="H65" s="358"/>
      <c r="I65" s="358" t="s">
        <v>270</v>
      </c>
      <c r="J65" s="380"/>
    </row>
    <row r="66" spans="1:10" ht="18" customHeight="1">
      <c r="C66" s="215"/>
      <c r="D66" s="151"/>
      <c r="E66" s="151"/>
      <c r="F66" s="150"/>
      <c r="G66" s="223">
        <v>2030</v>
      </c>
      <c r="H66" s="4" t="s">
        <v>271</v>
      </c>
      <c r="I66" s="224" t="s">
        <v>271</v>
      </c>
      <c r="J66" s="8">
        <v>2030</v>
      </c>
    </row>
    <row r="67" spans="1:10" ht="18" customHeight="1">
      <c r="C67" s="175" t="s">
        <v>272</v>
      </c>
      <c r="F67" s="69"/>
      <c r="G67" s="225"/>
      <c r="H67" s="226">
        <f>F62</f>
        <v>69.881854233531982</v>
      </c>
      <c r="I67" s="227">
        <f>F62</f>
        <v>69.881854233531982</v>
      </c>
      <c r="J67" s="222"/>
    </row>
    <row r="68" spans="1:10" ht="18" customHeight="1">
      <c r="A68" t="s">
        <v>48</v>
      </c>
      <c r="B68" t="s">
        <v>108</v>
      </c>
      <c r="C68" s="23" t="s">
        <v>3</v>
      </c>
      <c r="D68" s="123" t="s">
        <v>14</v>
      </c>
      <c r="E68" s="123"/>
      <c r="F68" s="32"/>
      <c r="G68" s="208">
        <f t="shared" ref="G68:H73" si="5">SUMIFS(G$23:G$58,$A$23:$A$58,$A68,$B$23:$B$58,$B68,$D$23:$D$58,$D68)</f>
        <v>52.099999999999994</v>
      </c>
      <c r="H68" s="228">
        <f t="shared" si="5"/>
        <v>30.349861961971364</v>
      </c>
      <c r="I68" s="211">
        <f t="shared" ref="I68:J73" si="6">SUMIFS(I$23:I$58,$A$23:$A$58,$A68,$N$23:$N$58,$B68,$D$23:$D$58,$D68)</f>
        <v>10.963439990974948</v>
      </c>
      <c r="J68" s="210">
        <f t="shared" si="6"/>
        <v>27.4</v>
      </c>
    </row>
    <row r="69" spans="1:10" ht="18" customHeight="1">
      <c r="A69" t="s">
        <v>68</v>
      </c>
      <c r="B69" t="s">
        <v>108</v>
      </c>
      <c r="C69" s="28" t="s">
        <v>245</v>
      </c>
      <c r="D69" s="2" t="s">
        <v>14</v>
      </c>
      <c r="E69" s="2"/>
      <c r="F69" s="42"/>
      <c r="G69" s="62">
        <f t="shared" si="5"/>
        <v>54.2</v>
      </c>
      <c r="H69" s="229">
        <f t="shared" si="5"/>
        <v>39.929649842242355</v>
      </c>
      <c r="I69" s="176">
        <f t="shared" si="6"/>
        <v>46.738609496886163</v>
      </c>
      <c r="J69" s="163">
        <f t="shared" si="6"/>
        <v>54.5</v>
      </c>
    </row>
    <row r="70" spans="1:10" ht="18" customHeight="1">
      <c r="A70" t="s">
        <v>77</v>
      </c>
      <c r="B70" t="s">
        <v>108</v>
      </c>
      <c r="C70" s="28" t="s">
        <v>273</v>
      </c>
      <c r="D70" s="2" t="s">
        <v>14</v>
      </c>
      <c r="E70" s="2"/>
      <c r="F70" s="42"/>
      <c r="G70" s="62">
        <f t="shared" si="5"/>
        <v>23.099999999999998</v>
      </c>
      <c r="H70" s="229">
        <f>SUMIFS(H$23:H$58,$A$23:$A$58,$A70,$B$23:$B$58,$B70,$D$23:$D$58,$D70)</f>
        <v>10.29366369921987</v>
      </c>
      <c r="I70" s="176">
        <f t="shared" si="6"/>
        <v>4.0936636992198707</v>
      </c>
      <c r="J70" s="163">
        <f t="shared" si="6"/>
        <v>16.900000000000002</v>
      </c>
    </row>
    <row r="71" spans="1:10" ht="18" customHeight="1">
      <c r="A71" t="s">
        <v>124</v>
      </c>
      <c r="B71" t="s">
        <v>108</v>
      </c>
      <c r="C71" s="28" t="s">
        <v>191</v>
      </c>
      <c r="D71" s="2" t="s">
        <v>14</v>
      </c>
      <c r="E71" s="2"/>
      <c r="F71" s="42"/>
      <c r="G71" s="62">
        <f t="shared" si="5"/>
        <v>10.4</v>
      </c>
      <c r="H71" s="229">
        <f t="shared" si="5"/>
        <v>1.1677211497894699</v>
      </c>
      <c r="I71" s="176">
        <f t="shared" si="6"/>
        <v>-0.23227885021053041</v>
      </c>
      <c r="J71" s="163">
        <f t="shared" si="6"/>
        <v>9</v>
      </c>
    </row>
    <row r="72" spans="1:10" ht="18" customHeight="1">
      <c r="A72" t="s">
        <v>149</v>
      </c>
      <c r="B72" t="s">
        <v>108</v>
      </c>
      <c r="C72" s="28" t="s">
        <v>147</v>
      </c>
      <c r="D72" s="2" t="s">
        <v>14</v>
      </c>
      <c r="E72" s="2"/>
      <c r="F72" s="42"/>
      <c r="G72" s="62">
        <f t="shared" si="5"/>
        <v>5.8000000000000007</v>
      </c>
      <c r="H72" s="229">
        <f t="shared" si="5"/>
        <v>0.90265486725663724</v>
      </c>
      <c r="I72" s="176">
        <f t="shared" si="6"/>
        <v>2.1026548672566365</v>
      </c>
      <c r="J72" s="163">
        <f t="shared" si="6"/>
        <v>7</v>
      </c>
    </row>
    <row r="73" spans="1:10" ht="18" customHeight="1">
      <c r="A73" t="s">
        <v>169</v>
      </c>
      <c r="B73" t="s">
        <v>108</v>
      </c>
      <c r="C73" s="33" t="s">
        <v>175</v>
      </c>
      <c r="D73" s="323" t="s">
        <v>14</v>
      </c>
      <c r="E73" s="323"/>
      <c r="F73" s="333"/>
      <c r="G73" s="216">
        <f t="shared" si="5"/>
        <v>10.6</v>
      </c>
      <c r="H73" s="230">
        <f t="shared" si="5"/>
        <v>4.4629999999999992</v>
      </c>
      <c r="I73" s="219">
        <f t="shared" si="6"/>
        <v>8.9039999999999999</v>
      </c>
      <c r="J73" s="218">
        <f t="shared" si="6"/>
        <v>12</v>
      </c>
    </row>
    <row r="99" spans="3:6" ht="18" customHeight="1">
      <c r="C99" s="348"/>
      <c r="D99" s="335" t="s">
        <v>270</v>
      </c>
      <c r="E99" s="335" t="s">
        <v>270</v>
      </c>
      <c r="F99" s="336" t="s">
        <v>269</v>
      </c>
    </row>
    <row r="100" spans="3:6" ht="18" customHeight="1">
      <c r="C100" s="329" t="s">
        <v>274</v>
      </c>
      <c r="D100" s="1">
        <f>K62</f>
        <v>60.3</v>
      </c>
      <c r="E100" s="1"/>
      <c r="F100" s="11"/>
    </row>
    <row r="101" spans="3:6" ht="18" customHeight="1">
      <c r="C101" s="329" t="s">
        <v>275</v>
      </c>
      <c r="D101" s="1"/>
      <c r="E101" s="61">
        <f>F62-D100</f>
        <v>9.5818542335319847</v>
      </c>
      <c r="F101" s="63">
        <f>F62-D100</f>
        <v>9.5818542335319847</v>
      </c>
    </row>
    <row r="102" spans="3:6" ht="18" customHeight="1">
      <c r="C102" s="329" t="s">
        <v>276</v>
      </c>
      <c r="D102" s="229">
        <f>L62</f>
        <v>98.5</v>
      </c>
      <c r="E102" s="229">
        <f>I62</f>
        <v>88.918145766468029</v>
      </c>
      <c r="F102" s="163">
        <f>H62</f>
        <v>89.618145766468032</v>
      </c>
    </row>
    <row r="103" spans="3:6" ht="18" customHeight="1">
      <c r="C103" s="329" t="s">
        <v>277</v>
      </c>
      <c r="D103" s="345">
        <f>L61-L62</f>
        <v>-38.199999999999996</v>
      </c>
      <c r="E103" s="1"/>
      <c r="F103" s="11"/>
    </row>
    <row r="104" spans="3:6" ht="18" customHeight="1">
      <c r="C104" s="330" t="s">
        <v>278</v>
      </c>
      <c r="D104" s="346">
        <f>L54+L55</f>
        <v>6</v>
      </c>
      <c r="E104" s="34"/>
      <c r="F104" s="347"/>
    </row>
    <row r="106" spans="3:6">
      <c r="C106" t="s">
        <v>279</v>
      </c>
    </row>
    <row r="107" spans="3:6">
      <c r="D107" s="232"/>
    </row>
    <row r="117" spans="1:16">
      <c r="C117" s="6" t="s">
        <v>280</v>
      </c>
    </row>
    <row r="118" spans="1:16" hidden="1">
      <c r="D118" s="4" t="s">
        <v>14</v>
      </c>
      <c r="E118" s="4" t="s">
        <v>197</v>
      </c>
      <c r="F118" s="4" t="s">
        <v>14</v>
      </c>
      <c r="G118" s="4" t="s">
        <v>14</v>
      </c>
      <c r="H118" s="4" t="s">
        <v>14</v>
      </c>
    </row>
    <row r="119" spans="1:16" ht="42" customHeight="1">
      <c r="C119" s="225"/>
      <c r="D119" s="154" t="s">
        <v>269</v>
      </c>
      <c r="E119" s="381" t="s">
        <v>281</v>
      </c>
      <c r="F119" s="359"/>
      <c r="G119" s="359"/>
      <c r="H119" s="359"/>
      <c r="I119" s="359" t="s">
        <v>282</v>
      </c>
      <c r="J119" s="372"/>
      <c r="K119" s="359" t="s">
        <v>283</v>
      </c>
      <c r="L119" s="372"/>
      <c r="M119" s="380" t="s">
        <v>219</v>
      </c>
      <c r="O119" s="358" t="s">
        <v>284</v>
      </c>
      <c r="P119" s="353"/>
    </row>
    <row r="120" spans="1:16" ht="55.15" customHeight="1">
      <c r="C120" s="115"/>
      <c r="D120" s="234" t="s">
        <v>285</v>
      </c>
      <c r="E120" s="1" t="s">
        <v>222</v>
      </c>
      <c r="F120" s="1" t="s">
        <v>223</v>
      </c>
      <c r="G120" s="1" t="s">
        <v>221</v>
      </c>
      <c r="H120" s="11" t="s">
        <v>222</v>
      </c>
      <c r="I120" s="235" t="s">
        <v>286</v>
      </c>
      <c r="J120" s="236" t="s">
        <v>287</v>
      </c>
      <c r="K120" s="235" t="s">
        <v>288</v>
      </c>
      <c r="L120" s="235" t="s">
        <v>289</v>
      </c>
      <c r="M120" s="382"/>
      <c r="O120" s="357"/>
      <c r="P120" s="354"/>
    </row>
    <row r="121" spans="1:16">
      <c r="C121" s="115"/>
      <c r="D121" s="234">
        <v>2022</v>
      </c>
      <c r="E121" s="1">
        <v>2030</v>
      </c>
      <c r="F121" s="1">
        <v>2030</v>
      </c>
      <c r="G121" s="1">
        <v>2030</v>
      </c>
      <c r="H121" s="11">
        <v>2030</v>
      </c>
      <c r="I121" s="1">
        <v>2030</v>
      </c>
      <c r="J121" s="11">
        <v>2030</v>
      </c>
      <c r="K121" s="1">
        <v>2030</v>
      </c>
      <c r="L121" s="1">
        <v>2030</v>
      </c>
      <c r="M121" s="382"/>
      <c r="O121" s="357"/>
      <c r="P121" s="354"/>
    </row>
    <row r="122" spans="1:16">
      <c r="C122" s="144"/>
      <c r="D122" s="237" t="s">
        <v>275</v>
      </c>
      <c r="E122" s="10" t="s">
        <v>226</v>
      </c>
      <c r="F122" s="34" t="s">
        <v>224</v>
      </c>
      <c r="G122" s="34" t="s">
        <v>224</v>
      </c>
      <c r="H122" s="160" t="s">
        <v>225</v>
      </c>
      <c r="I122" s="34" t="s">
        <v>224</v>
      </c>
      <c r="J122" s="17" t="s">
        <v>224</v>
      </c>
      <c r="K122" s="10" t="s">
        <v>225</v>
      </c>
      <c r="L122" s="1" t="s">
        <v>225</v>
      </c>
      <c r="M122" s="383"/>
      <c r="O122" s="357"/>
      <c r="P122" s="354"/>
    </row>
    <row r="123" spans="1:16" ht="35.15" customHeight="1">
      <c r="A123" s="1" t="s">
        <v>39</v>
      </c>
      <c r="B123" s="1" t="s">
        <v>108</v>
      </c>
      <c r="C123" s="238" t="s">
        <v>290</v>
      </c>
      <c r="D123" s="239">
        <f t="shared" ref="D123:D129" si="7">SUMIFS(F$23:F$58,$D$23:$D$58,D$118,$N$23:$N$58,$B123,$O$23:$O$58,$A123)</f>
        <v>2</v>
      </c>
      <c r="E123" s="228">
        <f t="shared" ref="E123:E129" si="8">SUMIFS(L$23:L$58,$D$23:$D$58,E$118,$N$23:$N$58,$B123,$O$23:$O$58,$A123)</f>
        <v>10</v>
      </c>
      <c r="F123" s="174">
        <f t="shared" ref="F123:F129" si="9">SUMIFS(K$23:K$58,$D$23:$D$58,F$118,$N$23:$N$58,$B123,$O$23:$O$58,$A123)</f>
        <v>1</v>
      </c>
      <c r="G123" s="174">
        <f t="shared" ref="G123:G129" si="10">SUMIFS(J$23:J$58,$D$23:$D$58,G$118,$N$23:$N$58,$B123,$O$23:$O$58,$A123)</f>
        <v>11</v>
      </c>
      <c r="H123" s="172">
        <f t="shared" ref="H123:H129" si="11">SUMIFS(I$23:I$58,$D$23:$D$58,H$118,$N$23:$N$58,$B123,$O$23:$O$58,$A123)</f>
        <v>9</v>
      </c>
      <c r="I123" s="240">
        <v>1</v>
      </c>
      <c r="J123" s="241">
        <v>1</v>
      </c>
      <c r="K123" s="228">
        <f t="shared" ref="K123:L129" si="12">$H123*I123</f>
        <v>9</v>
      </c>
      <c r="L123" s="228">
        <f t="shared" si="12"/>
        <v>9</v>
      </c>
      <c r="M123" s="153"/>
      <c r="O123" s="242">
        <v>0.85</v>
      </c>
      <c r="P123" s="243">
        <f t="shared" ref="P123:P129" si="13">O123*H123</f>
        <v>7.6499999999999995</v>
      </c>
    </row>
    <row r="124" spans="1:16" ht="35.15" customHeight="1">
      <c r="A124" s="1" t="s">
        <v>48</v>
      </c>
      <c r="B124" s="1" t="s">
        <v>108</v>
      </c>
      <c r="C124" s="238" t="s">
        <v>190</v>
      </c>
      <c r="D124" s="244">
        <f t="shared" si="7"/>
        <v>13.594742054791793</v>
      </c>
      <c r="E124" s="245">
        <f t="shared" si="8"/>
        <v>7</v>
      </c>
      <c r="F124" s="174">
        <f t="shared" si="9"/>
        <v>11.900000000000002</v>
      </c>
      <c r="G124" s="174">
        <f t="shared" si="10"/>
        <v>18.900000000000002</v>
      </c>
      <c r="H124" s="172">
        <f t="shared" si="11"/>
        <v>5.3052579452082069</v>
      </c>
      <c r="I124" s="240">
        <f>4/7</f>
        <v>0.5714285714285714</v>
      </c>
      <c r="J124" s="241">
        <f>4/7</f>
        <v>0.5714285714285714</v>
      </c>
      <c r="K124" s="245">
        <f t="shared" si="12"/>
        <v>3.0315759686904036</v>
      </c>
      <c r="L124" s="245">
        <f t="shared" si="12"/>
        <v>3.0315759686904036</v>
      </c>
      <c r="M124" s="188" t="s">
        <v>291</v>
      </c>
      <c r="O124" s="246">
        <v>0.6</v>
      </c>
      <c r="P124" s="247">
        <f t="shared" si="13"/>
        <v>3.1831547671249241</v>
      </c>
    </row>
    <row r="125" spans="1:16" ht="35.15" customHeight="1">
      <c r="A125" s="1" t="s">
        <v>68</v>
      </c>
      <c r="B125" s="1" t="s">
        <v>108</v>
      </c>
      <c r="C125" s="238" t="s">
        <v>292</v>
      </c>
      <c r="D125" s="244">
        <f t="shared" si="7"/>
        <v>16.436560009025051</v>
      </c>
      <c r="E125" s="245">
        <f t="shared" si="8"/>
        <v>21</v>
      </c>
      <c r="F125" s="174">
        <f t="shared" si="9"/>
        <v>0</v>
      </c>
      <c r="G125" s="174">
        <f t="shared" si="10"/>
        <v>27.4</v>
      </c>
      <c r="H125" s="172">
        <f t="shared" si="11"/>
        <v>10.963439990974948</v>
      </c>
      <c r="I125" s="240">
        <f>10/21</f>
        <v>0.47619047619047616</v>
      </c>
      <c r="J125" s="241">
        <f>14/21</f>
        <v>0.66666666666666663</v>
      </c>
      <c r="K125" s="245">
        <f t="shared" si="12"/>
        <v>5.2206857099880697</v>
      </c>
      <c r="L125" s="245">
        <f t="shared" si="12"/>
        <v>7.3089599939832981</v>
      </c>
      <c r="M125" s="248" t="s">
        <v>293</v>
      </c>
      <c r="O125" s="246">
        <v>0.1</v>
      </c>
      <c r="P125" s="247">
        <f t="shared" si="13"/>
        <v>1.0963439990974948</v>
      </c>
    </row>
    <row r="126" spans="1:16" ht="35.15" customHeight="1">
      <c r="A126" s="1" t="s">
        <v>77</v>
      </c>
      <c r="B126" s="1" t="s">
        <v>108</v>
      </c>
      <c r="C126" s="238" t="s">
        <v>294</v>
      </c>
      <c r="D126" s="244">
        <f t="shared" si="7"/>
        <v>3</v>
      </c>
      <c r="E126" s="245">
        <f t="shared" si="8"/>
        <v>17</v>
      </c>
      <c r="F126" s="174">
        <f t="shared" si="9"/>
        <v>2</v>
      </c>
      <c r="G126" s="174">
        <f t="shared" si="10"/>
        <v>19</v>
      </c>
      <c r="H126" s="172">
        <f t="shared" si="11"/>
        <v>16</v>
      </c>
      <c r="I126" s="240">
        <v>0</v>
      </c>
      <c r="J126" s="241">
        <f>2/17</f>
        <v>0.11764705882352941</v>
      </c>
      <c r="K126" s="245">
        <f t="shared" si="12"/>
        <v>0</v>
      </c>
      <c r="L126" s="245">
        <f t="shared" si="12"/>
        <v>1.8823529411764706</v>
      </c>
      <c r="M126" s="249"/>
      <c r="O126" s="246">
        <v>0</v>
      </c>
      <c r="P126" s="247">
        <f t="shared" si="13"/>
        <v>0</v>
      </c>
    </row>
    <row r="127" spans="1:16" ht="35.15" customHeight="1">
      <c r="A127" s="1" t="s">
        <v>124</v>
      </c>
      <c r="B127" s="1" t="s">
        <v>108</v>
      </c>
      <c r="C127" s="238" t="s">
        <v>295</v>
      </c>
      <c r="D127" s="244">
        <f t="shared" si="7"/>
        <v>7.0788260578297404</v>
      </c>
      <c r="E127" s="245">
        <f t="shared" si="8"/>
        <v>-8</v>
      </c>
      <c r="F127" s="174">
        <f t="shared" si="9"/>
        <v>23</v>
      </c>
      <c r="G127" s="174">
        <f t="shared" si="10"/>
        <v>40</v>
      </c>
      <c r="H127" s="172">
        <f t="shared" si="11"/>
        <v>32.921173942170256</v>
      </c>
      <c r="I127" s="240">
        <f>-2/-8</f>
        <v>0.25</v>
      </c>
      <c r="J127" s="241">
        <f>-2/-8</f>
        <v>0.25</v>
      </c>
      <c r="K127" s="245">
        <f t="shared" si="12"/>
        <v>8.230293485542564</v>
      </c>
      <c r="L127" s="245">
        <f t="shared" si="12"/>
        <v>8.230293485542564</v>
      </c>
      <c r="M127" s="248" t="s">
        <v>296</v>
      </c>
      <c r="O127" s="246">
        <v>0</v>
      </c>
      <c r="P127" s="247">
        <f t="shared" si="13"/>
        <v>0</v>
      </c>
    </row>
    <row r="128" spans="1:16" ht="55.15" customHeight="1">
      <c r="A128" s="1" t="s">
        <v>149</v>
      </c>
      <c r="B128" s="1" t="s">
        <v>108</v>
      </c>
      <c r="C128" s="238" t="s">
        <v>297</v>
      </c>
      <c r="D128" s="244">
        <f t="shared" si="7"/>
        <v>0.68256444528409399</v>
      </c>
      <c r="E128" s="245">
        <f t="shared" si="8"/>
        <v>4.6999999999999993</v>
      </c>
      <c r="F128" s="174">
        <f t="shared" si="9"/>
        <v>3</v>
      </c>
      <c r="G128" s="174">
        <f t="shared" si="10"/>
        <v>14.5</v>
      </c>
      <c r="H128" s="172">
        <f t="shared" si="11"/>
        <v>13.817435554715907</v>
      </c>
      <c r="I128" s="240">
        <v>0</v>
      </c>
      <c r="J128" s="241">
        <f>1/4</f>
        <v>0.25</v>
      </c>
      <c r="K128" s="245">
        <f t="shared" si="12"/>
        <v>0</v>
      </c>
      <c r="L128" s="245">
        <f t="shared" si="12"/>
        <v>3.4543588886789767</v>
      </c>
      <c r="M128" s="249"/>
      <c r="O128" s="246">
        <v>0</v>
      </c>
      <c r="P128" s="247">
        <f t="shared" si="13"/>
        <v>0</v>
      </c>
    </row>
    <row r="129" spans="1:16" ht="35.15" customHeight="1">
      <c r="A129" s="1" t="s">
        <v>154</v>
      </c>
      <c r="B129" s="1" t="s">
        <v>108</v>
      </c>
      <c r="C129" s="238" t="s">
        <v>298</v>
      </c>
      <c r="D129" s="244">
        <f t="shared" si="7"/>
        <v>20.266623982953895</v>
      </c>
      <c r="E129" s="245">
        <f t="shared" si="8"/>
        <v>8.6</v>
      </c>
      <c r="F129" s="174">
        <f t="shared" si="9"/>
        <v>19.399999999999999</v>
      </c>
      <c r="G129" s="174">
        <f t="shared" si="10"/>
        <v>28</v>
      </c>
      <c r="H129" s="172">
        <f t="shared" si="11"/>
        <v>10.774376017046105</v>
      </c>
      <c r="I129" s="240">
        <f>3/13</f>
        <v>0.23076923076923078</v>
      </c>
      <c r="J129" s="241">
        <f>4/13</f>
        <v>0.30769230769230771</v>
      </c>
      <c r="K129" s="250">
        <f t="shared" si="12"/>
        <v>2.4863944654721784</v>
      </c>
      <c r="L129" s="250">
        <f t="shared" si="12"/>
        <v>3.315192620629571</v>
      </c>
      <c r="M129" s="188" t="s">
        <v>299</v>
      </c>
      <c r="O129" s="251">
        <v>0</v>
      </c>
      <c r="P129" s="252">
        <f t="shared" si="13"/>
        <v>0</v>
      </c>
    </row>
    <row r="130" spans="1:16" s="2" customFormat="1" ht="25.15" customHeight="1">
      <c r="B130" s="1" t="s">
        <v>197</v>
      </c>
      <c r="C130" s="253" t="s">
        <v>300</v>
      </c>
      <c r="D130" s="254">
        <f>SUM(D123:D129)</f>
        <v>63.059316549884571</v>
      </c>
      <c r="E130" s="255">
        <f>SUM(E123:E129)</f>
        <v>60.300000000000004</v>
      </c>
      <c r="F130" s="27">
        <f>SUM(F123:F129)</f>
        <v>60.300000000000004</v>
      </c>
      <c r="G130" s="27">
        <f>SUM(G123:G129)</f>
        <v>158.80000000000001</v>
      </c>
      <c r="H130" s="256">
        <f>SUM(H123:H129)</f>
        <v>98.781683450115423</v>
      </c>
      <c r="I130" s="257">
        <f>SUMPRODUCT(I$123:I$129,$G$123:$G$129)/$G$130</f>
        <v>0.3231055258763067</v>
      </c>
      <c r="J130" s="258">
        <f>SUMPRODUCT(J$123:J$129,$G$123:$G$129)/$G$130</f>
        <v>0.40643794332303734</v>
      </c>
      <c r="K130" s="250">
        <f>SUM(K123:K129)</f>
        <v>27.968949629693213</v>
      </c>
      <c r="L130" s="250">
        <f>SUM(L123:L129)</f>
        <v>36.222733898701286</v>
      </c>
      <c r="M130" s="259" t="s">
        <v>301</v>
      </c>
      <c r="O130" s="33"/>
      <c r="P130" s="260">
        <f>SUM(P123:P129)</f>
        <v>11.929498766222419</v>
      </c>
    </row>
  </sheetData>
  <mergeCells count="16">
    <mergeCell ref="O119:P122"/>
    <mergeCell ref="M37:M40"/>
    <mergeCell ref="M41:M43"/>
    <mergeCell ref="M49:M51"/>
    <mergeCell ref="G65:H65"/>
    <mergeCell ref="I65:J65"/>
    <mergeCell ref="E119:H119"/>
    <mergeCell ref="I119:J119"/>
    <mergeCell ref="K119:L119"/>
    <mergeCell ref="M119:M122"/>
    <mergeCell ref="M27:M30"/>
    <mergeCell ref="D19:D22"/>
    <mergeCell ref="E19:H19"/>
    <mergeCell ref="I19:L19"/>
    <mergeCell ref="O19:O22"/>
    <mergeCell ref="M24:M26"/>
  </mergeCells>
  <pageMargins left="0.25" right="0.25" top="0.75" bottom="0.75" header="0.3" footer="0.3"/>
  <pageSetup paperSize="9" scale="3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6d25fa36-6e92-4a8c-bcd7-8d2e2e5dc1cc">
      <Terms xmlns="http://schemas.microsoft.com/office/infopath/2007/PartnerControls"/>
    </lcf76f155ced4ddcb4097134ff3c332f>
    <_ip_UnifiedCompliancePolicyProperties xmlns="http://schemas.microsoft.com/sharepoint/v3" xsi:nil="true"/>
    <TaxCatchAll xmlns="2a193445-8f29-4d28-b3a3-ce6182a987a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3565D2027CB5C43B896265DB26BF053" ma:contentTypeVersion="20" ma:contentTypeDescription="Crée un document." ma:contentTypeScope="" ma:versionID="183fda781c77fc0b14176d96d6a19ac2">
  <xsd:schema xmlns:xsd="http://www.w3.org/2001/XMLSchema" xmlns:xs="http://www.w3.org/2001/XMLSchema" xmlns:p="http://schemas.microsoft.com/office/2006/metadata/properties" xmlns:ns1="http://schemas.microsoft.com/sharepoint/v3" xmlns:ns2="6d25fa36-6e92-4a8c-bcd7-8d2e2e5dc1cc" xmlns:ns3="2a193445-8f29-4d28-b3a3-ce6182a987ad" targetNamespace="http://schemas.microsoft.com/office/2006/metadata/properties" ma:root="true" ma:fieldsID="c0560ee6312126af7bf5ba8cdb680385" ns1:_="" ns2:_="" ns3:_="">
    <xsd:import namespace="http://schemas.microsoft.com/sharepoint/v3"/>
    <xsd:import namespace="6d25fa36-6e92-4a8c-bcd7-8d2e2e5dc1cc"/>
    <xsd:import namespace="2a193445-8f29-4d28-b3a3-ce6182a987a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riétés de la stratégie de conformité unifiée" ma:hidden="true" ma:internalName="_ip_UnifiedCompliancePolicyProperties">
      <xsd:simpleType>
        <xsd:restriction base="dms:Note"/>
      </xsd:simpleType>
    </xsd:element>
    <xsd:element name="_ip_UnifiedCompliancePolicyUIAction" ma:index="21"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25fa36-6e92-4a8c-bcd7-8d2e2e5dc1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fdb6b646-3ed7-48ad-b39c-bbf27f50ba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193445-8f29-4d28-b3a3-ce6182a987ad" elementFormDefault="qualified">
    <xsd:import namespace="http://schemas.microsoft.com/office/2006/documentManagement/types"/>
    <xsd:import namespace="http://schemas.microsoft.com/office/infopath/2007/PartnerControls"/>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element name="TaxCatchAll" ma:index="24" nillable="true" ma:displayName="Taxonomy Catch All Column" ma:hidden="true" ma:list="{4fd0a5eb-5bd5-4419-8c56-9da7f185a722}" ma:internalName="TaxCatchAll" ma:showField="CatchAllData" ma:web="2a193445-8f29-4d28-b3a3-ce6182a987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AF67B9-39C1-4021-B5FE-30BB1C9D7405}">
  <ds:schemaRefs>
    <ds:schemaRef ds:uri="http://purl.org/dc/terms/"/>
    <ds:schemaRef ds:uri="http://www.w3.org/XML/1998/namespace"/>
    <ds:schemaRef ds:uri="6d25fa36-6e92-4a8c-bcd7-8d2e2e5dc1cc"/>
    <ds:schemaRef ds:uri="http://schemas.microsoft.com/office/2006/metadata/properties"/>
    <ds:schemaRef ds:uri="http://schemas.microsoft.com/sharepoint/v3"/>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2a193445-8f29-4d28-b3a3-ce6182a987ad"/>
    <ds:schemaRef ds:uri="http://purl.org/dc/dcmitype/"/>
  </ds:schemaRefs>
</ds:datastoreItem>
</file>

<file path=customXml/itemProps2.xml><?xml version="1.0" encoding="utf-8"?>
<ds:datastoreItem xmlns:ds="http://schemas.openxmlformats.org/officeDocument/2006/customXml" ds:itemID="{64C891A4-8A30-4307-80D0-BC8448ECF5C1}">
  <ds:schemaRefs>
    <ds:schemaRef ds:uri="http://schemas.microsoft.com/sharepoint/v3/contenttype/forms"/>
  </ds:schemaRefs>
</ds:datastoreItem>
</file>

<file path=customXml/itemProps3.xml><?xml version="1.0" encoding="utf-8"?>
<ds:datastoreItem xmlns:ds="http://schemas.openxmlformats.org/officeDocument/2006/customXml" ds:itemID="{8D3E71FD-4F6C-4CDF-AD57-CFC997A799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d25fa36-6e92-4a8c-bcd7-8d2e2e5dc1cc"/>
    <ds:schemaRef ds:uri="2a193445-8f29-4d28-b3a3-ce6182a987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Présentation</vt:lpstr>
      <vt:lpstr>BESOINS</vt:lpstr>
      <vt:lpstr>FIGURES</vt:lpstr>
      <vt:lpstr>Comparaison Pisani-Mahfouz</vt:lpstr>
      <vt:lpstr>BESOINS!Impression_des_titres</vt:lpstr>
      <vt:lpstr>BESOINS!Zone_d_impression</vt:lpstr>
      <vt:lpstr>'Comparaison Pisani-Mahfouz'!Zone_d_impression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Solène METAYER</dc:creator>
  <cp:keywords/>
  <dc:description/>
  <cp:lastModifiedBy>Maxime LEDEZ</cp:lastModifiedBy>
  <cp:revision/>
  <dcterms:created xsi:type="dcterms:W3CDTF">2015-06-05T18:19:34Z</dcterms:created>
  <dcterms:modified xsi:type="dcterms:W3CDTF">2024-01-25T10:24:20Z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0x01010043565D2027CB5C43B896265DB26BF053</vt:lpwstr>
  </property>
  <property fmtid="{D5CDD505-2E9C-101B-9397-08002B2CF9AE}" pid="3" name="MediaServiceImageTags">
    <vt:lpwstr/>
  </property>
</Properties>
</file>