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i4ce.sharepoint.com/Documents partages/71 - Poleco/Industrie verte/5. rapport final/"/>
    </mc:Choice>
  </mc:AlternateContent>
  <xr:revisionPtr revIDLastSave="816" documentId="8_{622A3CBB-943D-4069-857F-BB185120B90F}" xr6:coauthVersionLast="47" xr6:coauthVersionMax="47" xr10:uidLastSave="{8BD5DFCC-C71E-4A0E-9CDD-24E06FEC36BA}"/>
  <bookViews>
    <workbookView xWindow="-120" yWindow="-120" windowWidth="29040" windowHeight="15840" activeTab="5" xr2:uid="{9E34E3A9-3329-4332-8ED8-F86E725333F4}"/>
  </bookViews>
  <sheets>
    <sheet name="Introduction" sheetId="24" r:id="rId1"/>
    <sheet name="Synthèse" sheetId="31" r:id="rId2"/>
    <sheet name="Acier" sheetId="32" r:id="rId3"/>
    <sheet name="Ciment" sheetId="28" r:id="rId4"/>
    <sheet name="Alcènes et aromatiques" sheetId="21" r:id="rId5"/>
    <sheet name="Ammoniac" sheetId="20" r:id="rId6"/>
    <sheet name="Données CAPEX" sheetId="3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191" i="20" l="1"/>
  <c r="C237" i="32"/>
  <c r="C238" i="32"/>
  <c r="C239" i="32"/>
  <c r="C240" i="32"/>
  <c r="C241" i="32"/>
  <c r="C242" i="32"/>
  <c r="AX18" i="32"/>
  <c r="AW18" i="32"/>
  <c r="AV18" i="32"/>
  <c r="AU18" i="32"/>
  <c r="AT18" i="32"/>
  <c r="AS18" i="32"/>
  <c r="AR18" i="32"/>
  <c r="AQ18" i="32"/>
  <c r="AP18" i="32"/>
  <c r="AO18" i="32"/>
  <c r="AN18" i="32"/>
  <c r="AM18" i="32"/>
  <c r="AL18" i="32"/>
  <c r="AK18" i="32"/>
  <c r="AJ18" i="32"/>
  <c r="AI18" i="32"/>
  <c r="AH18" i="32"/>
  <c r="AG18" i="32"/>
  <c r="AF18" i="32"/>
  <c r="AE18" i="32"/>
  <c r="AD18" i="32"/>
  <c r="AC18" i="32"/>
  <c r="AB18" i="32"/>
  <c r="AA18" i="32"/>
  <c r="Z18" i="32"/>
  <c r="Y18" i="32"/>
  <c r="X18" i="32"/>
  <c r="W18" i="32"/>
  <c r="V18" i="32"/>
  <c r="U18" i="32"/>
  <c r="T18" i="32"/>
  <c r="S18" i="32"/>
  <c r="R18" i="32"/>
  <c r="Q18" i="32"/>
  <c r="P18" i="32"/>
  <c r="O18" i="32"/>
  <c r="BO71" i="28"/>
  <c r="DT44" i="28"/>
  <c r="DT166" i="28"/>
  <c r="AD103" i="28"/>
  <c r="BO103" i="28"/>
  <c r="L132" i="32"/>
  <c r="L133" i="32" s="1"/>
  <c r="L119" i="32"/>
  <c r="L117" i="32"/>
  <c r="L118" i="32" s="1"/>
  <c r="L86" i="32" l="1"/>
  <c r="L87" i="32" s="1"/>
  <c r="L83" i="32"/>
  <c r="L84" i="32" s="1"/>
  <c r="L89" i="32" l="1"/>
  <c r="L90" i="32" s="1"/>
  <c r="FV141" i="21"/>
  <c r="EK141" i="21"/>
  <c r="CZ141" i="21"/>
  <c r="BO141" i="21"/>
  <c r="FV120" i="20"/>
  <c r="EK120" i="20"/>
  <c r="CZ120" i="20"/>
  <c r="BO120" i="20"/>
  <c r="FV119" i="20"/>
  <c r="EK119" i="20"/>
  <c r="CZ119" i="20"/>
  <c r="BO119" i="20"/>
  <c r="GP94" i="20"/>
  <c r="FE94" i="20"/>
  <c r="DT94" i="20"/>
  <c r="CI94" i="20"/>
  <c r="GP93" i="20"/>
  <c r="FE93" i="20"/>
  <c r="DT93" i="20"/>
  <c r="CI93" i="20"/>
  <c r="GP140" i="21" l="1"/>
  <c r="FE140" i="21"/>
  <c r="DT140" i="21"/>
  <c r="CI140" i="21"/>
  <c r="GP135" i="21"/>
  <c r="FE135" i="21"/>
  <c r="DT135" i="21"/>
  <c r="CI135" i="21"/>
  <c r="GP162" i="21"/>
  <c r="FE162" i="21"/>
  <c r="DT162" i="21"/>
  <c r="CI162" i="21"/>
  <c r="GP121" i="21"/>
  <c r="FE121" i="21"/>
  <c r="DT121" i="21"/>
  <c r="CI121" i="21"/>
  <c r="GP112" i="21"/>
  <c r="FE112" i="21"/>
  <c r="DT112" i="21"/>
  <c r="CI112" i="21"/>
  <c r="GP98" i="21"/>
  <c r="FE98" i="21"/>
  <c r="DT98" i="21"/>
  <c r="CI98" i="21"/>
  <c r="GP97" i="21"/>
  <c r="FE97" i="21"/>
  <c r="DT97" i="21"/>
  <c r="CI97" i="21"/>
  <c r="GP134" i="32"/>
  <c r="FE134" i="32"/>
  <c r="DT134" i="32"/>
  <c r="CI134" i="32"/>
  <c r="GP121" i="32"/>
  <c r="FE121" i="32"/>
  <c r="DT121" i="32"/>
  <c r="CI121" i="32"/>
  <c r="GP93" i="32"/>
  <c r="GP94" i="32"/>
  <c r="GP95" i="32"/>
  <c r="FE93" i="32"/>
  <c r="FE94" i="32"/>
  <c r="FE95" i="32"/>
  <c r="DT93" i="32"/>
  <c r="DT94" i="32"/>
  <c r="DT95" i="32"/>
  <c r="CI95" i="32"/>
  <c r="CI94" i="32"/>
  <c r="CI93" i="32"/>
  <c r="K44" i="21"/>
  <c r="K45" i="21"/>
  <c r="K46" i="21"/>
  <c r="K47" i="21"/>
  <c r="K48" i="21"/>
  <c r="K49" i="21"/>
  <c r="AX249" i="21" l="1"/>
  <c r="AW249" i="21"/>
  <c r="AV249" i="21"/>
  <c r="AU249" i="21"/>
  <c r="AT249" i="21"/>
  <c r="AS249" i="21"/>
  <c r="AR249" i="21"/>
  <c r="AQ249" i="21"/>
  <c r="AP249" i="21"/>
  <c r="AO249" i="21"/>
  <c r="AN249" i="21"/>
  <c r="AM249" i="21"/>
  <c r="AL249" i="21"/>
  <c r="AK249" i="21"/>
  <c r="AJ249" i="21"/>
  <c r="AI249" i="21"/>
  <c r="AH249" i="21"/>
  <c r="AG249" i="21"/>
  <c r="AF249" i="21"/>
  <c r="AE249" i="21"/>
  <c r="AD249" i="21"/>
  <c r="AC249" i="21"/>
  <c r="AB249" i="21"/>
  <c r="AA249" i="21"/>
  <c r="Z249" i="21"/>
  <c r="Y249" i="21"/>
  <c r="X249" i="21"/>
  <c r="W249" i="21"/>
  <c r="V249" i="21"/>
  <c r="U249" i="21"/>
  <c r="T249" i="21"/>
  <c r="S249" i="21"/>
  <c r="R249" i="21"/>
  <c r="Q249" i="21"/>
  <c r="P249" i="21"/>
  <c r="O249" i="21"/>
  <c r="AX199" i="20" l="1"/>
  <c r="AW199" i="20"/>
  <c r="AV199" i="20"/>
  <c r="AU199" i="20"/>
  <c r="AT199" i="20"/>
  <c r="AS199" i="20"/>
  <c r="AR199" i="20"/>
  <c r="AQ199" i="20"/>
  <c r="AP199" i="20"/>
  <c r="AO199" i="20"/>
  <c r="AN199" i="20"/>
  <c r="AM199" i="20"/>
  <c r="AL199" i="20"/>
  <c r="AK199" i="20"/>
  <c r="AJ199" i="20"/>
  <c r="AI199" i="20"/>
  <c r="AH199" i="20"/>
  <c r="AG199" i="20"/>
  <c r="AF199" i="20"/>
  <c r="AE199" i="20"/>
  <c r="AD199" i="20"/>
  <c r="AC199" i="20"/>
  <c r="AB199" i="20"/>
  <c r="AA199" i="20"/>
  <c r="Z199" i="20"/>
  <c r="Y199" i="20"/>
  <c r="X199" i="20"/>
  <c r="W199" i="20"/>
  <c r="V199" i="20"/>
  <c r="U199" i="20"/>
  <c r="T199" i="20"/>
  <c r="S199" i="20"/>
  <c r="R199" i="20"/>
  <c r="Q199" i="20"/>
  <c r="P199" i="20"/>
  <c r="O199" i="20"/>
  <c r="GP71" i="28"/>
  <c r="FV71" i="28"/>
  <c r="FE71" i="28"/>
  <c r="EK71" i="28"/>
  <c r="DT71" i="28"/>
  <c r="CZ71" i="28"/>
  <c r="CZ153" i="28" s="1"/>
  <c r="CI71" i="28"/>
  <c r="AX71" i="28"/>
  <c r="AD71" i="28"/>
  <c r="GP103" i="28"/>
  <c r="FV103" i="28"/>
  <c r="FE103" i="28"/>
  <c r="EK103" i="28"/>
  <c r="DT103" i="28"/>
  <c r="CZ103" i="28"/>
  <c r="CI103" i="28"/>
  <c r="AX103" i="28"/>
  <c r="AX44" i="28"/>
  <c r="AX53" i="28"/>
  <c r="AX169" i="28"/>
  <c r="AW169" i="28"/>
  <c r="AV169" i="28"/>
  <c r="AU169" i="28"/>
  <c r="AT169" i="28"/>
  <c r="AS169" i="28"/>
  <c r="AR169" i="28"/>
  <c r="AQ169" i="28"/>
  <c r="AP169" i="28"/>
  <c r="AO169" i="28"/>
  <c r="AN169" i="28"/>
  <c r="AM169" i="28"/>
  <c r="AL169" i="28"/>
  <c r="AK169" i="28"/>
  <c r="AJ169" i="28"/>
  <c r="AI169" i="28"/>
  <c r="AH169" i="28"/>
  <c r="AG169" i="28"/>
  <c r="AF169" i="28"/>
  <c r="AE169" i="28"/>
  <c r="AD169" i="28"/>
  <c r="AC169" i="28"/>
  <c r="AB169" i="28"/>
  <c r="AA169" i="28"/>
  <c r="Z169" i="28"/>
  <c r="Y169" i="28"/>
  <c r="X169" i="28"/>
  <c r="W169" i="28"/>
  <c r="V169" i="28"/>
  <c r="U169" i="28"/>
  <c r="T169" i="28"/>
  <c r="S169" i="28"/>
  <c r="R169" i="28"/>
  <c r="Q169" i="28"/>
  <c r="P169" i="28"/>
  <c r="O169" i="28"/>
  <c r="AX25" i="31"/>
  <c r="AW25" i="31"/>
  <c r="AV25" i="31"/>
  <c r="AU25" i="31"/>
  <c r="AT25" i="31"/>
  <c r="AS25" i="31"/>
  <c r="AR25" i="31"/>
  <c r="AQ25" i="31"/>
  <c r="AP25" i="31"/>
  <c r="AO25" i="31"/>
  <c r="AN25" i="31"/>
  <c r="AM25" i="31"/>
  <c r="AL25" i="31"/>
  <c r="AK25" i="31"/>
  <c r="AJ25" i="31"/>
  <c r="AI25" i="31"/>
  <c r="AH25" i="31"/>
  <c r="AG25" i="31"/>
  <c r="AF25" i="31"/>
  <c r="AE25" i="31"/>
  <c r="AD25" i="31"/>
  <c r="AC25" i="31"/>
  <c r="AB25" i="31"/>
  <c r="AA25" i="31"/>
  <c r="Z25" i="31"/>
  <c r="Y25" i="31"/>
  <c r="X25" i="31"/>
  <c r="W25" i="31"/>
  <c r="V25" i="31"/>
  <c r="U25" i="31"/>
  <c r="T25" i="31"/>
  <c r="S25" i="31"/>
  <c r="R25" i="31"/>
  <c r="Q25" i="31"/>
  <c r="P25" i="31"/>
  <c r="O25" i="31"/>
  <c r="AX236" i="32"/>
  <c r="AW236" i="32"/>
  <c r="AV236" i="32"/>
  <c r="AU236" i="32"/>
  <c r="AT236" i="32"/>
  <c r="AS236" i="32"/>
  <c r="AR236" i="32"/>
  <c r="AQ236" i="32"/>
  <c r="AP236" i="32"/>
  <c r="AO236" i="32"/>
  <c r="AN236" i="32"/>
  <c r="AM236" i="32"/>
  <c r="AL236" i="32"/>
  <c r="AK236" i="32"/>
  <c r="AJ236" i="32"/>
  <c r="AI236" i="32"/>
  <c r="AH236" i="32"/>
  <c r="AG236" i="32"/>
  <c r="AF236" i="32"/>
  <c r="AE236" i="32"/>
  <c r="AD236" i="32"/>
  <c r="AC236" i="32"/>
  <c r="AB236" i="32"/>
  <c r="AA236" i="32"/>
  <c r="Z236" i="32"/>
  <c r="Y236" i="32"/>
  <c r="X236" i="32"/>
  <c r="W236" i="32"/>
  <c r="V236" i="32"/>
  <c r="U236" i="32"/>
  <c r="T236" i="32"/>
  <c r="S236" i="32"/>
  <c r="R236" i="32"/>
  <c r="Q236" i="32"/>
  <c r="P236" i="32"/>
  <c r="O236" i="32"/>
  <c r="DA186" i="20" l="1"/>
  <c r="DB186" i="20"/>
  <c r="DC186" i="20"/>
  <c r="DD186" i="20"/>
  <c r="DR194" i="20" l="1"/>
  <c r="GP186" i="20"/>
  <c r="GO186" i="20"/>
  <c r="GN186" i="20"/>
  <c r="GM186" i="20"/>
  <c r="GL186" i="20"/>
  <c r="GK186" i="20"/>
  <c r="GJ186" i="20"/>
  <c r="GI186" i="20"/>
  <c r="GH186" i="20"/>
  <c r="GG186" i="20"/>
  <c r="GF186" i="20"/>
  <c r="GE186" i="20"/>
  <c r="GD186" i="20"/>
  <c r="GC186" i="20"/>
  <c r="GB186" i="20"/>
  <c r="GA186" i="20"/>
  <c r="FZ186" i="20"/>
  <c r="FY186" i="20"/>
  <c r="FX186" i="20"/>
  <c r="FW186" i="20"/>
  <c r="FV186" i="20"/>
  <c r="FU186" i="20"/>
  <c r="FT186" i="20"/>
  <c r="FS186" i="20"/>
  <c r="FR186" i="20"/>
  <c r="FQ186" i="20"/>
  <c r="FP186" i="20"/>
  <c r="FO186" i="20"/>
  <c r="FN186" i="20"/>
  <c r="FN194" i="20" s="1"/>
  <c r="V205" i="20" s="1"/>
  <c r="EL186" i="20"/>
  <c r="EM186" i="20"/>
  <c r="EN186" i="20"/>
  <c r="EO186" i="20"/>
  <c r="EK186" i="20"/>
  <c r="EJ186" i="20"/>
  <c r="EI186" i="20"/>
  <c r="EH186" i="20"/>
  <c r="EG186" i="20"/>
  <c r="EF186" i="20"/>
  <c r="EE186" i="20"/>
  <c r="ED186" i="20"/>
  <c r="EC186" i="20"/>
  <c r="EC194" i="20" s="1"/>
  <c r="DQ194" i="20"/>
  <c r="DT194" i="20"/>
  <c r="CZ186" i="20"/>
  <c r="CY186" i="20"/>
  <c r="CX186" i="20"/>
  <c r="CW186" i="20"/>
  <c r="CV186" i="20"/>
  <c r="CU186" i="20"/>
  <c r="CT186" i="20"/>
  <c r="CS186" i="20"/>
  <c r="CR186" i="20"/>
  <c r="CR194" i="20" s="1"/>
  <c r="CI186" i="20"/>
  <c r="CH186" i="20"/>
  <c r="CG186" i="20"/>
  <c r="CF186" i="20"/>
  <c r="CE186" i="20"/>
  <c r="CD186" i="20"/>
  <c r="CC186" i="20"/>
  <c r="CB186" i="20"/>
  <c r="CA186" i="20"/>
  <c r="BZ186" i="20"/>
  <c r="BY186" i="20"/>
  <c r="BX186" i="20"/>
  <c r="BW186" i="20"/>
  <c r="BV186" i="20"/>
  <c r="BU186" i="20"/>
  <c r="BT186" i="20"/>
  <c r="BS186" i="20"/>
  <c r="BR186" i="20"/>
  <c r="BQ186" i="20"/>
  <c r="BP186" i="20"/>
  <c r="BO186" i="20"/>
  <c r="BN186" i="20"/>
  <c r="BM186" i="20"/>
  <c r="BL186" i="20"/>
  <c r="BK186" i="20"/>
  <c r="BJ186" i="20"/>
  <c r="BI186" i="20"/>
  <c r="BH186" i="20"/>
  <c r="BG186" i="20"/>
  <c r="BG194" i="20" s="1"/>
  <c r="V202" i="20" s="1"/>
  <c r="Z186" i="20"/>
  <c r="AA186" i="20"/>
  <c r="AB186" i="20"/>
  <c r="AC186" i="20"/>
  <c r="AD186" i="20"/>
  <c r="AE186" i="20"/>
  <c r="AF186" i="20"/>
  <c r="AG186" i="20"/>
  <c r="AH186" i="20"/>
  <c r="AI186" i="20"/>
  <c r="AJ186" i="20"/>
  <c r="AK186" i="20"/>
  <c r="AL186" i="20"/>
  <c r="AM186" i="20"/>
  <c r="AN186" i="20"/>
  <c r="AO186" i="20"/>
  <c r="AP186" i="20"/>
  <c r="AQ186" i="20"/>
  <c r="AR186" i="20"/>
  <c r="AS186" i="20"/>
  <c r="AT186" i="20"/>
  <c r="AU186" i="20"/>
  <c r="AV186" i="20"/>
  <c r="AW186" i="20"/>
  <c r="AX186" i="20"/>
  <c r="FN237" i="21"/>
  <c r="EC237" i="21"/>
  <c r="CR237" i="21"/>
  <c r="BG237" i="21"/>
  <c r="V186" i="20"/>
  <c r="V194" i="20" s="1"/>
  <c r="V175" i="28"/>
  <c r="V174" i="28"/>
  <c r="V173" i="28"/>
  <c r="V172" i="28"/>
  <c r="V171" i="28"/>
  <c r="FN233" i="32"/>
  <c r="V242" i="32" s="1"/>
  <c r="EC233" i="32"/>
  <c r="V241" i="32" s="1"/>
  <c r="CR233" i="32"/>
  <c r="V240" i="32" s="1"/>
  <c r="BG233" i="32"/>
  <c r="V239" i="32" s="1"/>
  <c r="V12" i="31"/>
  <c r="V200" i="20"/>
  <c r="U200" i="20"/>
  <c r="T200" i="20"/>
  <c r="V204" i="20" l="1"/>
  <c r="V203" i="20"/>
  <c r="V14" i="31"/>
  <c r="V238" i="32"/>
  <c r="DS194" i="20"/>
  <c r="DP194" i="20"/>
  <c r="V201" i="20"/>
  <c r="V16" i="31"/>
  <c r="GX9" i="31" l="1"/>
  <c r="H31" i="31"/>
  <c r="H30" i="31"/>
  <c r="H29" i="31"/>
  <c r="H28" i="31"/>
  <c r="H27" i="31"/>
  <c r="I26" i="31"/>
  <c r="H26" i="31"/>
  <c r="C31" i="31"/>
  <c r="C30" i="31"/>
  <c r="C29" i="31"/>
  <c r="C28" i="31"/>
  <c r="C27" i="31"/>
  <c r="C26" i="31"/>
  <c r="H58" i="21"/>
  <c r="H59" i="21"/>
  <c r="H60" i="21"/>
  <c r="H61" i="21"/>
  <c r="H62" i="21"/>
  <c r="H57" i="21"/>
  <c r="FN14" i="31"/>
  <c r="EC14" i="31"/>
  <c r="CR14" i="31"/>
  <c r="BG14" i="31"/>
  <c r="M56" i="21"/>
  <c r="L56" i="21"/>
  <c r="K56" i="21"/>
  <c r="J56" i="21"/>
  <c r="I56" i="21"/>
  <c r="H56" i="21"/>
  <c r="M49" i="20"/>
  <c r="L49" i="20"/>
  <c r="K49" i="20"/>
  <c r="J49" i="20"/>
  <c r="I49" i="20"/>
  <c r="H49" i="20"/>
  <c r="H63" i="21" l="1"/>
  <c r="GP19" i="28"/>
  <c r="FV19" i="28"/>
  <c r="FE19" i="28"/>
  <c r="EK19" i="28"/>
  <c r="DT19" i="28"/>
  <c r="CZ19" i="28"/>
  <c r="CI19" i="28"/>
  <c r="BO19" i="28"/>
  <c r="AX19" i="28"/>
  <c r="AD19" i="28"/>
  <c r="H54" i="32" l="1"/>
  <c r="H55" i="32"/>
  <c r="H56" i="32"/>
  <c r="H53" i="32"/>
  <c r="M52" i="32"/>
  <c r="L52" i="32"/>
  <c r="K52" i="32"/>
  <c r="J52" i="32"/>
  <c r="I52" i="32"/>
  <c r="H52" i="32"/>
  <c r="Y186" i="20"/>
  <c r="FN12" i="31"/>
  <c r="EC12" i="31"/>
  <c r="CR12" i="31"/>
  <c r="BG12" i="31"/>
  <c r="H57" i="32" l="1"/>
  <c r="I242" i="32"/>
  <c r="H242" i="32"/>
  <c r="I241" i="32"/>
  <c r="H241" i="32"/>
  <c r="I240" i="32"/>
  <c r="H240" i="32"/>
  <c r="I239" i="32"/>
  <c r="H239" i="32"/>
  <c r="I238" i="32"/>
  <c r="H238" i="32"/>
  <c r="I237" i="32"/>
  <c r="H237" i="32"/>
  <c r="GP226" i="32"/>
  <c r="GO226" i="32"/>
  <c r="GN226" i="32"/>
  <c r="GM226" i="32"/>
  <c r="GL226" i="32"/>
  <c r="GK226" i="32"/>
  <c r="GJ226" i="32"/>
  <c r="GI226" i="32"/>
  <c r="GH226" i="32"/>
  <c r="GG226" i="32"/>
  <c r="GF226" i="32"/>
  <c r="GE226" i="32"/>
  <c r="GD226" i="32"/>
  <c r="GC226" i="32"/>
  <c r="GB226" i="32"/>
  <c r="GA226" i="32"/>
  <c r="FZ226" i="32"/>
  <c r="FY226" i="32"/>
  <c r="FX226" i="32"/>
  <c r="FW226" i="32"/>
  <c r="FV226" i="32"/>
  <c r="FU226" i="32"/>
  <c r="FT226" i="32"/>
  <c r="FS226" i="32"/>
  <c r="FR226" i="32"/>
  <c r="FQ226" i="32"/>
  <c r="FP226" i="32"/>
  <c r="FO226" i="32"/>
  <c r="FN226" i="32"/>
  <c r="FM226" i="32"/>
  <c r="FL226" i="32"/>
  <c r="FK226" i="32"/>
  <c r="FJ226" i="32"/>
  <c r="FI226" i="32"/>
  <c r="FH226" i="32"/>
  <c r="FG226" i="32"/>
  <c r="FE226" i="32"/>
  <c r="FD226" i="32"/>
  <c r="FC226" i="32"/>
  <c r="FB226" i="32"/>
  <c r="FA226" i="32"/>
  <c r="EZ226" i="32"/>
  <c r="EY226" i="32"/>
  <c r="EX226" i="32"/>
  <c r="EW226" i="32"/>
  <c r="EV226" i="32"/>
  <c r="EU226" i="32"/>
  <c r="ET226" i="32"/>
  <c r="ES226" i="32"/>
  <c r="ER226" i="32"/>
  <c r="EQ226" i="32"/>
  <c r="EP226" i="32"/>
  <c r="EO226" i="32"/>
  <c r="EN226" i="32"/>
  <c r="EM226" i="32"/>
  <c r="EL226" i="32"/>
  <c r="EK226" i="32"/>
  <c r="EJ226" i="32"/>
  <c r="EI226" i="32"/>
  <c r="EH226" i="32"/>
  <c r="EG226" i="32"/>
  <c r="EF226" i="32"/>
  <c r="EE226" i="32"/>
  <c r="ED226" i="32"/>
  <c r="EC226" i="32"/>
  <c r="EB226" i="32"/>
  <c r="EA226" i="32"/>
  <c r="DZ226" i="32"/>
  <c r="DY226" i="32"/>
  <c r="DX226" i="32"/>
  <c r="DW226" i="32"/>
  <c r="DV226" i="32"/>
  <c r="DT226" i="32"/>
  <c r="DS226" i="32"/>
  <c r="DR226" i="32"/>
  <c r="DQ226" i="32"/>
  <c r="DP226" i="32"/>
  <c r="DO226" i="32"/>
  <c r="DN226" i="32"/>
  <c r="DM226" i="32"/>
  <c r="DL226" i="32"/>
  <c r="DK226" i="32"/>
  <c r="DJ226" i="32"/>
  <c r="DI226" i="32"/>
  <c r="DH226" i="32"/>
  <c r="DG226" i="32"/>
  <c r="DF226" i="32"/>
  <c r="DE226" i="32"/>
  <c r="DD226" i="32"/>
  <c r="DC226" i="32"/>
  <c r="DB226" i="32"/>
  <c r="DA226" i="32"/>
  <c r="CZ226" i="32"/>
  <c r="CY226" i="32"/>
  <c r="CX226" i="32"/>
  <c r="CW226" i="32"/>
  <c r="CV226" i="32"/>
  <c r="CU226" i="32"/>
  <c r="CT226" i="32"/>
  <c r="CS226" i="32"/>
  <c r="CR226" i="32"/>
  <c r="CQ226" i="32"/>
  <c r="CP226" i="32"/>
  <c r="CO226" i="32"/>
  <c r="CN226" i="32"/>
  <c r="CM226" i="32"/>
  <c r="CL226" i="32"/>
  <c r="CK226" i="32"/>
  <c r="CI226" i="32"/>
  <c r="CH226" i="32"/>
  <c r="CG226" i="32"/>
  <c r="CF226" i="32"/>
  <c r="CE226" i="32"/>
  <c r="CD226" i="32"/>
  <c r="CC226" i="32"/>
  <c r="CB226" i="32"/>
  <c r="CA226" i="32"/>
  <c r="BZ226" i="32"/>
  <c r="BY226" i="32"/>
  <c r="BX226" i="32"/>
  <c r="BW226" i="32"/>
  <c r="BV226" i="32"/>
  <c r="BU226" i="32"/>
  <c r="BT226" i="32"/>
  <c r="BS226" i="32"/>
  <c r="BR226" i="32"/>
  <c r="BQ226" i="32"/>
  <c r="BP226" i="32"/>
  <c r="BO226" i="32"/>
  <c r="BN226" i="32"/>
  <c r="BM226" i="32"/>
  <c r="BL226" i="32"/>
  <c r="BK226" i="32"/>
  <c r="BJ226" i="32"/>
  <c r="BI226" i="32"/>
  <c r="BH226" i="32"/>
  <c r="BG226" i="32"/>
  <c r="BF226" i="32"/>
  <c r="BE226" i="32"/>
  <c r="BD226" i="32"/>
  <c r="BC226" i="32"/>
  <c r="BB226" i="32"/>
  <c r="BA226" i="32"/>
  <c r="AZ226" i="32"/>
  <c r="AX226" i="32"/>
  <c r="AW226" i="32"/>
  <c r="AV226" i="32"/>
  <c r="AU226" i="32"/>
  <c r="AT226" i="32"/>
  <c r="AS226" i="32"/>
  <c r="AR226" i="32"/>
  <c r="AQ226" i="32"/>
  <c r="AP226" i="32"/>
  <c r="AO226" i="32"/>
  <c r="AN226" i="32"/>
  <c r="AM226" i="32"/>
  <c r="AL226" i="32"/>
  <c r="AK226" i="32"/>
  <c r="AJ226" i="32"/>
  <c r="AI226" i="32"/>
  <c r="AH226" i="32"/>
  <c r="AG226" i="32"/>
  <c r="AF226" i="32"/>
  <c r="AE226" i="32"/>
  <c r="AD226" i="32"/>
  <c r="AC226" i="32"/>
  <c r="AB226" i="32"/>
  <c r="AA226" i="32"/>
  <c r="Z226" i="32"/>
  <c r="Y226" i="32"/>
  <c r="X226" i="32"/>
  <c r="W226" i="32"/>
  <c r="V226" i="32"/>
  <c r="U226" i="32"/>
  <c r="T226" i="32"/>
  <c r="S226" i="32"/>
  <c r="R226" i="32"/>
  <c r="Q226" i="32"/>
  <c r="P226" i="32"/>
  <c r="O226" i="32"/>
  <c r="M226" i="32"/>
  <c r="L226" i="32"/>
  <c r="K226" i="32"/>
  <c r="J226" i="32"/>
  <c r="I226" i="32"/>
  <c r="H226" i="32"/>
  <c r="GP215" i="32"/>
  <c r="GO215" i="32"/>
  <c r="GN215" i="32"/>
  <c r="GM215" i="32"/>
  <c r="GL215" i="32"/>
  <c r="GK215" i="32"/>
  <c r="GJ215" i="32"/>
  <c r="GI215" i="32"/>
  <c r="GH215" i="32"/>
  <c r="GG215" i="32"/>
  <c r="GF215" i="32"/>
  <c r="GE215" i="32"/>
  <c r="GD215" i="32"/>
  <c r="GC215" i="32"/>
  <c r="GB215" i="32"/>
  <c r="GA215" i="32"/>
  <c r="FZ215" i="32"/>
  <c r="FY215" i="32"/>
  <c r="FX215" i="32"/>
  <c r="FW215" i="32"/>
  <c r="FV215" i="32"/>
  <c r="FU215" i="32"/>
  <c r="FT215" i="32"/>
  <c r="FS215" i="32"/>
  <c r="FR215" i="32"/>
  <c r="FQ215" i="32"/>
  <c r="FP215" i="32"/>
  <c r="FO215" i="32"/>
  <c r="FN215" i="32"/>
  <c r="FM215" i="32"/>
  <c r="FL215" i="32"/>
  <c r="FK215" i="32"/>
  <c r="FJ215" i="32"/>
  <c r="FI215" i="32"/>
  <c r="FH215" i="32"/>
  <c r="FG215" i="32"/>
  <c r="FE215" i="32"/>
  <c r="FD215" i="32"/>
  <c r="FC215" i="32"/>
  <c r="FB215" i="32"/>
  <c r="FA215" i="32"/>
  <c r="EZ215" i="32"/>
  <c r="EY215" i="32"/>
  <c r="EX215" i="32"/>
  <c r="EW215" i="32"/>
  <c r="EV215" i="32"/>
  <c r="EU215" i="32"/>
  <c r="ET215" i="32"/>
  <c r="ES215" i="32"/>
  <c r="ER215" i="32"/>
  <c r="EQ215" i="32"/>
  <c r="EP215" i="32"/>
  <c r="EO215" i="32"/>
  <c r="EN215" i="32"/>
  <c r="EM215" i="32"/>
  <c r="EL215" i="32"/>
  <c r="EK215" i="32"/>
  <c r="EJ215" i="32"/>
  <c r="EI215" i="32"/>
  <c r="EH215" i="32"/>
  <c r="EG215" i="32"/>
  <c r="EF215" i="32"/>
  <c r="EE215" i="32"/>
  <c r="ED215" i="32"/>
  <c r="EC215" i="32"/>
  <c r="EB215" i="32"/>
  <c r="EA215" i="32"/>
  <c r="DZ215" i="32"/>
  <c r="DY215" i="32"/>
  <c r="DX215" i="32"/>
  <c r="DW215" i="32"/>
  <c r="DV215" i="32"/>
  <c r="DT215" i="32"/>
  <c r="DS215" i="32"/>
  <c r="DR215" i="32"/>
  <c r="DQ215" i="32"/>
  <c r="DP215" i="32"/>
  <c r="DO215" i="32"/>
  <c r="DN215" i="32"/>
  <c r="DM215" i="32"/>
  <c r="DL215" i="32"/>
  <c r="DK215" i="32"/>
  <c r="DJ215" i="32"/>
  <c r="DI215" i="32"/>
  <c r="DH215" i="32"/>
  <c r="DG215" i="32"/>
  <c r="DF215" i="32"/>
  <c r="DE215" i="32"/>
  <c r="DD215" i="32"/>
  <c r="DC215" i="32"/>
  <c r="DB215" i="32"/>
  <c r="DA215" i="32"/>
  <c r="CZ215" i="32"/>
  <c r="CY215" i="32"/>
  <c r="CX215" i="32"/>
  <c r="CW215" i="32"/>
  <c r="CV215" i="32"/>
  <c r="CU215" i="32"/>
  <c r="CT215" i="32"/>
  <c r="CS215" i="32"/>
  <c r="CR215" i="32"/>
  <c r="CQ215" i="32"/>
  <c r="CP215" i="32"/>
  <c r="CO215" i="32"/>
  <c r="CN215" i="32"/>
  <c r="CM215" i="32"/>
  <c r="CL215" i="32"/>
  <c r="CK215" i="32"/>
  <c r="CI215" i="32"/>
  <c r="CH215" i="32"/>
  <c r="CG215" i="32"/>
  <c r="CF215" i="32"/>
  <c r="CE215" i="32"/>
  <c r="CD215" i="32"/>
  <c r="CC215" i="32"/>
  <c r="CB215" i="32"/>
  <c r="CA215" i="32"/>
  <c r="BZ215" i="32"/>
  <c r="BY215" i="32"/>
  <c r="BX215" i="32"/>
  <c r="BW215" i="32"/>
  <c r="BV215" i="32"/>
  <c r="BU215" i="32"/>
  <c r="BT215" i="32"/>
  <c r="BS215" i="32"/>
  <c r="BR215" i="32"/>
  <c r="BQ215" i="32"/>
  <c r="BP215" i="32"/>
  <c r="BO215" i="32"/>
  <c r="BN215" i="32"/>
  <c r="BM215" i="32"/>
  <c r="BL215" i="32"/>
  <c r="BK215" i="32"/>
  <c r="BJ215" i="32"/>
  <c r="BI215" i="32"/>
  <c r="BH215" i="32"/>
  <c r="BG215" i="32"/>
  <c r="BF215" i="32"/>
  <c r="BE215" i="32"/>
  <c r="BD215" i="32"/>
  <c r="BC215" i="32"/>
  <c r="BB215" i="32"/>
  <c r="BA215" i="32"/>
  <c r="AZ215" i="32"/>
  <c r="AX215" i="32"/>
  <c r="AW215" i="32"/>
  <c r="AV215" i="32"/>
  <c r="AU215" i="32"/>
  <c r="AT215" i="32"/>
  <c r="AS215" i="32"/>
  <c r="AR215" i="32"/>
  <c r="AQ215" i="32"/>
  <c r="AP215" i="32"/>
  <c r="AO215" i="32"/>
  <c r="AN215" i="32"/>
  <c r="AM215" i="32"/>
  <c r="AL215" i="32"/>
  <c r="AK215" i="32"/>
  <c r="AJ215" i="32"/>
  <c r="AI215" i="32"/>
  <c r="AH215" i="32"/>
  <c r="AG215" i="32"/>
  <c r="AF215" i="32"/>
  <c r="AE215" i="32"/>
  <c r="AD215" i="32"/>
  <c r="AC215" i="32"/>
  <c r="AB215" i="32"/>
  <c r="AA215" i="32"/>
  <c r="Z215" i="32"/>
  <c r="Y215" i="32"/>
  <c r="X215" i="32"/>
  <c r="W215" i="32"/>
  <c r="V215" i="32"/>
  <c r="U215" i="32"/>
  <c r="T215" i="32"/>
  <c r="S215" i="32"/>
  <c r="R215" i="32"/>
  <c r="Q215" i="32"/>
  <c r="P215" i="32"/>
  <c r="O215" i="32"/>
  <c r="M215" i="32"/>
  <c r="L215" i="32"/>
  <c r="K215" i="32"/>
  <c r="J215" i="32"/>
  <c r="I215" i="32"/>
  <c r="H215" i="32"/>
  <c r="GA206" i="32"/>
  <c r="FV206" i="32"/>
  <c r="FQ206" i="32"/>
  <c r="EP206" i="32"/>
  <c r="EK206" i="32"/>
  <c r="EF206" i="32"/>
  <c r="DE206" i="32"/>
  <c r="CZ206" i="32"/>
  <c r="CU206" i="32"/>
  <c r="BT206" i="32"/>
  <c r="BO206" i="32"/>
  <c r="BJ206" i="32"/>
  <c r="AI206" i="32"/>
  <c r="AD206" i="32"/>
  <c r="Y206" i="32"/>
  <c r="GP205" i="32"/>
  <c r="GO205" i="32"/>
  <c r="GN205" i="32"/>
  <c r="GM205" i="32"/>
  <c r="GL205" i="32"/>
  <c r="GK205" i="32"/>
  <c r="GJ205" i="32"/>
  <c r="GI205" i="32"/>
  <c r="GH205" i="32"/>
  <c r="GG205" i="32"/>
  <c r="GF205" i="32"/>
  <c r="GE205" i="32"/>
  <c r="GD205" i="32"/>
  <c r="GC205" i="32"/>
  <c r="GB205" i="32"/>
  <c r="GA205" i="32"/>
  <c r="FZ205" i="32"/>
  <c r="FY205" i="32"/>
  <c r="FX205" i="32"/>
  <c r="FW205" i="32"/>
  <c r="FV205" i="32"/>
  <c r="FU205" i="32"/>
  <c r="FT205" i="32"/>
  <c r="FS205" i="32"/>
  <c r="FR205" i="32"/>
  <c r="FQ205" i="32"/>
  <c r="FP205" i="32"/>
  <c r="FO205" i="32"/>
  <c r="FN205" i="32"/>
  <c r="FM205" i="32"/>
  <c r="FL205" i="32"/>
  <c r="FK205" i="32"/>
  <c r="FJ205" i="32"/>
  <c r="FI205" i="32"/>
  <c r="FH205" i="32"/>
  <c r="FG205" i="32"/>
  <c r="FE205" i="32"/>
  <c r="FD205" i="32"/>
  <c r="FC205" i="32"/>
  <c r="FB205" i="32"/>
  <c r="FA205" i="32"/>
  <c r="EZ205" i="32"/>
  <c r="EY205" i="32"/>
  <c r="EX205" i="32"/>
  <c r="EW205" i="32"/>
  <c r="EV205" i="32"/>
  <c r="EU205" i="32"/>
  <c r="ET205" i="32"/>
  <c r="ES205" i="32"/>
  <c r="ER205" i="32"/>
  <c r="EQ205" i="32"/>
  <c r="EP205" i="32"/>
  <c r="EO205" i="32"/>
  <c r="EN205" i="32"/>
  <c r="EM205" i="32"/>
  <c r="EL205" i="32"/>
  <c r="EK205" i="32"/>
  <c r="EJ205" i="32"/>
  <c r="EI205" i="32"/>
  <c r="EH205" i="32"/>
  <c r="EG205" i="32"/>
  <c r="EF205" i="32"/>
  <c r="EE205" i="32"/>
  <c r="ED205" i="32"/>
  <c r="EC205" i="32"/>
  <c r="EB205" i="32"/>
  <c r="EA205" i="32"/>
  <c r="DZ205" i="32"/>
  <c r="DY205" i="32"/>
  <c r="DX205" i="32"/>
  <c r="DW205" i="32"/>
  <c r="DV205" i="32"/>
  <c r="DT205" i="32"/>
  <c r="DS205" i="32"/>
  <c r="DR205" i="32"/>
  <c r="DQ205" i="32"/>
  <c r="DP205" i="32"/>
  <c r="DO205" i="32"/>
  <c r="DN205" i="32"/>
  <c r="DM205" i="32"/>
  <c r="DL205" i="32"/>
  <c r="DK205" i="32"/>
  <c r="DJ205" i="32"/>
  <c r="DI205" i="32"/>
  <c r="DH205" i="32"/>
  <c r="DG205" i="32"/>
  <c r="DF205" i="32"/>
  <c r="DE205" i="32"/>
  <c r="DD205" i="32"/>
  <c r="DC205" i="32"/>
  <c r="DB205" i="32"/>
  <c r="DA205" i="32"/>
  <c r="CZ205" i="32"/>
  <c r="CY205" i="32"/>
  <c r="CX205" i="32"/>
  <c r="CW205" i="32"/>
  <c r="CV205" i="32"/>
  <c r="CU205" i="32"/>
  <c r="CT205" i="32"/>
  <c r="CS205" i="32"/>
  <c r="CR205" i="32"/>
  <c r="CQ205" i="32"/>
  <c r="CP205" i="32"/>
  <c r="CO205" i="32"/>
  <c r="CN205" i="32"/>
  <c r="CM205" i="32"/>
  <c r="CL205" i="32"/>
  <c r="CK205" i="32"/>
  <c r="CI205" i="32"/>
  <c r="CH205" i="32"/>
  <c r="CG205" i="32"/>
  <c r="CF205" i="32"/>
  <c r="CE205" i="32"/>
  <c r="CD205" i="32"/>
  <c r="CC205" i="32"/>
  <c r="CB205" i="32"/>
  <c r="CA205" i="32"/>
  <c r="BZ205" i="32"/>
  <c r="BY205" i="32"/>
  <c r="BX205" i="32"/>
  <c r="BW205" i="32"/>
  <c r="BV205" i="32"/>
  <c r="BU205" i="32"/>
  <c r="BT205" i="32"/>
  <c r="BS205" i="32"/>
  <c r="BR205" i="32"/>
  <c r="BQ205" i="32"/>
  <c r="BP205" i="32"/>
  <c r="BO205" i="32"/>
  <c r="BN205" i="32"/>
  <c r="BM205" i="32"/>
  <c r="BL205" i="32"/>
  <c r="BK205" i="32"/>
  <c r="BJ205" i="32"/>
  <c r="BI205" i="32"/>
  <c r="BH205" i="32"/>
  <c r="BG205" i="32"/>
  <c r="BF205" i="32"/>
  <c r="BE205" i="32"/>
  <c r="BD205" i="32"/>
  <c r="BC205" i="32"/>
  <c r="BB205" i="32"/>
  <c r="BA205" i="32"/>
  <c r="AZ205" i="32"/>
  <c r="AX205" i="32"/>
  <c r="AW205" i="32"/>
  <c r="AV205" i="32"/>
  <c r="AU205" i="32"/>
  <c r="AT205" i="32"/>
  <c r="AS205" i="32"/>
  <c r="AR205" i="32"/>
  <c r="AQ205" i="32"/>
  <c r="AP205" i="32"/>
  <c r="AO205" i="32"/>
  <c r="AN205" i="32"/>
  <c r="AM205" i="32"/>
  <c r="AL205" i="32"/>
  <c r="AK205" i="32"/>
  <c r="AJ205" i="32"/>
  <c r="AI205" i="32"/>
  <c r="AH205" i="32"/>
  <c r="AG205" i="32"/>
  <c r="AF205" i="32"/>
  <c r="AE205" i="32"/>
  <c r="AD205" i="32"/>
  <c r="AC205" i="32"/>
  <c r="AB205" i="32"/>
  <c r="AA205" i="32"/>
  <c r="Z205" i="32"/>
  <c r="Y205" i="32"/>
  <c r="X205" i="32"/>
  <c r="W205" i="32"/>
  <c r="V205" i="32"/>
  <c r="U205" i="32"/>
  <c r="T205" i="32"/>
  <c r="S205" i="32"/>
  <c r="R205" i="32"/>
  <c r="Q205" i="32"/>
  <c r="P205" i="32"/>
  <c r="O205" i="32"/>
  <c r="M205" i="32"/>
  <c r="L205" i="32"/>
  <c r="K205" i="32"/>
  <c r="J205" i="32"/>
  <c r="I205" i="32"/>
  <c r="H205" i="32"/>
  <c r="GP192" i="32"/>
  <c r="GO192" i="32"/>
  <c r="GN192" i="32"/>
  <c r="GM192" i="32"/>
  <c r="GL192" i="32"/>
  <c r="GK192" i="32"/>
  <c r="GJ192" i="32"/>
  <c r="GI192" i="32"/>
  <c r="GH192" i="32"/>
  <c r="GG192" i="32"/>
  <c r="GF192" i="32"/>
  <c r="GE192" i="32"/>
  <c r="GD192" i="32"/>
  <c r="GC192" i="32"/>
  <c r="GB192" i="32"/>
  <c r="GA192" i="32"/>
  <c r="FZ192" i="32"/>
  <c r="FY192" i="32"/>
  <c r="FX192" i="32"/>
  <c r="FW192" i="32"/>
  <c r="FV192" i="32"/>
  <c r="FU192" i="32"/>
  <c r="FT192" i="32"/>
  <c r="FS192" i="32"/>
  <c r="FR192" i="32"/>
  <c r="FQ192" i="32"/>
  <c r="FP192" i="32"/>
  <c r="FO192" i="32"/>
  <c r="FN192" i="32"/>
  <c r="FM192" i="32"/>
  <c r="FL192" i="32"/>
  <c r="FK192" i="32"/>
  <c r="FJ192" i="32"/>
  <c r="FI192" i="32"/>
  <c r="FH192" i="32"/>
  <c r="FG192" i="32"/>
  <c r="FE192" i="32"/>
  <c r="FD192" i="32"/>
  <c r="FC192" i="32"/>
  <c r="FB192" i="32"/>
  <c r="FA192" i="32"/>
  <c r="EZ192" i="32"/>
  <c r="EY192" i="32"/>
  <c r="EX192" i="32"/>
  <c r="EW192" i="32"/>
  <c r="EV192" i="32"/>
  <c r="EU192" i="32"/>
  <c r="ET192" i="32"/>
  <c r="ES192" i="32"/>
  <c r="ER192" i="32"/>
  <c r="EQ192" i="32"/>
  <c r="EP192" i="32"/>
  <c r="EO192" i="32"/>
  <c r="EN192" i="32"/>
  <c r="EM192" i="32"/>
  <c r="EL192" i="32"/>
  <c r="EK192" i="32"/>
  <c r="EJ192" i="32"/>
  <c r="EI192" i="32"/>
  <c r="EH192" i="32"/>
  <c r="EG192" i="32"/>
  <c r="EF192" i="32"/>
  <c r="EE192" i="32"/>
  <c r="ED192" i="32"/>
  <c r="EC192" i="32"/>
  <c r="EB192" i="32"/>
  <c r="EA192" i="32"/>
  <c r="DZ192" i="32"/>
  <c r="DY192" i="32"/>
  <c r="DX192" i="32"/>
  <c r="DW192" i="32"/>
  <c r="DV192" i="32"/>
  <c r="DT192" i="32"/>
  <c r="DS192" i="32"/>
  <c r="DR192" i="32"/>
  <c r="DQ192" i="32"/>
  <c r="DP192" i="32"/>
  <c r="DO192" i="32"/>
  <c r="DN192" i="32"/>
  <c r="DM192" i="32"/>
  <c r="DL192" i="32"/>
  <c r="DK192" i="32"/>
  <c r="DJ192" i="32"/>
  <c r="DI192" i="32"/>
  <c r="DH192" i="32"/>
  <c r="DG192" i="32"/>
  <c r="DF192" i="32"/>
  <c r="DE192" i="32"/>
  <c r="DD192" i="32"/>
  <c r="DC192" i="32"/>
  <c r="DB192" i="32"/>
  <c r="DA192" i="32"/>
  <c r="CZ192" i="32"/>
  <c r="CY192" i="32"/>
  <c r="CX192" i="32"/>
  <c r="CW192" i="32"/>
  <c r="CV192" i="32"/>
  <c r="CU192" i="32"/>
  <c r="CT192" i="32"/>
  <c r="CS192" i="32"/>
  <c r="CR192" i="32"/>
  <c r="CQ192" i="32"/>
  <c r="CP192" i="32"/>
  <c r="CO192" i="32"/>
  <c r="CN192" i="32"/>
  <c r="CM192" i="32"/>
  <c r="CL192" i="32"/>
  <c r="CK192" i="32"/>
  <c r="CI192" i="32"/>
  <c r="CH192" i="32"/>
  <c r="CG192" i="32"/>
  <c r="CF192" i="32"/>
  <c r="CE192" i="32"/>
  <c r="CD192" i="32"/>
  <c r="CC192" i="32"/>
  <c r="CB192" i="32"/>
  <c r="CA192" i="32"/>
  <c r="BZ192" i="32"/>
  <c r="BY192" i="32"/>
  <c r="BX192" i="32"/>
  <c r="BW192" i="32"/>
  <c r="BV192" i="32"/>
  <c r="BU192" i="32"/>
  <c r="BT192" i="32"/>
  <c r="BS192" i="32"/>
  <c r="BR192" i="32"/>
  <c r="BQ192" i="32"/>
  <c r="BP192" i="32"/>
  <c r="BO192" i="32"/>
  <c r="BN192" i="32"/>
  <c r="BM192" i="32"/>
  <c r="BL192" i="32"/>
  <c r="BK192" i="32"/>
  <c r="BJ192" i="32"/>
  <c r="BI192" i="32"/>
  <c r="BH192" i="32"/>
  <c r="BG192" i="32"/>
  <c r="BF192" i="32"/>
  <c r="BE192" i="32"/>
  <c r="BD192" i="32"/>
  <c r="BC192" i="32"/>
  <c r="BB192" i="32"/>
  <c r="BA192" i="32"/>
  <c r="AZ192" i="32"/>
  <c r="AX192" i="32"/>
  <c r="AW192" i="32"/>
  <c r="AV192" i="32"/>
  <c r="AU192" i="32"/>
  <c r="AT192" i="32"/>
  <c r="AS192" i="32"/>
  <c r="AR192" i="32"/>
  <c r="AQ192" i="32"/>
  <c r="AP192" i="32"/>
  <c r="AO192" i="32"/>
  <c r="AN192" i="32"/>
  <c r="AM192" i="32"/>
  <c r="AL192" i="32"/>
  <c r="AK192" i="32"/>
  <c r="AJ192" i="32"/>
  <c r="AI192" i="32"/>
  <c r="AH192" i="32"/>
  <c r="AG192" i="32"/>
  <c r="AF192" i="32"/>
  <c r="AE192" i="32"/>
  <c r="AD192" i="32"/>
  <c r="AC192" i="32"/>
  <c r="AB192" i="32"/>
  <c r="AA192" i="32"/>
  <c r="Z192" i="32"/>
  <c r="Y192" i="32"/>
  <c r="X192" i="32"/>
  <c r="W192" i="32"/>
  <c r="V192" i="32"/>
  <c r="U192" i="32"/>
  <c r="T192" i="32"/>
  <c r="S192" i="32"/>
  <c r="R192" i="32"/>
  <c r="Q192" i="32"/>
  <c r="P192" i="32"/>
  <c r="O192" i="32"/>
  <c r="M192" i="32"/>
  <c r="L192" i="32"/>
  <c r="K192" i="32"/>
  <c r="J192" i="32"/>
  <c r="I192" i="32"/>
  <c r="H192" i="32"/>
  <c r="D187" i="32"/>
  <c r="M149" i="32"/>
  <c r="L149" i="32"/>
  <c r="K149" i="32"/>
  <c r="J149" i="32"/>
  <c r="I149" i="32"/>
  <c r="H149" i="32"/>
  <c r="GP131" i="32"/>
  <c r="GO131" i="32"/>
  <c r="GN131" i="32"/>
  <c r="GM131" i="32"/>
  <c r="GL131" i="32"/>
  <c r="GK131" i="32"/>
  <c r="GJ131" i="32"/>
  <c r="GI131" i="32"/>
  <c r="GH131" i="32"/>
  <c r="GG131" i="32"/>
  <c r="GF131" i="32"/>
  <c r="GE131" i="32"/>
  <c r="GD131" i="32"/>
  <c r="GC131" i="32"/>
  <c r="GB131" i="32"/>
  <c r="GA131" i="32"/>
  <c r="FZ131" i="32"/>
  <c r="FY131" i="32"/>
  <c r="FX131" i="32"/>
  <c r="FW131" i="32"/>
  <c r="FV131" i="32"/>
  <c r="FU131" i="32"/>
  <c r="FT131" i="32"/>
  <c r="FS131" i="32"/>
  <c r="FR131" i="32"/>
  <c r="FQ131" i="32"/>
  <c r="FP131" i="32"/>
  <c r="FO131" i="32"/>
  <c r="FN131" i="32"/>
  <c r="FM131" i="32"/>
  <c r="FL131" i="32"/>
  <c r="FK131" i="32"/>
  <c r="FJ131" i="32"/>
  <c r="FI131" i="32"/>
  <c r="FH131" i="32"/>
  <c r="FG131" i="32"/>
  <c r="FE131" i="32"/>
  <c r="FD131" i="32"/>
  <c r="FC131" i="32"/>
  <c r="FB131" i="32"/>
  <c r="FA131" i="32"/>
  <c r="EZ131" i="32"/>
  <c r="EY131" i="32"/>
  <c r="EX131" i="32"/>
  <c r="EW131" i="32"/>
  <c r="EV131" i="32"/>
  <c r="EU131" i="32"/>
  <c r="ET131" i="32"/>
  <c r="ES131" i="32"/>
  <c r="ER131" i="32"/>
  <c r="EQ131" i="32"/>
  <c r="EP131" i="32"/>
  <c r="EO131" i="32"/>
  <c r="EN131" i="32"/>
  <c r="EM131" i="32"/>
  <c r="EL131" i="32"/>
  <c r="EK131" i="32"/>
  <c r="EJ131" i="32"/>
  <c r="EI131" i="32"/>
  <c r="EH131" i="32"/>
  <c r="EG131" i="32"/>
  <c r="EF131" i="32"/>
  <c r="EE131" i="32"/>
  <c r="ED131" i="32"/>
  <c r="EC131" i="32"/>
  <c r="EB131" i="32"/>
  <c r="EA131" i="32"/>
  <c r="DZ131" i="32"/>
  <c r="DY131" i="32"/>
  <c r="DX131" i="32"/>
  <c r="DW131" i="32"/>
  <c r="DV131" i="32"/>
  <c r="DT131" i="32"/>
  <c r="DS131" i="32"/>
  <c r="DR131" i="32"/>
  <c r="DQ131" i="32"/>
  <c r="DP131" i="32"/>
  <c r="DO131" i="32"/>
  <c r="DN131" i="32"/>
  <c r="DM131" i="32"/>
  <c r="DL131" i="32"/>
  <c r="DK131" i="32"/>
  <c r="DJ131" i="32"/>
  <c r="DI131" i="32"/>
  <c r="DH131" i="32"/>
  <c r="DG131" i="32"/>
  <c r="DF131" i="32"/>
  <c r="DE131" i="32"/>
  <c r="DD131" i="32"/>
  <c r="DC131" i="32"/>
  <c r="DB131" i="32"/>
  <c r="DA131" i="32"/>
  <c r="CZ131" i="32"/>
  <c r="CY131" i="32"/>
  <c r="CX131" i="32"/>
  <c r="CW131" i="32"/>
  <c r="CV131" i="32"/>
  <c r="CU131" i="32"/>
  <c r="CT131" i="32"/>
  <c r="CS131" i="32"/>
  <c r="CR131" i="32"/>
  <c r="CQ131" i="32"/>
  <c r="CP131" i="32"/>
  <c r="CO131" i="32"/>
  <c r="CN131" i="32"/>
  <c r="CM131" i="32"/>
  <c r="CL131" i="32"/>
  <c r="CK131" i="32"/>
  <c r="CI131" i="32"/>
  <c r="CH131" i="32"/>
  <c r="CG131" i="32"/>
  <c r="CF131" i="32"/>
  <c r="CE131" i="32"/>
  <c r="CD131" i="32"/>
  <c r="CC131" i="32"/>
  <c r="CB131" i="32"/>
  <c r="CA131" i="32"/>
  <c r="BZ131" i="32"/>
  <c r="BY131" i="32"/>
  <c r="BX131" i="32"/>
  <c r="BW131" i="32"/>
  <c r="BV131" i="32"/>
  <c r="BU131" i="32"/>
  <c r="BT131" i="32"/>
  <c r="BS131" i="32"/>
  <c r="BR131" i="32"/>
  <c r="BQ131" i="32"/>
  <c r="BP131" i="32"/>
  <c r="BO131" i="32"/>
  <c r="BN131" i="32"/>
  <c r="BM131" i="32"/>
  <c r="BL131" i="32"/>
  <c r="BK131" i="32"/>
  <c r="BJ131" i="32"/>
  <c r="BI131" i="32"/>
  <c r="BH131" i="32"/>
  <c r="BG131" i="32"/>
  <c r="BF131" i="32"/>
  <c r="BE131" i="32"/>
  <c r="BD131" i="32"/>
  <c r="BC131" i="32"/>
  <c r="BB131" i="32"/>
  <c r="BA131" i="32"/>
  <c r="AZ131" i="32"/>
  <c r="AX131" i="32"/>
  <c r="AW131" i="32"/>
  <c r="AV131" i="32"/>
  <c r="AU131" i="32"/>
  <c r="AT131" i="32"/>
  <c r="AS131" i="32"/>
  <c r="AR131" i="32"/>
  <c r="AQ131" i="32"/>
  <c r="AP131" i="32"/>
  <c r="AO131" i="32"/>
  <c r="AN131" i="32"/>
  <c r="AM131" i="32"/>
  <c r="AL131" i="32"/>
  <c r="AK131" i="32"/>
  <c r="AJ131" i="32"/>
  <c r="AI131" i="32"/>
  <c r="AH131" i="32"/>
  <c r="AG131" i="32"/>
  <c r="AF131" i="32"/>
  <c r="AE131" i="32"/>
  <c r="AD131" i="32"/>
  <c r="AC131" i="32"/>
  <c r="AB131" i="32"/>
  <c r="AA131" i="32"/>
  <c r="Z131" i="32"/>
  <c r="Y131" i="32"/>
  <c r="X131" i="32"/>
  <c r="W131" i="32"/>
  <c r="V131" i="32"/>
  <c r="U131" i="32"/>
  <c r="T131" i="32"/>
  <c r="S131" i="32"/>
  <c r="R131" i="32"/>
  <c r="Q131" i="32"/>
  <c r="P131" i="32"/>
  <c r="O131" i="32"/>
  <c r="M131" i="32"/>
  <c r="L131" i="32"/>
  <c r="K131" i="32"/>
  <c r="J131" i="32"/>
  <c r="I131" i="32"/>
  <c r="H131" i="32"/>
  <c r="GP116" i="32"/>
  <c r="GO116" i="32"/>
  <c r="GN116" i="32"/>
  <c r="GM116" i="32"/>
  <c r="GL116" i="32"/>
  <c r="GK116" i="32"/>
  <c r="GJ116" i="32"/>
  <c r="GI116" i="32"/>
  <c r="GH116" i="32"/>
  <c r="GG116" i="32"/>
  <c r="GF116" i="32"/>
  <c r="GE116" i="32"/>
  <c r="GD116" i="32"/>
  <c r="GC116" i="32"/>
  <c r="GB116" i="32"/>
  <c r="GA116" i="32"/>
  <c r="FZ116" i="32"/>
  <c r="FY116" i="32"/>
  <c r="FX116" i="32"/>
  <c r="FW116" i="32"/>
  <c r="FV116" i="32"/>
  <c r="FU116" i="32"/>
  <c r="FT116" i="32"/>
  <c r="FS116" i="32"/>
  <c r="FR116" i="32"/>
  <c r="FQ116" i="32"/>
  <c r="FP116" i="32"/>
  <c r="FO116" i="32"/>
  <c r="FN116" i="32"/>
  <c r="FM116" i="32"/>
  <c r="FL116" i="32"/>
  <c r="FK116" i="32"/>
  <c r="FJ116" i="32"/>
  <c r="FI116" i="32"/>
  <c r="FH116" i="32"/>
  <c r="FG116" i="32"/>
  <c r="FE116" i="32"/>
  <c r="FD116" i="32"/>
  <c r="FC116" i="32"/>
  <c r="FB116" i="32"/>
  <c r="FA116" i="32"/>
  <c r="EZ116" i="32"/>
  <c r="EY116" i="32"/>
  <c r="EX116" i="32"/>
  <c r="EW116" i="32"/>
  <c r="EV116" i="32"/>
  <c r="EU116" i="32"/>
  <c r="ET116" i="32"/>
  <c r="ES116" i="32"/>
  <c r="ER116" i="32"/>
  <c r="EQ116" i="32"/>
  <c r="EP116" i="32"/>
  <c r="EO116" i="32"/>
  <c r="EN116" i="32"/>
  <c r="EM116" i="32"/>
  <c r="EL116" i="32"/>
  <c r="EK116" i="32"/>
  <c r="EJ116" i="32"/>
  <c r="EI116" i="32"/>
  <c r="EH116" i="32"/>
  <c r="EG116" i="32"/>
  <c r="EF116" i="32"/>
  <c r="EE116" i="32"/>
  <c r="ED116" i="32"/>
  <c r="EC116" i="32"/>
  <c r="EB116" i="32"/>
  <c r="EA116" i="32"/>
  <c r="DZ116" i="32"/>
  <c r="DY116" i="32"/>
  <c r="DX116" i="32"/>
  <c r="DW116" i="32"/>
  <c r="DV116" i="32"/>
  <c r="DT116" i="32"/>
  <c r="DS116" i="32"/>
  <c r="DR116" i="32"/>
  <c r="DQ116" i="32"/>
  <c r="DP116" i="32"/>
  <c r="DO116" i="32"/>
  <c r="DN116" i="32"/>
  <c r="DM116" i="32"/>
  <c r="DL116" i="32"/>
  <c r="DK116" i="32"/>
  <c r="DJ116" i="32"/>
  <c r="DI116" i="32"/>
  <c r="DH116" i="32"/>
  <c r="DG116" i="32"/>
  <c r="DF116" i="32"/>
  <c r="DE116" i="32"/>
  <c r="DD116" i="32"/>
  <c r="DC116" i="32"/>
  <c r="DB116" i="32"/>
  <c r="DA116" i="32"/>
  <c r="CZ116" i="32"/>
  <c r="CY116" i="32"/>
  <c r="CX116" i="32"/>
  <c r="CW116" i="32"/>
  <c r="CV116" i="32"/>
  <c r="CU116" i="32"/>
  <c r="CT116" i="32"/>
  <c r="CS116" i="32"/>
  <c r="CR116" i="32"/>
  <c r="CQ116" i="32"/>
  <c r="CP116" i="32"/>
  <c r="CO116" i="32"/>
  <c r="CN116" i="32"/>
  <c r="CM116" i="32"/>
  <c r="CL116" i="32"/>
  <c r="CK116" i="32"/>
  <c r="CI116" i="32"/>
  <c r="CH116" i="32"/>
  <c r="CG116" i="32"/>
  <c r="CF116" i="32"/>
  <c r="CE116" i="32"/>
  <c r="CD116" i="32"/>
  <c r="CC116" i="32"/>
  <c r="CB116" i="32"/>
  <c r="CA116" i="32"/>
  <c r="BZ116" i="32"/>
  <c r="BY116" i="32"/>
  <c r="BX116" i="32"/>
  <c r="BW116" i="32"/>
  <c r="BV116" i="32"/>
  <c r="BU116" i="32"/>
  <c r="BT116" i="32"/>
  <c r="BS116" i="32"/>
  <c r="BR116" i="32"/>
  <c r="BQ116" i="32"/>
  <c r="BP116" i="32"/>
  <c r="BO116" i="32"/>
  <c r="BN116" i="32"/>
  <c r="BM116" i="32"/>
  <c r="BL116" i="32"/>
  <c r="BK116" i="32"/>
  <c r="BJ116" i="32"/>
  <c r="BI116" i="32"/>
  <c r="BH116" i="32"/>
  <c r="BG116" i="32"/>
  <c r="BF116" i="32"/>
  <c r="BE116" i="32"/>
  <c r="BD116" i="32"/>
  <c r="BC116" i="32"/>
  <c r="BB116" i="32"/>
  <c r="BA116" i="32"/>
  <c r="AZ116" i="32"/>
  <c r="AX116" i="32"/>
  <c r="AW116" i="32"/>
  <c r="AV116" i="32"/>
  <c r="AU116" i="32"/>
  <c r="AT116" i="32"/>
  <c r="AS116" i="32"/>
  <c r="AR116" i="32"/>
  <c r="AQ116" i="32"/>
  <c r="AP116" i="32"/>
  <c r="AO116" i="32"/>
  <c r="AN116" i="32"/>
  <c r="AM116" i="32"/>
  <c r="AL116" i="32"/>
  <c r="AK116" i="32"/>
  <c r="AJ116" i="32"/>
  <c r="AI116" i="32"/>
  <c r="AH116" i="32"/>
  <c r="AG116" i="32"/>
  <c r="AF116" i="32"/>
  <c r="AE116" i="32"/>
  <c r="AD116" i="32"/>
  <c r="AC116" i="32"/>
  <c r="AB116" i="32"/>
  <c r="AA116" i="32"/>
  <c r="Z116" i="32"/>
  <c r="Y116" i="32"/>
  <c r="X116" i="32"/>
  <c r="W116" i="32"/>
  <c r="V116" i="32"/>
  <c r="U116" i="32"/>
  <c r="T116" i="32"/>
  <c r="S116" i="32"/>
  <c r="R116" i="32"/>
  <c r="Q116" i="32"/>
  <c r="P116" i="32"/>
  <c r="O116" i="32"/>
  <c r="M116" i="32"/>
  <c r="L116" i="32"/>
  <c r="K116" i="32"/>
  <c r="J116" i="32"/>
  <c r="I116" i="32"/>
  <c r="H116" i="32"/>
  <c r="H151" i="32"/>
  <c r="GP81" i="32"/>
  <c r="GO81" i="32"/>
  <c r="GN81" i="32"/>
  <c r="GM81" i="32"/>
  <c r="GL81" i="32"/>
  <c r="GK81" i="32"/>
  <c r="GJ81" i="32"/>
  <c r="GI81" i="32"/>
  <c r="GH81" i="32"/>
  <c r="GG81" i="32"/>
  <c r="GF81" i="32"/>
  <c r="GE81" i="32"/>
  <c r="GD81" i="32"/>
  <c r="GC81" i="32"/>
  <c r="GB81" i="32"/>
  <c r="GA81" i="32"/>
  <c r="FZ81" i="32"/>
  <c r="FY81" i="32"/>
  <c r="FX81" i="32"/>
  <c r="FW81" i="32"/>
  <c r="FV81" i="32"/>
  <c r="FU81" i="32"/>
  <c r="FT81" i="32"/>
  <c r="FS81" i="32"/>
  <c r="FR81" i="32"/>
  <c r="FQ81" i="32"/>
  <c r="FP81" i="32"/>
  <c r="FO81" i="32"/>
  <c r="FN81" i="32"/>
  <c r="FM81" i="32"/>
  <c r="FL81" i="32"/>
  <c r="FK81" i="32"/>
  <c r="FJ81" i="32"/>
  <c r="FI81" i="32"/>
  <c r="FH81" i="32"/>
  <c r="FG81" i="32"/>
  <c r="FE81" i="32"/>
  <c r="FD81" i="32"/>
  <c r="FC81" i="32"/>
  <c r="FB81" i="32"/>
  <c r="FA81" i="32"/>
  <c r="EZ81" i="32"/>
  <c r="EY81" i="32"/>
  <c r="EX81" i="32"/>
  <c r="EW81" i="32"/>
  <c r="EV81" i="32"/>
  <c r="EU81" i="32"/>
  <c r="ET81" i="32"/>
  <c r="ES81" i="32"/>
  <c r="ER81" i="32"/>
  <c r="EQ81" i="32"/>
  <c r="EP81" i="32"/>
  <c r="EO81" i="32"/>
  <c r="EN81" i="32"/>
  <c r="EM81" i="32"/>
  <c r="EL81" i="32"/>
  <c r="EK81" i="32"/>
  <c r="EJ81" i="32"/>
  <c r="EI81" i="32"/>
  <c r="EH81" i="32"/>
  <c r="EG81" i="32"/>
  <c r="EF81" i="32"/>
  <c r="EE81" i="32"/>
  <c r="ED81" i="32"/>
  <c r="EC81" i="32"/>
  <c r="EB81" i="32"/>
  <c r="EA81" i="32"/>
  <c r="DZ81" i="32"/>
  <c r="DY81" i="32"/>
  <c r="DX81" i="32"/>
  <c r="DW81" i="32"/>
  <c r="DV81" i="32"/>
  <c r="DT81" i="32"/>
  <c r="DS81" i="32"/>
  <c r="DR81" i="32"/>
  <c r="DQ81" i="32"/>
  <c r="DP81" i="32"/>
  <c r="DO81" i="32"/>
  <c r="DN81" i="32"/>
  <c r="DM81" i="32"/>
  <c r="DL81" i="32"/>
  <c r="DK81" i="32"/>
  <c r="DJ81" i="32"/>
  <c r="DI81" i="32"/>
  <c r="DH81" i="32"/>
  <c r="DG81" i="32"/>
  <c r="DF81" i="32"/>
  <c r="DE81" i="32"/>
  <c r="DD81" i="32"/>
  <c r="DC81" i="32"/>
  <c r="DB81" i="32"/>
  <c r="DA81" i="32"/>
  <c r="CZ81" i="32"/>
  <c r="CY81" i="32"/>
  <c r="CX81" i="32"/>
  <c r="CW81" i="32"/>
  <c r="CV81" i="32"/>
  <c r="CU81" i="32"/>
  <c r="CT81" i="32"/>
  <c r="CS81" i="32"/>
  <c r="CR81" i="32"/>
  <c r="CQ81" i="32"/>
  <c r="CP81" i="32"/>
  <c r="CO81" i="32"/>
  <c r="CN81" i="32"/>
  <c r="CM81" i="32"/>
  <c r="CL81" i="32"/>
  <c r="CK81" i="32"/>
  <c r="CI81" i="32"/>
  <c r="CH81" i="32"/>
  <c r="CG81" i="32"/>
  <c r="CF81" i="32"/>
  <c r="CE81" i="32"/>
  <c r="CD81" i="32"/>
  <c r="CC81" i="32"/>
  <c r="CB81" i="32"/>
  <c r="CA81" i="32"/>
  <c r="BZ81" i="32"/>
  <c r="BY81" i="32"/>
  <c r="BX81" i="32"/>
  <c r="BW81" i="32"/>
  <c r="BV81" i="32"/>
  <c r="BU81" i="32"/>
  <c r="BT81" i="32"/>
  <c r="BS81" i="32"/>
  <c r="BR81" i="32"/>
  <c r="BQ81" i="32"/>
  <c r="BP81" i="32"/>
  <c r="BO81" i="32"/>
  <c r="BN81" i="32"/>
  <c r="BM81" i="32"/>
  <c r="BL81" i="32"/>
  <c r="BK81" i="32"/>
  <c r="BJ81" i="32"/>
  <c r="BI81" i="32"/>
  <c r="BH81" i="32"/>
  <c r="BG81" i="32"/>
  <c r="BF81" i="32"/>
  <c r="BE81" i="32"/>
  <c r="BD81" i="32"/>
  <c r="BC81" i="32"/>
  <c r="BB81" i="32"/>
  <c r="BA81" i="32"/>
  <c r="AZ81" i="32"/>
  <c r="AX81" i="32"/>
  <c r="AW81" i="32"/>
  <c r="AV81" i="32"/>
  <c r="AU81" i="32"/>
  <c r="AT81" i="32"/>
  <c r="AS81" i="32"/>
  <c r="AR81" i="32"/>
  <c r="AQ81" i="32"/>
  <c r="AP81" i="32"/>
  <c r="AO81" i="32"/>
  <c r="AN81" i="32"/>
  <c r="AM81" i="32"/>
  <c r="AL81" i="32"/>
  <c r="AK81" i="32"/>
  <c r="AJ81" i="32"/>
  <c r="AI81" i="32"/>
  <c r="AH81" i="32"/>
  <c r="AG81" i="32"/>
  <c r="AF81" i="32"/>
  <c r="AE81" i="32"/>
  <c r="AD81" i="32"/>
  <c r="AC81" i="32"/>
  <c r="AB81" i="32"/>
  <c r="AA81" i="32"/>
  <c r="Z81" i="32"/>
  <c r="Y81" i="32"/>
  <c r="X81" i="32"/>
  <c r="W81" i="32"/>
  <c r="V81" i="32"/>
  <c r="U81" i="32"/>
  <c r="T81" i="32"/>
  <c r="S81" i="32"/>
  <c r="R81" i="32"/>
  <c r="Q81" i="32"/>
  <c r="P81" i="32"/>
  <c r="O81" i="32"/>
  <c r="M81" i="32"/>
  <c r="L81" i="32"/>
  <c r="K81" i="32"/>
  <c r="J81" i="32"/>
  <c r="I81" i="32"/>
  <c r="H81" i="32"/>
  <c r="GP43" i="32"/>
  <c r="FE43" i="32"/>
  <c r="DT43" i="32"/>
  <c r="CI43" i="32"/>
  <c r="J56" i="32" s="1"/>
  <c r="AX43" i="32"/>
  <c r="GP42" i="32"/>
  <c r="FE42" i="32"/>
  <c r="DT42" i="32"/>
  <c r="CI42" i="32"/>
  <c r="AX42" i="32"/>
  <c r="GP41" i="32"/>
  <c r="FE41" i="32"/>
  <c r="DT41" i="32"/>
  <c r="CI41" i="32"/>
  <c r="AX41" i="32"/>
  <c r="GP40" i="32"/>
  <c r="FE40" i="32"/>
  <c r="L53" i="32" s="1"/>
  <c r="DT40" i="32"/>
  <c r="K53" i="32" s="1"/>
  <c r="CI40" i="32"/>
  <c r="AX40" i="32"/>
  <c r="M38" i="32"/>
  <c r="L38" i="32"/>
  <c r="K38" i="32"/>
  <c r="J38" i="32"/>
  <c r="I38" i="32"/>
  <c r="H38" i="32"/>
  <c r="M37" i="32"/>
  <c r="L37" i="32"/>
  <c r="K37" i="32"/>
  <c r="J37" i="32"/>
  <c r="I37" i="32"/>
  <c r="H37" i="32"/>
  <c r="M36" i="32"/>
  <c r="L36" i="32"/>
  <c r="K36" i="32"/>
  <c r="J36" i="32"/>
  <c r="I36" i="32"/>
  <c r="H36" i="32"/>
  <c r="M35" i="32"/>
  <c r="L35" i="32"/>
  <c r="K35" i="32"/>
  <c r="J35" i="32"/>
  <c r="I35" i="32"/>
  <c r="H35" i="32"/>
  <c r="GP33" i="32"/>
  <c r="GO33" i="32"/>
  <c r="GN33" i="32"/>
  <c r="GM33"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T33" i="32"/>
  <c r="DS33" i="32"/>
  <c r="DR33" i="32"/>
  <c r="DQ33" i="32"/>
  <c r="DP33" i="32"/>
  <c r="DO33" i="32"/>
  <c r="DN33" i="32"/>
  <c r="DM33" i="32"/>
  <c r="DL33" i="32"/>
  <c r="DK33" i="32"/>
  <c r="DJ33" i="32"/>
  <c r="DI33" i="32"/>
  <c r="DH33" i="32"/>
  <c r="DG33" i="32"/>
  <c r="DF33" i="32"/>
  <c r="DE33" i="32"/>
  <c r="DD33" i="32"/>
  <c r="DC33" i="32"/>
  <c r="DB33" i="32"/>
  <c r="DA33" i="32"/>
  <c r="CZ33" i="32"/>
  <c r="CY33" i="32"/>
  <c r="CX33" i="32"/>
  <c r="CW33" i="32"/>
  <c r="CV33" i="32"/>
  <c r="CU33" i="32"/>
  <c r="CT33" i="32"/>
  <c r="CS33" i="32"/>
  <c r="CR33" i="32"/>
  <c r="CQ33" i="32"/>
  <c r="CP33" i="32"/>
  <c r="CO33" i="32"/>
  <c r="CN33" i="32"/>
  <c r="CM33" i="32"/>
  <c r="CL33" i="32"/>
  <c r="CK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X33" i="32"/>
  <c r="AW33" i="32"/>
  <c r="AV33" i="32"/>
  <c r="AU33" i="32"/>
  <c r="AT33" i="32"/>
  <c r="AS33" i="32"/>
  <c r="AR33" i="32"/>
  <c r="AQ33" i="32"/>
  <c r="AP33" i="32"/>
  <c r="AO33" i="32"/>
  <c r="AN33" i="32"/>
  <c r="AM33" i="32"/>
  <c r="AL33" i="32"/>
  <c r="AK33" i="32"/>
  <c r="AJ33" i="32"/>
  <c r="AI33" i="32"/>
  <c r="AH33" i="32"/>
  <c r="AG33" i="32"/>
  <c r="AF33" i="32"/>
  <c r="AE33" i="32"/>
  <c r="AD33" i="32"/>
  <c r="AC33" i="32"/>
  <c r="AB33" i="32"/>
  <c r="AA33" i="32"/>
  <c r="Z33" i="32"/>
  <c r="Y33" i="32"/>
  <c r="X33" i="32"/>
  <c r="W33" i="32"/>
  <c r="V33" i="32"/>
  <c r="U33" i="32"/>
  <c r="T33" i="32"/>
  <c r="S33" i="32"/>
  <c r="R33" i="32"/>
  <c r="Q33" i="32"/>
  <c r="P33" i="32"/>
  <c r="O33" i="32"/>
  <c r="M33" i="32"/>
  <c r="L33" i="32"/>
  <c r="K33" i="32"/>
  <c r="J33" i="32"/>
  <c r="I33" i="32"/>
  <c r="H33" i="32"/>
  <c r="GP18" i="32"/>
  <c r="GO18" i="32"/>
  <c r="GN18" i="32"/>
  <c r="GM18" i="32"/>
  <c r="GL18" i="32"/>
  <c r="GK18" i="32"/>
  <c r="GJ18" i="32"/>
  <c r="GI18" i="32"/>
  <c r="GH18" i="32"/>
  <c r="GG18" i="32"/>
  <c r="GF18" i="32"/>
  <c r="GE18" i="32"/>
  <c r="GD18" i="32"/>
  <c r="GC18" i="32"/>
  <c r="GB18" i="32"/>
  <c r="GA18" i="32"/>
  <c r="FZ18" i="32"/>
  <c r="FY18" i="32"/>
  <c r="FX18" i="32"/>
  <c r="FW18" i="32"/>
  <c r="FV18" i="32"/>
  <c r="FU18" i="32"/>
  <c r="FT18" i="32"/>
  <c r="FS18" i="32"/>
  <c r="FR18" i="32"/>
  <c r="FQ18" i="32"/>
  <c r="FP18" i="32"/>
  <c r="FO18" i="32"/>
  <c r="FN18" i="32"/>
  <c r="FM18" i="32"/>
  <c r="FL18" i="32"/>
  <c r="FK18" i="32"/>
  <c r="FJ18" i="32"/>
  <c r="FI18" i="32"/>
  <c r="FH18" i="32"/>
  <c r="FG18" i="32"/>
  <c r="FE18" i="32"/>
  <c r="FD18" i="32"/>
  <c r="FC18" i="32"/>
  <c r="FB18" i="32"/>
  <c r="FA18" i="32"/>
  <c r="EZ18" i="32"/>
  <c r="EY18" i="32"/>
  <c r="EX18" i="32"/>
  <c r="EW18" i="32"/>
  <c r="EV18" i="32"/>
  <c r="EU18" i="32"/>
  <c r="ET18" i="32"/>
  <c r="ES18" i="32"/>
  <c r="ER18" i="32"/>
  <c r="EQ18" i="32"/>
  <c r="EP18" i="32"/>
  <c r="EO18" i="32"/>
  <c r="EN18" i="32"/>
  <c r="EM18" i="32"/>
  <c r="EL18" i="32"/>
  <c r="EK18" i="32"/>
  <c r="EJ18" i="32"/>
  <c r="EI18" i="32"/>
  <c r="EH18" i="32"/>
  <c r="EG18" i="32"/>
  <c r="EF18" i="32"/>
  <c r="EE18" i="32"/>
  <c r="ED18" i="32"/>
  <c r="EC18" i="32"/>
  <c r="EB18" i="32"/>
  <c r="EA18" i="32"/>
  <c r="DZ18" i="32"/>
  <c r="DY18" i="32"/>
  <c r="DX18" i="32"/>
  <c r="DW18" i="32"/>
  <c r="DV18" i="32"/>
  <c r="DT18" i="32"/>
  <c r="DS18" i="32"/>
  <c r="DR18" i="32"/>
  <c r="DQ18" i="32"/>
  <c r="DP18" i="32"/>
  <c r="DO18" i="32"/>
  <c r="DN18" i="32"/>
  <c r="DM18" i="32"/>
  <c r="DL18" i="32"/>
  <c r="DK18" i="32"/>
  <c r="DJ18" i="32"/>
  <c r="DI18" i="32"/>
  <c r="DH18" i="32"/>
  <c r="DG18" i="32"/>
  <c r="DF18" i="32"/>
  <c r="DE18" i="32"/>
  <c r="DD18" i="32"/>
  <c r="DC18" i="32"/>
  <c r="DB18" i="32"/>
  <c r="DA18" i="32"/>
  <c r="CZ18" i="32"/>
  <c r="CY18" i="32"/>
  <c r="CX18" i="32"/>
  <c r="CW18" i="32"/>
  <c r="CV18" i="32"/>
  <c r="CU18" i="32"/>
  <c r="CT18" i="32"/>
  <c r="CS18" i="32"/>
  <c r="CR18" i="32"/>
  <c r="CQ18" i="32"/>
  <c r="CP18" i="32"/>
  <c r="CO18" i="32"/>
  <c r="CN18" i="32"/>
  <c r="CM18" i="32"/>
  <c r="CL18" i="32"/>
  <c r="CK18" i="32"/>
  <c r="CI18" i="32"/>
  <c r="CH18" i="32"/>
  <c r="CG18" i="32"/>
  <c r="CF18" i="32"/>
  <c r="CE18" i="32"/>
  <c r="CD18" i="32"/>
  <c r="CC18" i="32"/>
  <c r="CB18" i="32"/>
  <c r="CA18" i="32"/>
  <c r="BZ18" i="32"/>
  <c r="BY18" i="32"/>
  <c r="BX18" i="32"/>
  <c r="BW18" i="32"/>
  <c r="BV18" i="32"/>
  <c r="BU18" i="32"/>
  <c r="BT18" i="32"/>
  <c r="BS18" i="32"/>
  <c r="BR18" i="32"/>
  <c r="BQ18" i="32"/>
  <c r="BP18" i="32"/>
  <c r="BO18" i="32"/>
  <c r="BN18" i="32"/>
  <c r="BM18" i="32"/>
  <c r="BL18" i="32"/>
  <c r="BK18" i="32"/>
  <c r="BJ18" i="32"/>
  <c r="BI18" i="32"/>
  <c r="BH18" i="32"/>
  <c r="BG18" i="32"/>
  <c r="BF18" i="32"/>
  <c r="BE18" i="32"/>
  <c r="BD18" i="32"/>
  <c r="BC18" i="32"/>
  <c r="BB18" i="32"/>
  <c r="BA18" i="32"/>
  <c r="AZ18" i="32"/>
  <c r="M18" i="32"/>
  <c r="L18" i="32"/>
  <c r="K18" i="32"/>
  <c r="J18" i="32"/>
  <c r="I18" i="32"/>
  <c r="H18" i="32"/>
  <c r="HB10" i="31"/>
  <c r="HA10" i="31"/>
  <c r="GZ10" i="31"/>
  <c r="GY10" i="31"/>
  <c r="GX10" i="31"/>
  <c r="HB9" i="31"/>
  <c r="HA9" i="31"/>
  <c r="GZ9" i="31"/>
  <c r="GY9" i="31"/>
  <c r="GV10" i="31"/>
  <c r="GU10" i="31"/>
  <c r="GT10" i="31"/>
  <c r="GS10" i="31"/>
  <c r="GR10" i="31"/>
  <c r="GV9" i="31"/>
  <c r="GU9" i="31"/>
  <c r="GT9" i="31"/>
  <c r="GS9" i="31"/>
  <c r="GR9" i="31"/>
  <c r="GP10" i="31"/>
  <c r="GO10" i="31"/>
  <c r="GN10" i="31"/>
  <c r="GM10" i="31"/>
  <c r="GL10" i="31"/>
  <c r="GK10" i="31"/>
  <c r="GJ10" i="31"/>
  <c r="GI10" i="31"/>
  <c r="GH10" i="31"/>
  <c r="GG10" i="31"/>
  <c r="GF10" i="31"/>
  <c r="GE10" i="31"/>
  <c r="GD10" i="31"/>
  <c r="GC10" i="31"/>
  <c r="GB10" i="31"/>
  <c r="GA10" i="31"/>
  <c r="FZ10" i="31"/>
  <c r="FY10" i="31"/>
  <c r="FX10" i="31"/>
  <c r="FW10" i="31"/>
  <c r="FV10" i="31"/>
  <c r="FU10" i="31"/>
  <c r="FT10" i="31"/>
  <c r="FS10" i="31"/>
  <c r="FR10" i="31"/>
  <c r="FQ10" i="31"/>
  <c r="FP10" i="31"/>
  <c r="FO10" i="31"/>
  <c r="FN10" i="31"/>
  <c r="FM10" i="31"/>
  <c r="FL10" i="31"/>
  <c r="FK10" i="31"/>
  <c r="FJ10" i="31"/>
  <c r="FI10" i="31"/>
  <c r="FH10" i="31"/>
  <c r="FG10" i="31"/>
  <c r="EK10" i="31"/>
  <c r="FN16" i="31"/>
  <c r="EC16" i="31"/>
  <c r="CR16" i="31"/>
  <c r="BG16" i="31"/>
  <c r="FE10" i="31"/>
  <c r="FD10" i="31"/>
  <c r="FC10" i="31"/>
  <c r="FB10" i="31"/>
  <c r="FA10" i="31"/>
  <c r="EZ10" i="31"/>
  <c r="EY10" i="31"/>
  <c r="EX10" i="31"/>
  <c r="EW10" i="31"/>
  <c r="EV10" i="31"/>
  <c r="EU10" i="31"/>
  <c r="ET10" i="31"/>
  <c r="ES10" i="31"/>
  <c r="ER10" i="31"/>
  <c r="EQ10" i="31"/>
  <c r="EP10" i="31"/>
  <c r="EO10" i="31"/>
  <c r="EN10" i="31"/>
  <c r="EM10" i="31"/>
  <c r="EL10" i="31"/>
  <c r="EJ10" i="31"/>
  <c r="EI10" i="31"/>
  <c r="EH10" i="31"/>
  <c r="EG10" i="31"/>
  <c r="EF10" i="31"/>
  <c r="EE10" i="31"/>
  <c r="ED10" i="31"/>
  <c r="EC10" i="31"/>
  <c r="EB10" i="31"/>
  <c r="EA10" i="31"/>
  <c r="DZ10" i="31"/>
  <c r="DY10" i="31"/>
  <c r="DX10" i="31"/>
  <c r="DW10" i="31"/>
  <c r="DV10" i="31"/>
  <c r="DT10" i="31"/>
  <c r="DS10" i="31"/>
  <c r="DR10" i="31"/>
  <c r="DQ10" i="31"/>
  <c r="DP10" i="31"/>
  <c r="DO10" i="31"/>
  <c r="DN10" i="31"/>
  <c r="DM10" i="31"/>
  <c r="DL10" i="31"/>
  <c r="DK10" i="31"/>
  <c r="DJ10" i="31"/>
  <c r="DI10" i="31"/>
  <c r="DH10" i="31"/>
  <c r="DG10" i="31"/>
  <c r="DF10" i="31"/>
  <c r="DE10" i="31"/>
  <c r="DD10" i="31"/>
  <c r="DC10" i="31"/>
  <c r="DB10" i="31"/>
  <c r="DA10" i="31"/>
  <c r="CZ10" i="31"/>
  <c r="CY10" i="31"/>
  <c r="CX10" i="31"/>
  <c r="CW10" i="31"/>
  <c r="CV10" i="31"/>
  <c r="CU10" i="31"/>
  <c r="CT10" i="31"/>
  <c r="CS10" i="31"/>
  <c r="CR10" i="31"/>
  <c r="CQ10" i="31"/>
  <c r="CP10" i="31"/>
  <c r="CO10" i="31"/>
  <c r="CN10" i="31"/>
  <c r="CM10" i="31"/>
  <c r="CL10" i="31"/>
  <c r="CK10" i="31"/>
  <c r="CI10" i="31"/>
  <c r="CH10" i="31"/>
  <c r="CG10" i="31"/>
  <c r="CF10" i="31"/>
  <c r="CE10" i="31"/>
  <c r="CD10" i="31"/>
  <c r="CC10" i="31"/>
  <c r="CB10" i="31"/>
  <c r="CA10" i="31"/>
  <c r="BZ10" i="31"/>
  <c r="BY10" i="31"/>
  <c r="BX10" i="31"/>
  <c r="BW10" i="31"/>
  <c r="BV10" i="31"/>
  <c r="BU10" i="31"/>
  <c r="BT10" i="31"/>
  <c r="BS10" i="31"/>
  <c r="BR10" i="31"/>
  <c r="BQ10" i="31"/>
  <c r="BP10" i="31"/>
  <c r="BO10" i="31"/>
  <c r="BN10" i="31"/>
  <c r="BM10" i="31"/>
  <c r="BL10" i="31"/>
  <c r="BK10" i="31"/>
  <c r="BJ10" i="31"/>
  <c r="BI10" i="31"/>
  <c r="BH10" i="31"/>
  <c r="BG10" i="31"/>
  <c r="BF10" i="31"/>
  <c r="BE10" i="31"/>
  <c r="BD10" i="31"/>
  <c r="BC10" i="31"/>
  <c r="BB10" i="31"/>
  <c r="BA10" i="31"/>
  <c r="AZ10" i="31"/>
  <c r="AX10" i="31"/>
  <c r="AW10" i="31"/>
  <c r="AV10" i="31"/>
  <c r="AU10" i="31"/>
  <c r="AT10" i="31"/>
  <c r="AS10" i="31"/>
  <c r="AR10" i="31"/>
  <c r="AQ10" i="31"/>
  <c r="AP10" i="31"/>
  <c r="AO10" i="31"/>
  <c r="AN10" i="31"/>
  <c r="AM10" i="31"/>
  <c r="AL10" i="31"/>
  <c r="AK10" i="31"/>
  <c r="AJ10" i="31"/>
  <c r="AI10" i="31"/>
  <c r="AH10" i="31"/>
  <c r="AG10" i="31"/>
  <c r="AF10" i="31"/>
  <c r="AE10" i="31"/>
  <c r="AD10" i="31"/>
  <c r="AC10" i="31"/>
  <c r="AB10" i="31"/>
  <c r="AA10" i="31"/>
  <c r="Z10" i="31"/>
  <c r="Y10" i="31"/>
  <c r="X10" i="31"/>
  <c r="W10" i="31"/>
  <c r="V10" i="31"/>
  <c r="U10" i="31"/>
  <c r="T10" i="31"/>
  <c r="S10" i="31"/>
  <c r="R10" i="31"/>
  <c r="Q10" i="31"/>
  <c r="P10" i="31"/>
  <c r="O10" i="31"/>
  <c r="M10" i="31"/>
  <c r="L10" i="31"/>
  <c r="K10" i="31"/>
  <c r="J10" i="31"/>
  <c r="I10" i="31"/>
  <c r="H10" i="31"/>
  <c r="FG7" i="31"/>
  <c r="DV7" i="31"/>
  <c r="CK7" i="31"/>
  <c r="AZ7" i="31"/>
  <c r="O7" i="31"/>
  <c r="H7" i="31"/>
  <c r="H154" i="32" l="1"/>
  <c r="GP86" i="32"/>
  <c r="GP87" i="32" s="1"/>
  <c r="GP102" i="32" s="1"/>
  <c r="M151" i="32" s="1"/>
  <c r="M54" i="32"/>
  <c r="CI86" i="32"/>
  <c r="CI87" i="32" s="1"/>
  <c r="CI102" i="32" s="1"/>
  <c r="CI219" i="32" s="1"/>
  <c r="J54" i="32"/>
  <c r="AX117" i="32"/>
  <c r="AX118" i="32" s="1"/>
  <c r="I55" i="32"/>
  <c r="GP117" i="32"/>
  <c r="GP118" i="32" s="1"/>
  <c r="M55" i="32"/>
  <c r="FE132" i="32"/>
  <c r="FE133" i="32" s="1"/>
  <c r="L56" i="32"/>
  <c r="AX86" i="32"/>
  <c r="AX87" i="32" s="1"/>
  <c r="I54" i="32"/>
  <c r="DT132" i="32"/>
  <c r="DT133" i="32" s="1"/>
  <c r="K56" i="32"/>
  <c r="DT86" i="32"/>
  <c r="DT87" i="32" s="1"/>
  <c r="DT102" i="32" s="1"/>
  <c r="K151" i="32" s="1"/>
  <c r="K54" i="32"/>
  <c r="CI117" i="32"/>
  <c r="CI118" i="32" s="1"/>
  <c r="J55" i="32"/>
  <c r="AX132" i="32"/>
  <c r="AX133" i="32" s="1"/>
  <c r="AX140" i="32" s="1"/>
  <c r="I154" i="32" s="1"/>
  <c r="I56" i="32"/>
  <c r="GP132" i="32"/>
  <c r="GP133" i="32" s="1"/>
  <c r="M56" i="32"/>
  <c r="CI83" i="32"/>
  <c r="CI84" i="32" s="1"/>
  <c r="CI98" i="32" s="1"/>
  <c r="J53" i="32"/>
  <c r="FE117" i="32"/>
  <c r="FE118" i="32" s="1"/>
  <c r="L55" i="32"/>
  <c r="AX194" i="32"/>
  <c r="I53" i="32"/>
  <c r="GP194" i="32"/>
  <c r="M53" i="32"/>
  <c r="FE86" i="32"/>
  <c r="FE87" i="32" s="1"/>
  <c r="L54" i="32"/>
  <c r="DT117" i="32"/>
  <c r="DT118" i="32" s="1"/>
  <c r="K55" i="32"/>
  <c r="AX83" i="32"/>
  <c r="AX84" i="32" s="1"/>
  <c r="AX98" i="32" s="1"/>
  <c r="DT119" i="32"/>
  <c r="FE193" i="32"/>
  <c r="EF207" i="32" s="1"/>
  <c r="EF208" i="32" s="1"/>
  <c r="CI193" i="32"/>
  <c r="BJ207" i="32" s="1"/>
  <c r="BJ208" i="32" s="1"/>
  <c r="H152" i="32"/>
  <c r="GP83" i="32"/>
  <c r="GP84" i="32" s="1"/>
  <c r="DT193" i="32"/>
  <c r="CZ207" i="32" s="1"/>
  <c r="CZ208" i="32" s="1"/>
  <c r="CI132" i="32"/>
  <c r="CI133" i="32" s="1"/>
  <c r="AX193" i="32"/>
  <c r="AI207" i="32" s="1"/>
  <c r="AI208" i="32" s="1"/>
  <c r="GP193" i="32"/>
  <c r="GA207" i="32" s="1"/>
  <c r="GA208" i="32" s="1"/>
  <c r="CI194" i="32"/>
  <c r="DT194" i="32"/>
  <c r="DT83" i="32"/>
  <c r="DT84" i="32" s="1"/>
  <c r="AX119" i="32"/>
  <c r="GP119" i="32"/>
  <c r="FE194" i="32"/>
  <c r="FE119" i="32"/>
  <c r="FE83" i="32"/>
  <c r="FE84" i="32" s="1"/>
  <c r="CI119" i="32"/>
  <c r="I29" i="31"/>
  <c r="I27" i="31"/>
  <c r="I28" i="31"/>
  <c r="I30" i="31"/>
  <c r="I31" i="31"/>
  <c r="AX102" i="32" l="1"/>
  <c r="AX219" i="32" s="1"/>
  <c r="H153" i="32"/>
  <c r="CH230" i="32"/>
  <c r="CD230" i="32"/>
  <c r="BZ230" i="32"/>
  <c r="BV230" i="32"/>
  <c r="BR230" i="32"/>
  <c r="CG230" i="32"/>
  <c r="CB230" i="32"/>
  <c r="BW230" i="32"/>
  <c r="BQ230" i="32"/>
  <c r="CE230" i="32"/>
  <c r="BO230" i="32"/>
  <c r="CF230" i="32"/>
  <c r="CA230" i="32"/>
  <c r="BU230" i="32"/>
  <c r="BP230" i="32"/>
  <c r="BY230" i="32"/>
  <c r="BT230" i="32"/>
  <c r="CC230" i="32"/>
  <c r="BS230" i="32"/>
  <c r="BX230" i="32"/>
  <c r="BK230" i="32"/>
  <c r="BN230" i="32"/>
  <c r="BJ230" i="32"/>
  <c r="BH230" i="32"/>
  <c r="BM230" i="32"/>
  <c r="BI230" i="32"/>
  <c r="BL230" i="32"/>
  <c r="CI140" i="32"/>
  <c r="J154" i="32" s="1"/>
  <c r="CI138" i="32"/>
  <c r="GP140" i="32"/>
  <c r="M154" i="32" s="1"/>
  <c r="GP138" i="32"/>
  <c r="DT140" i="32"/>
  <c r="K154" i="32" s="1"/>
  <c r="DT138" i="32"/>
  <c r="FE140" i="32"/>
  <c r="L154" i="32" s="1"/>
  <c r="FE138" i="32"/>
  <c r="AX138" i="32"/>
  <c r="AX139" i="32" s="1"/>
  <c r="I153" i="32" s="1"/>
  <c r="GP101" i="32"/>
  <c r="FE101" i="32"/>
  <c r="FE102" i="32"/>
  <c r="AX101" i="32"/>
  <c r="CI101" i="32"/>
  <c r="GP120" i="32"/>
  <c r="GP122" i="32" s="1"/>
  <c r="M152" i="32" s="1"/>
  <c r="L57" i="32"/>
  <c r="FE120" i="32"/>
  <c r="FE122" i="32" s="1"/>
  <c r="L152" i="32" s="1"/>
  <c r="AX120" i="32"/>
  <c r="AX122" i="32" s="1"/>
  <c r="I152" i="32" s="1"/>
  <c r="DT120" i="32"/>
  <c r="DT122" i="32" s="1"/>
  <c r="K152" i="32" s="1"/>
  <c r="CI120" i="32"/>
  <c r="CI122" i="32" s="1"/>
  <c r="CI220" i="32" s="1"/>
  <c r="J57" i="32"/>
  <c r="AX89" i="32"/>
  <c r="AX90" i="32" s="1"/>
  <c r="CI89" i="32"/>
  <c r="CI90" i="32" s="1"/>
  <c r="DT101" i="32"/>
  <c r="M57" i="32"/>
  <c r="BO207" i="32"/>
  <c r="BO208" i="32" s="1"/>
  <c r="BO212" i="32" s="1"/>
  <c r="BO221" i="32" s="1"/>
  <c r="J151" i="32"/>
  <c r="I57" i="32"/>
  <c r="K57" i="32"/>
  <c r="EK207" i="32"/>
  <c r="EK208" i="32" s="1"/>
  <c r="EK212" i="32" s="1"/>
  <c r="EK221" i="32" s="1"/>
  <c r="GP219" i="32"/>
  <c r="FX230" i="32" s="1"/>
  <c r="CU207" i="32"/>
  <c r="CU208" i="32" s="1"/>
  <c r="CU211" i="32" s="1"/>
  <c r="CU218" i="32" s="1"/>
  <c r="EP207" i="32"/>
  <c r="EP208" i="32" s="1"/>
  <c r="EP212" i="32" s="1"/>
  <c r="EP221" i="32" s="1"/>
  <c r="DT219" i="32"/>
  <c r="DT89" i="32"/>
  <c r="DT90" i="32" s="1"/>
  <c r="DT91" i="32" s="1"/>
  <c r="DT98" i="32"/>
  <c r="FE89" i="32"/>
  <c r="FE98" i="32"/>
  <c r="H150" i="32"/>
  <c r="GP89" i="32"/>
  <c r="GP90" i="32" s="1"/>
  <c r="GP98" i="32"/>
  <c r="BT207" i="32"/>
  <c r="BT208" i="32" s="1"/>
  <c r="BT211" i="32" s="1"/>
  <c r="BT218" i="32" s="1"/>
  <c r="FV207" i="32"/>
  <c r="FV208" i="32" s="1"/>
  <c r="FV210" i="32" s="1"/>
  <c r="FV216" i="32" s="1"/>
  <c r="FV227" i="32" s="1"/>
  <c r="DE207" i="32"/>
  <c r="DE208" i="32" s="1"/>
  <c r="DE211" i="32" s="1"/>
  <c r="DE218" i="32" s="1"/>
  <c r="EF212" i="32"/>
  <c r="EF221" i="32" s="1"/>
  <c r="EF211" i="32"/>
  <c r="EF218" i="32" s="1"/>
  <c r="EF210" i="32"/>
  <c r="EF216" i="32" s="1"/>
  <c r="FQ207" i="32"/>
  <c r="FQ208" i="32" s="1"/>
  <c r="BJ211" i="32"/>
  <c r="BJ218" i="32" s="1"/>
  <c r="BJ210" i="32"/>
  <c r="BJ216" i="32" s="1"/>
  <c r="BJ212" i="32"/>
  <c r="BJ221" i="32" s="1"/>
  <c r="CZ211" i="32"/>
  <c r="CZ218" i="32" s="1"/>
  <c r="CZ229" i="32" s="1"/>
  <c r="CZ210" i="32"/>
  <c r="CZ216" i="32" s="1"/>
  <c r="CZ227" i="32" s="1"/>
  <c r="CZ212" i="32"/>
  <c r="CZ221" i="32" s="1"/>
  <c r="AI212" i="32"/>
  <c r="AI221" i="32" s="1"/>
  <c r="AI232" i="32" s="1"/>
  <c r="AI211" i="32"/>
  <c r="AI218" i="32" s="1"/>
  <c r="AI210" i="32"/>
  <c r="AI216" i="32" s="1"/>
  <c r="AD207" i="32"/>
  <c r="AD208" i="32" s="1"/>
  <c r="GA212" i="32"/>
  <c r="GA221" i="32" s="1"/>
  <c r="GA211" i="32"/>
  <c r="GA218" i="32" s="1"/>
  <c r="GA210" i="32"/>
  <c r="GA216" i="32" s="1"/>
  <c r="Y207" i="32"/>
  <c r="Y208" i="32" s="1"/>
  <c r="H155" i="32" l="1"/>
  <c r="I151" i="32"/>
  <c r="AN230" i="32"/>
  <c r="AQ230" i="32"/>
  <c r="AP230" i="32"/>
  <c r="AJ230" i="32"/>
  <c r="X230" i="32"/>
  <c r="AK230" i="32"/>
  <c r="AU230" i="32"/>
  <c r="AM230" i="32"/>
  <c r="AL230" i="32"/>
  <c r="AI230" i="32"/>
  <c r="AH230" i="32"/>
  <c r="AB230" i="32"/>
  <c r="Y230" i="32"/>
  <c r="AR230" i="32"/>
  <c r="AE230" i="32"/>
  <c r="AW230" i="32"/>
  <c r="Z230" i="32"/>
  <c r="AV230" i="32"/>
  <c r="AC230" i="32"/>
  <c r="AS230" i="32"/>
  <c r="AO230" i="32"/>
  <c r="W230" i="32"/>
  <c r="AT230" i="32"/>
  <c r="AA230" i="32"/>
  <c r="AG230" i="32"/>
  <c r="AF230" i="32"/>
  <c r="AD230" i="32"/>
  <c r="AX91" i="32"/>
  <c r="AX97" i="32" s="1"/>
  <c r="FE90" i="32"/>
  <c r="FE139" i="32"/>
  <c r="L153" i="32" s="1"/>
  <c r="GP139" i="32"/>
  <c r="M153" i="32" s="1"/>
  <c r="BR229" i="32"/>
  <c r="BP229" i="32"/>
  <c r="BT229" i="32"/>
  <c r="BS229" i="32"/>
  <c r="BQ229" i="32"/>
  <c r="FX227" i="32"/>
  <c r="GA227" i="32"/>
  <c r="FW227" i="32"/>
  <c r="FZ227" i="32"/>
  <c r="FY227" i="32"/>
  <c r="FX229" i="32"/>
  <c r="FW229" i="32"/>
  <c r="GA229" i="32"/>
  <c r="FY229" i="32"/>
  <c r="FZ229" i="32"/>
  <c r="GM230" i="32"/>
  <c r="GI230" i="32"/>
  <c r="GE230" i="32"/>
  <c r="GA230" i="32"/>
  <c r="FW230" i="32"/>
  <c r="GL230" i="32"/>
  <c r="GH230" i="32"/>
  <c r="GD230" i="32"/>
  <c r="FZ230" i="32"/>
  <c r="FV230" i="32"/>
  <c r="GK230" i="32"/>
  <c r="GC230" i="32"/>
  <c r="FO230" i="32"/>
  <c r="GG230" i="32"/>
  <c r="GJ230" i="32"/>
  <c r="GB230" i="32"/>
  <c r="GO230" i="32"/>
  <c r="FY230" i="32"/>
  <c r="GN230" i="32"/>
  <c r="GF230" i="32"/>
  <c r="FT230" i="32"/>
  <c r="FP230" i="32"/>
  <c r="FS230" i="32"/>
  <c r="FU230" i="32"/>
  <c r="FQ230" i="32"/>
  <c r="FR230" i="32"/>
  <c r="DT139" i="32"/>
  <c r="K153" i="32" s="1"/>
  <c r="CI139" i="32"/>
  <c r="J153" i="32" s="1"/>
  <c r="DD229" i="32"/>
  <c r="DC229" i="32"/>
  <c r="DB229" i="32"/>
  <c r="DE229" i="32"/>
  <c r="DA229" i="32"/>
  <c r="DP230" i="32"/>
  <c r="DL230" i="32"/>
  <c r="DH230" i="32"/>
  <c r="DD230" i="32"/>
  <c r="CZ230" i="32"/>
  <c r="DS230" i="32"/>
  <c r="DO230" i="32"/>
  <c r="DK230" i="32"/>
  <c r="DG230" i="32"/>
  <c r="DC230" i="32"/>
  <c r="DR230" i="32"/>
  <c r="DJ230" i="32"/>
  <c r="DB230" i="32"/>
  <c r="DF230" i="32"/>
  <c r="DQ230" i="32"/>
  <c r="DI230" i="32"/>
  <c r="DA230" i="32"/>
  <c r="DN230" i="32"/>
  <c r="DM230" i="32"/>
  <c r="DE230" i="32"/>
  <c r="CW230" i="32"/>
  <c r="CS230" i="32"/>
  <c r="CV230" i="32"/>
  <c r="CX230" i="32"/>
  <c r="CT230" i="32"/>
  <c r="CY230" i="32"/>
  <c r="CU230" i="32"/>
  <c r="GP220" i="32"/>
  <c r="GB231" i="32" s="1"/>
  <c r="FE220" i="32"/>
  <c r="ES231" i="32" s="1"/>
  <c r="AX220" i="32"/>
  <c r="AF231" i="32" s="1"/>
  <c r="DE212" i="32"/>
  <c r="DE221" i="32" s="1"/>
  <c r="DA232" i="32" s="1"/>
  <c r="FV211" i="32"/>
  <c r="FV218" i="32" s="1"/>
  <c r="BO210" i="32"/>
  <c r="CU212" i="32"/>
  <c r="DT220" i="32"/>
  <c r="DE210" i="32"/>
  <c r="DE216" i="32" s="1"/>
  <c r="EP210" i="32"/>
  <c r="EP216" i="32" s="1"/>
  <c r="J152" i="32"/>
  <c r="EP211" i="32"/>
  <c r="EP218" i="32" s="1"/>
  <c r="BT212" i="32"/>
  <c r="BT221" i="32" s="1"/>
  <c r="BR232" i="32" s="1"/>
  <c r="BO211" i="32"/>
  <c r="BO218" i="32" s="1"/>
  <c r="BO229" i="32" s="1"/>
  <c r="L151" i="32"/>
  <c r="FE219" i="32"/>
  <c r="ED230" i="32" s="1"/>
  <c r="EK211" i="32"/>
  <c r="EK218" i="32" s="1"/>
  <c r="EK210" i="32"/>
  <c r="EK216" i="32" s="1"/>
  <c r="GP91" i="32"/>
  <c r="CU210" i="32"/>
  <c r="CU216" i="32" s="1"/>
  <c r="CU227" i="32" s="1"/>
  <c r="DT99" i="32"/>
  <c r="DT100" i="32" s="1"/>
  <c r="DJ218" i="32" s="1"/>
  <c r="FV212" i="32"/>
  <c r="FV221" i="32" s="1"/>
  <c r="FU232" i="32" s="1"/>
  <c r="BT210" i="32"/>
  <c r="BT216" i="32" s="1"/>
  <c r="AI227" i="32"/>
  <c r="AE227" i="32"/>
  <c r="AH227" i="32"/>
  <c r="AG227" i="32"/>
  <c r="AF227" i="32"/>
  <c r="EP232" i="32"/>
  <c r="EL232" i="32"/>
  <c r="EO232" i="32"/>
  <c r="EN232" i="32"/>
  <c r="EM232" i="32"/>
  <c r="AD212" i="32"/>
  <c r="AD221" i="32" s="1"/>
  <c r="AD211" i="32"/>
  <c r="AD218" i="32" s="1"/>
  <c r="AD210" i="32"/>
  <c r="AD216" i="32" s="1"/>
  <c r="AG229" i="32"/>
  <c r="AI229" i="32"/>
  <c r="AE229" i="32"/>
  <c r="AF229" i="32"/>
  <c r="AH229" i="32"/>
  <c r="CX232" i="32"/>
  <c r="CW232" i="32"/>
  <c r="CZ232" i="32"/>
  <c r="CV232" i="32"/>
  <c r="CY232" i="32"/>
  <c r="BJ232" i="32"/>
  <c r="BI232" i="32"/>
  <c r="BH232" i="32"/>
  <c r="ED232" i="32"/>
  <c r="EF232" i="32"/>
  <c r="EE232" i="32"/>
  <c r="Y210" i="32"/>
  <c r="Y216" i="32" s="1"/>
  <c r="Y212" i="32"/>
  <c r="Y221" i="32" s="1"/>
  <c r="Y211" i="32"/>
  <c r="Y218" i="32" s="1"/>
  <c r="FT227" i="32"/>
  <c r="FR227" i="32"/>
  <c r="FU227" i="32"/>
  <c r="FS227" i="32"/>
  <c r="CW229" i="32"/>
  <c r="CY229" i="32"/>
  <c r="CX229" i="32"/>
  <c r="CV229" i="32"/>
  <c r="CS229" i="32"/>
  <c r="CU229" i="32"/>
  <c r="CT229" i="32"/>
  <c r="BI229" i="32"/>
  <c r="BJ229" i="32"/>
  <c r="BH229" i="32"/>
  <c r="BW231" i="32"/>
  <c r="BS231" i="32"/>
  <c r="BO231" i="32"/>
  <c r="BK231" i="32"/>
  <c r="BV231" i="32"/>
  <c r="BR231" i="32"/>
  <c r="BN231" i="32"/>
  <c r="BJ231" i="32"/>
  <c r="BT231" i="32"/>
  <c r="BL231" i="32"/>
  <c r="BY231" i="32"/>
  <c r="BQ231" i="32"/>
  <c r="BI231" i="32"/>
  <c r="BU231" i="32"/>
  <c r="BM231" i="32"/>
  <c r="BX231" i="32"/>
  <c r="BP231" i="32"/>
  <c r="BH231" i="32"/>
  <c r="EF227" i="32"/>
  <c r="ED227" i="32"/>
  <c r="EE227" i="32"/>
  <c r="FZ232" i="32"/>
  <c r="FY232" i="32"/>
  <c r="FX232" i="32"/>
  <c r="GA232" i="32"/>
  <c r="FW232" i="32"/>
  <c r="DT97" i="32"/>
  <c r="EH232" i="32"/>
  <c r="EK232" i="32"/>
  <c r="EG232" i="32"/>
  <c r="EJ232" i="32"/>
  <c r="EI232" i="32"/>
  <c r="BN232" i="32"/>
  <c r="BM232" i="32"/>
  <c r="BL232" i="32"/>
  <c r="BO232" i="32"/>
  <c r="BK232" i="32"/>
  <c r="FQ210" i="32"/>
  <c r="FQ216" i="32" s="1"/>
  <c r="FQ212" i="32"/>
  <c r="FQ221" i="32" s="1"/>
  <c r="FQ211" i="32"/>
  <c r="FQ218" i="32" s="1"/>
  <c r="EE229" i="32"/>
  <c r="EF229" i="32"/>
  <c r="ED229" i="32"/>
  <c r="CI91" i="32"/>
  <c r="CI99" i="32" s="1"/>
  <c r="AH232" i="32"/>
  <c r="AG232" i="32"/>
  <c r="AF232" i="32"/>
  <c r="AE232" i="32"/>
  <c r="CV227" i="32"/>
  <c r="CX227" i="32"/>
  <c r="CY227" i="32"/>
  <c r="CW227" i="32"/>
  <c r="BH227" i="32"/>
  <c r="BJ227" i="32"/>
  <c r="BI227" i="32"/>
  <c r="BO216" i="32" l="1"/>
  <c r="BL227" i="32" s="1"/>
  <c r="AL231" i="32"/>
  <c r="AK231" i="32"/>
  <c r="FE91" i="32"/>
  <c r="FE99" i="32" s="1"/>
  <c r="FE100" i="32" s="1"/>
  <c r="AI231" i="32"/>
  <c r="DE232" i="32"/>
  <c r="AB231" i="32"/>
  <c r="AD231" i="32"/>
  <c r="AX216" i="32"/>
  <c r="AT227" i="32" s="1"/>
  <c r="AN216" i="32"/>
  <c r="AN227" i="32" s="1"/>
  <c r="EF231" i="32"/>
  <c r="EE231" i="32"/>
  <c r="GF231" i="32"/>
  <c r="DH229" i="32"/>
  <c r="DG229" i="32"/>
  <c r="DF229" i="32"/>
  <c r="DJ229" i="32"/>
  <c r="DI229" i="32"/>
  <c r="EJ227" i="32"/>
  <c r="EK227" i="32"/>
  <c r="EO227" i="32"/>
  <c r="EN227" i="32"/>
  <c r="EM227" i="32"/>
  <c r="EP227" i="32"/>
  <c r="EL227" i="32"/>
  <c r="EG229" i="32"/>
  <c r="EK229" i="32"/>
  <c r="EM229" i="32"/>
  <c r="EP229" i="32"/>
  <c r="EL229" i="32"/>
  <c r="EO229" i="32"/>
  <c r="EN229" i="32"/>
  <c r="DC227" i="32"/>
  <c r="DD227" i="32"/>
  <c r="DB227" i="32"/>
  <c r="DA227" i="32"/>
  <c r="DE227" i="32"/>
  <c r="FC230" i="32"/>
  <c r="EY230" i="32"/>
  <c r="EU230" i="32"/>
  <c r="EQ230" i="32"/>
  <c r="EM230" i="32"/>
  <c r="FB230" i="32"/>
  <c r="EX230" i="32"/>
  <c r="ET230" i="32"/>
  <c r="EP230" i="32"/>
  <c r="EL230" i="32"/>
  <c r="FA230" i="32"/>
  <c r="ES230" i="32"/>
  <c r="EK230" i="32"/>
  <c r="EW230" i="32"/>
  <c r="EV230" i="32"/>
  <c r="EZ230" i="32"/>
  <c r="ER230" i="32"/>
  <c r="EO230" i="32"/>
  <c r="FD230" i="32"/>
  <c r="EN230" i="32"/>
  <c r="EH230" i="32"/>
  <c r="EG230" i="32"/>
  <c r="EF230" i="32"/>
  <c r="EJ230" i="32"/>
  <c r="EE230" i="32"/>
  <c r="EI230" i="32"/>
  <c r="FR229" i="32"/>
  <c r="FV229" i="32"/>
  <c r="BT227" i="32"/>
  <c r="BP227" i="32"/>
  <c r="BR227" i="32"/>
  <c r="BR233" i="32" s="1"/>
  <c r="BS227" i="32"/>
  <c r="BQ227" i="32"/>
  <c r="CU221" i="32"/>
  <c r="CS232" i="32" s="1"/>
  <c r="FY231" i="32"/>
  <c r="FY233" i="32" s="1"/>
  <c r="EM231" i="32"/>
  <c r="EJ231" i="32"/>
  <c r="EQ231" i="32"/>
  <c r="EG231" i="32"/>
  <c r="ED231" i="32"/>
  <c r="EK231" i="32"/>
  <c r="FZ231" i="32"/>
  <c r="FZ233" i="32" s="1"/>
  <c r="FS231" i="32"/>
  <c r="FP231" i="32"/>
  <c r="FV231" i="32"/>
  <c r="FU231" i="32"/>
  <c r="FW231" i="32"/>
  <c r="FW233" i="32" s="1"/>
  <c r="FT231" i="32"/>
  <c r="GD231" i="32"/>
  <c r="GC231" i="32"/>
  <c r="GA231" i="32"/>
  <c r="GA233" i="32" s="1"/>
  <c r="FX231" i="32"/>
  <c r="FX233" i="32" s="1"/>
  <c r="FQ231" i="32"/>
  <c r="FR231" i="32"/>
  <c r="FO231" i="32"/>
  <c r="GE231" i="32"/>
  <c r="AG231" i="32"/>
  <c r="AG233" i="32" s="1"/>
  <c r="W231" i="32"/>
  <c r="AJ231" i="32"/>
  <c r="Y231" i="32"/>
  <c r="AH231" i="32"/>
  <c r="AH233" i="32" s="1"/>
  <c r="AA231" i="32"/>
  <c r="X231" i="32"/>
  <c r="AN231" i="32"/>
  <c r="DD232" i="32"/>
  <c r="EH231" i="32"/>
  <c r="EU231" i="32"/>
  <c r="EL231" i="32"/>
  <c r="EN231" i="32"/>
  <c r="EO231" i="32"/>
  <c r="Z231" i="32"/>
  <c r="AM231" i="32"/>
  <c r="DC232" i="32"/>
  <c r="DB232" i="32"/>
  <c r="AC231" i="32"/>
  <c r="AE231" i="32"/>
  <c r="AE233" i="32" s="1"/>
  <c r="EP231" i="32"/>
  <c r="EI231" i="32"/>
  <c r="ET231" i="32"/>
  <c r="ER231" i="32"/>
  <c r="GP99" i="32"/>
  <c r="GP100" i="32" s="1"/>
  <c r="FT229" i="32"/>
  <c r="FS229" i="32"/>
  <c r="BK227" i="32"/>
  <c r="FU229" i="32"/>
  <c r="CT227" i="32"/>
  <c r="EJ229" i="32"/>
  <c r="EG227" i="32"/>
  <c r="EI227" i="32"/>
  <c r="BP232" i="32"/>
  <c r="DT216" i="32"/>
  <c r="EH229" i="32"/>
  <c r="BN227" i="32"/>
  <c r="BT232" i="32"/>
  <c r="BQ232" i="32"/>
  <c r="BM227" i="32"/>
  <c r="BS232" i="32"/>
  <c r="FV232" i="32"/>
  <c r="CS227" i="32"/>
  <c r="EH227" i="32"/>
  <c r="EI229" i="32"/>
  <c r="CX231" i="32"/>
  <c r="CX233" i="32" s="1"/>
  <c r="DA231" i="32"/>
  <c r="CU231" i="32"/>
  <c r="CV231" i="32"/>
  <c r="CV233" i="32" s="1"/>
  <c r="DJ231" i="32"/>
  <c r="CT231" i="32"/>
  <c r="CW231" i="32"/>
  <c r="CW233" i="32" s="1"/>
  <c r="DH231" i="32"/>
  <c r="DG231" i="32"/>
  <c r="DF231" i="32"/>
  <c r="DI231" i="32"/>
  <c r="CS231" i="32"/>
  <c r="CZ231" i="32"/>
  <c r="CZ233" i="32" s="1"/>
  <c r="CZ12" i="31" s="1"/>
  <c r="CY231" i="32"/>
  <c r="CY233" i="32" s="1"/>
  <c r="DB231" i="32"/>
  <c r="DE231" i="32"/>
  <c r="DC231" i="32"/>
  <c r="DD231" i="32"/>
  <c r="BN229" i="32"/>
  <c r="BM229" i="32"/>
  <c r="BL229" i="32"/>
  <c r="FS232" i="32"/>
  <c r="BK229" i="32"/>
  <c r="FT232" i="32"/>
  <c r="FR232" i="32"/>
  <c r="GP97" i="32"/>
  <c r="GP216" i="32" s="1"/>
  <c r="DJ216" i="32"/>
  <c r="DO218" i="32"/>
  <c r="AS216" i="32"/>
  <c r="AX99" i="32"/>
  <c r="AX100" i="32" s="1"/>
  <c r="DT218" i="32"/>
  <c r="K150" i="32"/>
  <c r="K155" i="32" s="1"/>
  <c r="W227" i="32"/>
  <c r="DO216" i="32"/>
  <c r="BH233" i="32"/>
  <c r="CI100" i="32"/>
  <c r="CI97" i="32"/>
  <c r="BY216" i="32" s="1"/>
  <c r="FQ232" i="32"/>
  <c r="FP232" i="32"/>
  <c r="FO232" i="32"/>
  <c r="Y229" i="32"/>
  <c r="W229" i="32"/>
  <c r="X229" i="32"/>
  <c r="FQ229" i="32"/>
  <c r="FO229" i="32"/>
  <c r="FP229" i="32"/>
  <c r="AC229" i="32"/>
  <c r="AA229" i="32"/>
  <c r="AD229" i="32"/>
  <c r="AB229" i="32"/>
  <c r="Z229" i="32"/>
  <c r="BI233" i="32"/>
  <c r="FP227" i="32"/>
  <c r="FO227" i="32"/>
  <c r="FQ227" i="32"/>
  <c r="Y232" i="32"/>
  <c r="X232" i="32"/>
  <c r="W232" i="32"/>
  <c r="AD232" i="32"/>
  <c r="Z232" i="32"/>
  <c r="AC232" i="32"/>
  <c r="AB232" i="32"/>
  <c r="AA232" i="32"/>
  <c r="AA227" i="32"/>
  <c r="AD227" i="32"/>
  <c r="Z227" i="32"/>
  <c r="AC227" i="32"/>
  <c r="AB227" i="32"/>
  <c r="BJ233" i="32"/>
  <c r="BJ12" i="31" s="1"/>
  <c r="Y227" i="32"/>
  <c r="X227" i="32"/>
  <c r="AF233" i="32"/>
  <c r="AI233" i="32"/>
  <c r="BO227" i="32" l="1"/>
  <c r="BO233" i="32" s="1"/>
  <c r="BO12" i="31" s="1"/>
  <c r="CI216" i="32"/>
  <c r="FE97" i="32"/>
  <c r="L150" i="32" s="1"/>
  <c r="L155" i="32" s="1"/>
  <c r="EZ218" i="32"/>
  <c r="EY229" i="32" s="1"/>
  <c r="FE218" i="32"/>
  <c r="FC229" i="32" s="1"/>
  <c r="EU218" i="32"/>
  <c r="ET229" i="32" s="1"/>
  <c r="EF233" i="32"/>
  <c r="EF12" i="31" s="1"/>
  <c r="AU227" i="32"/>
  <c r="AW227" i="32"/>
  <c r="AV227" i="32"/>
  <c r="CU232" i="32"/>
  <c r="CU233" i="32" s="1"/>
  <c r="Y240" i="32" s="1"/>
  <c r="EE233" i="32"/>
  <c r="EE12" i="31" s="1"/>
  <c r="CT232" i="32"/>
  <c r="CT233" i="32" s="1"/>
  <c r="CT12" i="31" s="1"/>
  <c r="ED233" i="32"/>
  <c r="W241" i="32" s="1"/>
  <c r="BT233" i="32"/>
  <c r="AI239" i="32" s="1"/>
  <c r="DL227" i="32"/>
  <c r="DO227" i="32"/>
  <c r="DK227" i="32"/>
  <c r="DN227" i="32"/>
  <c r="DM227" i="32"/>
  <c r="W233" i="32"/>
  <c r="W238" i="32" s="1"/>
  <c r="DP229" i="32"/>
  <c r="DS229" i="32"/>
  <c r="DR229" i="32"/>
  <c r="DQ229" i="32"/>
  <c r="DL229" i="32"/>
  <c r="DO229" i="32"/>
  <c r="DK229" i="32"/>
  <c r="DN229" i="32"/>
  <c r="DM229" i="32"/>
  <c r="GN227" i="32"/>
  <c r="GM227" i="32"/>
  <c r="GL227" i="32"/>
  <c r="GO227" i="32"/>
  <c r="DP227" i="32"/>
  <c r="DS227" i="32"/>
  <c r="DR227" i="32"/>
  <c r="DQ227" i="32"/>
  <c r="DC233" i="32"/>
  <c r="AG240" i="32" s="1"/>
  <c r="DH227" i="32"/>
  <c r="DH233" i="32" s="1"/>
  <c r="DH12" i="31" s="1"/>
  <c r="DG227" i="32"/>
  <c r="DG233" i="32" s="1"/>
  <c r="DJ227" i="32"/>
  <c r="DJ233" i="32" s="1"/>
  <c r="DJ12" i="31" s="1"/>
  <c r="DF227" i="32"/>
  <c r="DF233" i="32" s="1"/>
  <c r="DF12" i="31" s="1"/>
  <c r="DI227" i="32"/>
  <c r="DI233" i="32" s="1"/>
  <c r="FU233" i="32"/>
  <c r="AC242" i="32" s="1"/>
  <c r="BN233" i="32"/>
  <c r="BN12" i="31" s="1"/>
  <c r="FR233" i="32"/>
  <c r="Z242" i="32" s="1"/>
  <c r="FV233" i="32"/>
  <c r="AD242" i="32" s="1"/>
  <c r="FS233" i="32"/>
  <c r="FS12" i="31" s="1"/>
  <c r="EK233" i="32"/>
  <c r="EK12" i="31" s="1"/>
  <c r="DB233" i="32"/>
  <c r="AF240" i="32" s="1"/>
  <c r="EN233" i="32"/>
  <c r="EN12" i="31" s="1"/>
  <c r="GK218" i="32"/>
  <c r="GF218" i="32"/>
  <c r="GP218" i="32"/>
  <c r="DA233" i="32"/>
  <c r="AE240" i="32" s="1"/>
  <c r="BS233" i="32"/>
  <c r="BS12" i="31" s="1"/>
  <c r="EG233" i="32"/>
  <c r="Z241" i="32" s="1"/>
  <c r="FT233" i="32"/>
  <c r="FT12" i="31" s="1"/>
  <c r="EJ233" i="32"/>
  <c r="AC241" i="32" s="1"/>
  <c r="EP233" i="32"/>
  <c r="AI241" i="32" s="1"/>
  <c r="BK233" i="32"/>
  <c r="Z239" i="32" s="1"/>
  <c r="BP233" i="32"/>
  <c r="AE239" i="32" s="1"/>
  <c r="BL233" i="32"/>
  <c r="AA239" i="32" s="1"/>
  <c r="BM233" i="32"/>
  <c r="BM12" i="31" s="1"/>
  <c r="EM233" i="32"/>
  <c r="AF241" i="32" s="1"/>
  <c r="EO233" i="32"/>
  <c r="AH241" i="32" s="1"/>
  <c r="DD233" i="32"/>
  <c r="AH240" i="32" s="1"/>
  <c r="DE233" i="32"/>
  <c r="AI240" i="32" s="1"/>
  <c r="CS233" i="32"/>
  <c r="CS12" i="31" s="1"/>
  <c r="EL233" i="32"/>
  <c r="EL12" i="31" s="1"/>
  <c r="BQ233" i="32"/>
  <c r="BQ12" i="31" s="1"/>
  <c r="AD239" i="32"/>
  <c r="EI233" i="32"/>
  <c r="AB241" i="32" s="1"/>
  <c r="EH233" i="32"/>
  <c r="EH12" i="31" s="1"/>
  <c r="M150" i="32"/>
  <c r="M155" i="32" s="1"/>
  <c r="GK216" i="32"/>
  <c r="GF216" i="32"/>
  <c r="AD240" i="32"/>
  <c r="K240" i="32"/>
  <c r="AH238" i="32"/>
  <c r="AH12" i="31"/>
  <c r="AA240" i="32"/>
  <c r="CW12" i="31"/>
  <c r="W239" i="32"/>
  <c r="BH12" i="31"/>
  <c r="AG242" i="32"/>
  <c r="FY12" i="31"/>
  <c r="AI238" i="32"/>
  <c r="AI12" i="31"/>
  <c r="AF238" i="32"/>
  <c r="AF12" i="31"/>
  <c r="X239" i="32"/>
  <c r="BI12" i="31"/>
  <c r="Z240" i="32"/>
  <c r="CV12" i="31"/>
  <c r="AC240" i="32"/>
  <c r="CY12" i="31"/>
  <c r="AG239" i="32"/>
  <c r="BR12" i="31"/>
  <c r="AE242" i="32"/>
  <c r="FW12" i="31"/>
  <c r="AE238" i="32"/>
  <c r="AE12" i="31"/>
  <c r="AI242" i="32"/>
  <c r="GA12" i="31"/>
  <c r="AF242" i="32"/>
  <c r="FX12" i="31"/>
  <c r="AG238" i="32"/>
  <c r="AG12" i="31"/>
  <c r="AH242" i="32"/>
  <c r="FZ12" i="31"/>
  <c r="AB240" i="32"/>
  <c r="CX12" i="31"/>
  <c r="J150" i="32"/>
  <c r="J155" i="32" s="1"/>
  <c r="CD216" i="32"/>
  <c r="CI218" i="32"/>
  <c r="CD218" i="32"/>
  <c r="BY218" i="32"/>
  <c r="AM227" i="32"/>
  <c r="AL227" i="32"/>
  <c r="AJ227" i="32"/>
  <c r="AK227" i="32"/>
  <c r="I150" i="32"/>
  <c r="I155" i="32" s="1"/>
  <c r="AX218" i="32"/>
  <c r="AS218" i="32"/>
  <c r="AP227" i="32"/>
  <c r="AS227" i="32"/>
  <c r="AO227" i="32"/>
  <c r="AR227" i="32"/>
  <c r="AQ227" i="32"/>
  <c r="AN218" i="32"/>
  <c r="AN229" i="32" s="1"/>
  <c r="AC233" i="32"/>
  <c r="FP233" i="32"/>
  <c r="X233" i="32"/>
  <c r="Z233" i="32"/>
  <c r="FQ233" i="32"/>
  <c r="AB233" i="32"/>
  <c r="FO233" i="32"/>
  <c r="Y233" i="32"/>
  <c r="Y12" i="31" s="1"/>
  <c r="AD233" i="32"/>
  <c r="AD12" i="31" s="1"/>
  <c r="J239" i="32"/>
  <c r="Y239" i="32"/>
  <c r="AA233" i="32"/>
  <c r="K239" i="32" l="1"/>
  <c r="FE216" i="32"/>
  <c r="FC227" i="32" s="1"/>
  <c r="FC233" i="32" s="1"/>
  <c r="EQ229" i="32"/>
  <c r="FA229" i="32"/>
  <c r="FD229" i="32"/>
  <c r="FB229" i="32"/>
  <c r="EU229" i="32"/>
  <c r="K242" i="32"/>
  <c r="EU216" i="32"/>
  <c r="ES227" i="32" s="1"/>
  <c r="EZ216" i="32"/>
  <c r="EW227" i="32" s="1"/>
  <c r="Y241" i="32"/>
  <c r="J241" i="32"/>
  <c r="ES229" i="32"/>
  <c r="EV229" i="32"/>
  <c r="EZ229" i="32"/>
  <c r="EW229" i="32"/>
  <c r="ER229" i="32"/>
  <c r="EX229" i="32"/>
  <c r="BT12" i="31"/>
  <c r="X241" i="32"/>
  <c r="ED12" i="31"/>
  <c r="FU12" i="31"/>
  <c r="DC12" i="31"/>
  <c r="DP233" i="32"/>
  <c r="DP12" i="31" s="1"/>
  <c r="AC239" i="32"/>
  <c r="AA242" i="32"/>
  <c r="BK12" i="31"/>
  <c r="DR233" i="32"/>
  <c r="AV240" i="32" s="1"/>
  <c r="EQ227" i="32"/>
  <c r="BV229" i="32"/>
  <c r="BU229" i="32"/>
  <c r="BX229" i="32"/>
  <c r="BY229" i="32"/>
  <c r="BW229" i="32"/>
  <c r="CB227" i="32"/>
  <c r="CD227" i="32"/>
  <c r="CA227" i="32"/>
  <c r="BZ227" i="32"/>
  <c r="CC227" i="32"/>
  <c r="GE229" i="32"/>
  <c r="GC229" i="32"/>
  <c r="GB229" i="32"/>
  <c r="GF229" i="32"/>
  <c r="GD229" i="32"/>
  <c r="AT229" i="32"/>
  <c r="AT233" i="32" s="1"/>
  <c r="AW229" i="32"/>
  <c r="AW233" i="32" s="1"/>
  <c r="AV229" i="32"/>
  <c r="AV233" i="32" s="1"/>
  <c r="AU229" i="32"/>
  <c r="AU233" i="32" s="1"/>
  <c r="GF227" i="32"/>
  <c r="GB227" i="32"/>
  <c r="GE227" i="32"/>
  <c r="GD227" i="32"/>
  <c r="GC227" i="32"/>
  <c r="GN229" i="32"/>
  <c r="GN233" i="32" s="1"/>
  <c r="GN12" i="31" s="1"/>
  <c r="GM229" i="32"/>
  <c r="GM233" i="32" s="1"/>
  <c r="AU242" i="32" s="1"/>
  <c r="GL229" i="32"/>
  <c r="GL233" i="32" s="1"/>
  <c r="AT242" i="32" s="1"/>
  <c r="GO229" i="32"/>
  <c r="GO233" i="32" s="1"/>
  <c r="AW242" i="32" s="1"/>
  <c r="CF227" i="32"/>
  <c r="CE227" i="32"/>
  <c r="CH227" i="32"/>
  <c r="CG227" i="32"/>
  <c r="CD229" i="32"/>
  <c r="BZ229" i="32"/>
  <c r="CA229" i="32"/>
  <c r="CC229" i="32"/>
  <c r="CB229" i="32"/>
  <c r="GJ227" i="32"/>
  <c r="GI227" i="32"/>
  <c r="GK227" i="32"/>
  <c r="GH227" i="32"/>
  <c r="GG227" i="32"/>
  <c r="GH229" i="32"/>
  <c r="GG229" i="32"/>
  <c r="GK229" i="32"/>
  <c r="GJ229" i="32"/>
  <c r="GI229" i="32"/>
  <c r="FB227" i="32"/>
  <c r="FA227" i="32"/>
  <c r="BX227" i="32"/>
  <c r="BW227" i="32"/>
  <c r="BV227" i="32"/>
  <c r="BU227" i="32"/>
  <c r="BY227" i="32"/>
  <c r="CH229" i="32"/>
  <c r="CF229" i="32"/>
  <c r="CE229" i="32"/>
  <c r="CG229" i="32"/>
  <c r="DB12" i="31"/>
  <c r="FV12" i="31"/>
  <c r="AG241" i="32"/>
  <c r="FR12" i="31"/>
  <c r="X240" i="32"/>
  <c r="K241" i="32"/>
  <c r="EP12" i="31"/>
  <c r="DT233" i="32"/>
  <c r="DT12" i="31" s="1"/>
  <c r="AD241" i="32"/>
  <c r="DS233" i="32"/>
  <c r="DS12" i="31" s="1"/>
  <c r="AH239" i="32"/>
  <c r="DQ233" i="32"/>
  <c r="AU240" i="32" s="1"/>
  <c r="AB242" i="32"/>
  <c r="EM12" i="31"/>
  <c r="EG12" i="31"/>
  <c r="EJ12" i="31"/>
  <c r="AF239" i="32"/>
  <c r="DA12" i="31"/>
  <c r="AB239" i="32"/>
  <c r="EO12" i="31"/>
  <c r="BP12" i="31"/>
  <c r="BL12" i="31"/>
  <c r="DD12" i="31"/>
  <c r="AE241" i="32"/>
  <c r="W240" i="32"/>
  <c r="CU12" i="31"/>
  <c r="GP233" i="32"/>
  <c r="GP12" i="31" s="1"/>
  <c r="J240" i="32"/>
  <c r="DE12" i="31"/>
  <c r="AJ240" i="32"/>
  <c r="EI12" i="31"/>
  <c r="AA241" i="32"/>
  <c r="W12" i="31"/>
  <c r="AL240" i="32"/>
  <c r="DM233" i="32"/>
  <c r="AQ240" i="32" s="1"/>
  <c r="X242" i="32"/>
  <c r="FP12" i="31"/>
  <c r="AA238" i="32"/>
  <c r="AA12" i="31"/>
  <c r="Z238" i="32"/>
  <c r="Z12" i="31"/>
  <c r="AK240" i="32"/>
  <c r="DG12" i="31"/>
  <c r="Y242" i="32"/>
  <c r="FQ12" i="31"/>
  <c r="AB238" i="32"/>
  <c r="AB12" i="31"/>
  <c r="X238" i="32"/>
  <c r="X12" i="31"/>
  <c r="L240" i="32"/>
  <c r="AM240" i="32"/>
  <c r="DI12" i="31"/>
  <c r="W242" i="32"/>
  <c r="FO12" i="31"/>
  <c r="AC238" i="32"/>
  <c r="AC12" i="31"/>
  <c r="AN240" i="32"/>
  <c r="DL233" i="32"/>
  <c r="FE233" i="32"/>
  <c r="FE12" i="31" s="1"/>
  <c r="AX233" i="32"/>
  <c r="AX12" i="31" s="1"/>
  <c r="DK233" i="32"/>
  <c r="DN233" i="32"/>
  <c r="AR229" i="32"/>
  <c r="AR233" i="32" s="1"/>
  <c r="AO229" i="32"/>
  <c r="AO233" i="32" s="1"/>
  <c r="AS229" i="32"/>
  <c r="AS233" i="32" s="1"/>
  <c r="AQ229" i="32"/>
  <c r="AQ233" i="32" s="1"/>
  <c r="AP229" i="32"/>
  <c r="AP233" i="32" s="1"/>
  <c r="DO233" i="32"/>
  <c r="AM229" i="32"/>
  <c r="AM233" i="32" s="1"/>
  <c r="AN233" i="32"/>
  <c r="AN12" i="31" s="1"/>
  <c r="AK229" i="32"/>
  <c r="AK233" i="32" s="1"/>
  <c r="AJ229" i="32"/>
  <c r="AJ233" i="32" s="1"/>
  <c r="AL229" i="32"/>
  <c r="AL233" i="32" s="1"/>
  <c r="J242" i="32"/>
  <c r="K238" i="32"/>
  <c r="AD238" i="32"/>
  <c r="Y238" i="32"/>
  <c r="J238" i="32"/>
  <c r="K19" i="28"/>
  <c r="GP44" i="28"/>
  <c r="GP55" i="28" s="1"/>
  <c r="GP51" i="28"/>
  <c r="GP52" i="28"/>
  <c r="GP53" i="28"/>
  <c r="GP54" i="28"/>
  <c r="GP56" i="28"/>
  <c r="GP57" i="28"/>
  <c r="GP58" i="28"/>
  <c r="GP59" i="28"/>
  <c r="FV51" i="28"/>
  <c r="FV52" i="28"/>
  <c r="FV59" i="28"/>
  <c r="FE51" i="28"/>
  <c r="FE52" i="28"/>
  <c r="FE53" i="28"/>
  <c r="FE54" i="28"/>
  <c r="FE56" i="28"/>
  <c r="FE57" i="28"/>
  <c r="FE58" i="28"/>
  <c r="FE59" i="28"/>
  <c r="EK51" i="28"/>
  <c r="EK52" i="28"/>
  <c r="EK59" i="28"/>
  <c r="FE44" i="28"/>
  <c r="FE55" i="28" s="1"/>
  <c r="DT51" i="28"/>
  <c r="DT52" i="28"/>
  <c r="DT53" i="28"/>
  <c r="DT54" i="28"/>
  <c r="DT56" i="28"/>
  <c r="DT57" i="28"/>
  <c r="DT58" i="28"/>
  <c r="DT59" i="28"/>
  <c r="CZ51" i="28"/>
  <c r="CZ52" i="28"/>
  <c r="CZ59" i="28"/>
  <c r="DT55" i="28"/>
  <c r="CI44" i="28"/>
  <c r="CI55" i="28" s="1"/>
  <c r="CI51" i="28"/>
  <c r="CI52" i="28"/>
  <c r="CI53" i="28"/>
  <c r="CI54" i="28"/>
  <c r="CI56" i="28"/>
  <c r="CI57" i="28"/>
  <c r="CI58" i="28"/>
  <c r="CI59" i="28"/>
  <c r="BO51" i="28"/>
  <c r="BO52" i="28"/>
  <c r="BO59" i="28"/>
  <c r="AX51" i="28"/>
  <c r="AX52" i="28"/>
  <c r="AX54" i="28"/>
  <c r="AX55" i="28"/>
  <c r="AX56" i="28"/>
  <c r="AX57" i="28"/>
  <c r="AX58" i="28"/>
  <c r="AX59" i="28"/>
  <c r="AX100" i="28" s="1"/>
  <c r="AX101" i="28" s="1"/>
  <c r="AD51" i="28"/>
  <c r="AD52" i="28"/>
  <c r="AD59" i="28"/>
  <c r="GP39" i="28"/>
  <c r="FV39" i="28"/>
  <c r="FE39" i="28"/>
  <c r="EK39" i="28"/>
  <c r="DT39" i="28"/>
  <c r="CZ39" i="28"/>
  <c r="CI39" i="28"/>
  <c r="BO39" i="28"/>
  <c r="AX39" i="28"/>
  <c r="AX50" i="28" s="1"/>
  <c r="AX66" i="28" s="1"/>
  <c r="AD39" i="28"/>
  <c r="AD50" i="28" s="1"/>
  <c r="FA233" i="32" l="1"/>
  <c r="AT241" i="32" s="1"/>
  <c r="FD227" i="32"/>
  <c r="FD233" i="32" s="1"/>
  <c r="EQ233" i="32"/>
  <c r="AJ241" i="32" s="1"/>
  <c r="ET227" i="32"/>
  <c r="ET233" i="32" s="1"/>
  <c r="AM241" i="32" s="1"/>
  <c r="FB233" i="32"/>
  <c r="FB12" i="31" s="1"/>
  <c r="EV227" i="32"/>
  <c r="EY227" i="32"/>
  <c r="EY233" i="32" s="1"/>
  <c r="AR241" i="32" s="1"/>
  <c r="EZ227" i="32"/>
  <c r="EZ233" i="32" s="1"/>
  <c r="EZ12" i="31" s="1"/>
  <c r="EW233" i="32"/>
  <c r="AP241" i="32" s="1"/>
  <c r="EV233" i="32"/>
  <c r="EV12" i="31" s="1"/>
  <c r="GD233" i="32"/>
  <c r="AL242" i="32" s="1"/>
  <c r="ES233" i="32"/>
  <c r="ES12" i="31" s="1"/>
  <c r="ER227" i="32"/>
  <c r="ER233" i="32" s="1"/>
  <c r="EX227" i="32"/>
  <c r="EX233" i="32" s="1"/>
  <c r="AQ241" i="32" s="1"/>
  <c r="EU227" i="32"/>
  <c r="EU233" i="32" s="1"/>
  <c r="EU12" i="31" s="1"/>
  <c r="AT240" i="32"/>
  <c r="GC233" i="32"/>
  <c r="AK242" i="32" s="1"/>
  <c r="CI96" i="28"/>
  <c r="CI156" i="28" s="1"/>
  <c r="GP96" i="28"/>
  <c r="AX96" i="28"/>
  <c r="AX156" i="28" s="1"/>
  <c r="DT96" i="28"/>
  <c r="K114" i="28" s="1"/>
  <c r="FE96" i="28"/>
  <c r="L114" i="28" s="1"/>
  <c r="AX67" i="28"/>
  <c r="GJ233" i="32"/>
  <c r="AR242" i="32" s="1"/>
  <c r="AZ241" i="32"/>
  <c r="AZ239" i="32"/>
  <c r="AZ242" i="32"/>
  <c r="AZ238" i="32"/>
  <c r="AZ240" i="32"/>
  <c r="DR12" i="31"/>
  <c r="GF233" i="32"/>
  <c r="AN242" i="32" s="1"/>
  <c r="GH233" i="32"/>
  <c r="AP242" i="32" s="1"/>
  <c r="GI233" i="32"/>
  <c r="AQ242" i="32" s="1"/>
  <c r="GL12" i="31"/>
  <c r="AV242" i="32"/>
  <c r="GK233" i="32"/>
  <c r="AS242" i="32" s="1"/>
  <c r="DQ12" i="31"/>
  <c r="GE233" i="32"/>
  <c r="AM242" i="32" s="1"/>
  <c r="CH233" i="32"/>
  <c r="AW239" i="32" s="1"/>
  <c r="GB233" i="32"/>
  <c r="AX240" i="32"/>
  <c r="M240" i="32"/>
  <c r="AW240" i="32"/>
  <c r="GG233" i="32"/>
  <c r="AO242" i="32" s="1"/>
  <c r="M242" i="32"/>
  <c r="GM12" i="31"/>
  <c r="GO12" i="31"/>
  <c r="AX242" i="32"/>
  <c r="CE233" i="32"/>
  <c r="AT239" i="32" s="1"/>
  <c r="DM12" i="31"/>
  <c r="CB233" i="32"/>
  <c r="AQ239" i="32" s="1"/>
  <c r="AV241" i="32"/>
  <c r="FC12" i="31"/>
  <c r="AL238" i="32"/>
  <c r="AL12" i="31"/>
  <c r="AJ238" i="32"/>
  <c r="AJ12" i="31"/>
  <c r="AP238" i="32"/>
  <c r="AP12" i="31"/>
  <c r="AS238" i="32"/>
  <c r="AS12" i="31"/>
  <c r="AO240" i="32"/>
  <c r="DK12" i="31"/>
  <c r="AV238" i="32"/>
  <c r="AV12" i="31"/>
  <c r="AW238" i="32"/>
  <c r="AW12" i="31"/>
  <c r="AQ238" i="32"/>
  <c r="AQ12" i="31"/>
  <c r="AK238" i="32"/>
  <c r="AK12" i="31"/>
  <c r="AS240" i="32"/>
  <c r="DO12" i="31"/>
  <c r="AO238" i="32"/>
  <c r="AO12" i="31"/>
  <c r="AU238" i="32"/>
  <c r="AU12" i="31"/>
  <c r="AM238" i="32"/>
  <c r="AM12" i="31"/>
  <c r="AR240" i="32"/>
  <c r="DN12" i="31"/>
  <c r="CC233" i="32"/>
  <c r="CI233" i="32"/>
  <c r="CI12" i="31" s="1"/>
  <c r="AR238" i="32"/>
  <c r="AR12" i="31"/>
  <c r="AT238" i="32"/>
  <c r="AT12" i="31"/>
  <c r="AP240" i="32"/>
  <c r="DL12" i="31"/>
  <c r="L238" i="32"/>
  <c r="AN238" i="32"/>
  <c r="BU233" i="32"/>
  <c r="M238" i="32"/>
  <c r="AX238" i="32"/>
  <c r="CD233" i="32"/>
  <c r="BV233" i="32"/>
  <c r="BY233" i="32"/>
  <c r="BY12" i="31" s="1"/>
  <c r="BZ233" i="32"/>
  <c r="BW233" i="32"/>
  <c r="CF233" i="32"/>
  <c r="CG233" i="32"/>
  <c r="AX241" i="32"/>
  <c r="M241" i="32"/>
  <c r="CA233" i="32"/>
  <c r="BX233" i="32"/>
  <c r="I175" i="28"/>
  <c r="H175" i="28"/>
  <c r="C175" i="28"/>
  <c r="I174" i="28"/>
  <c r="H174" i="28"/>
  <c r="C174" i="28"/>
  <c r="I173" i="28"/>
  <c r="H173" i="28"/>
  <c r="C173" i="28"/>
  <c r="I172" i="28"/>
  <c r="H172" i="28"/>
  <c r="C172" i="28"/>
  <c r="I171" i="28"/>
  <c r="H171" i="28"/>
  <c r="C171" i="28"/>
  <c r="I170" i="28"/>
  <c r="H170" i="28"/>
  <c r="C170" i="28"/>
  <c r="GP160" i="28"/>
  <c r="GO160" i="28"/>
  <c r="GN160" i="28"/>
  <c r="GM160" i="28"/>
  <c r="GL160" i="28"/>
  <c r="GK160" i="28"/>
  <c r="GJ160" i="28"/>
  <c r="GI160" i="28"/>
  <c r="GH160" i="28"/>
  <c r="GG160" i="28"/>
  <c r="GF160" i="28"/>
  <c r="GE160" i="28"/>
  <c r="GD160" i="28"/>
  <c r="GC160" i="28"/>
  <c r="GB160" i="28"/>
  <c r="GA160" i="28"/>
  <c r="FZ160" i="28"/>
  <c r="FY160" i="28"/>
  <c r="FX160" i="28"/>
  <c r="FW160" i="28"/>
  <c r="FV160" i="28"/>
  <c r="FU160" i="28"/>
  <c r="FT160" i="28"/>
  <c r="FS160" i="28"/>
  <c r="FR160" i="28"/>
  <c r="FQ160" i="28"/>
  <c r="FP160" i="28"/>
  <c r="FO160" i="28"/>
  <c r="FN160" i="28"/>
  <c r="FM160" i="28"/>
  <c r="FL160" i="28"/>
  <c r="FK160" i="28"/>
  <c r="FJ160" i="28"/>
  <c r="FI160" i="28"/>
  <c r="FH160" i="28"/>
  <c r="FG160" i="28"/>
  <c r="FE160" i="28"/>
  <c r="FD160" i="28"/>
  <c r="FC160" i="28"/>
  <c r="FB160" i="28"/>
  <c r="FA160" i="28"/>
  <c r="EZ160" i="28"/>
  <c r="EY160" i="28"/>
  <c r="EX160" i="28"/>
  <c r="EW160" i="28"/>
  <c r="EV160" i="28"/>
  <c r="EU160" i="28"/>
  <c r="ET160" i="28"/>
  <c r="ES160" i="28"/>
  <c r="ER160" i="28"/>
  <c r="EQ160" i="28"/>
  <c r="EP160" i="28"/>
  <c r="EO160" i="28"/>
  <c r="EN160" i="28"/>
  <c r="EM160" i="28"/>
  <c r="EL160" i="28"/>
  <c r="EK160" i="28"/>
  <c r="EJ160" i="28"/>
  <c r="EI160" i="28"/>
  <c r="EH160" i="28"/>
  <c r="EG160" i="28"/>
  <c r="EF160" i="28"/>
  <c r="EE160" i="28"/>
  <c r="ED160" i="28"/>
  <c r="EC160" i="28"/>
  <c r="EB160" i="28"/>
  <c r="EA160" i="28"/>
  <c r="DZ160" i="28"/>
  <c r="DY160" i="28"/>
  <c r="DX160" i="28"/>
  <c r="DW160" i="28"/>
  <c r="DV160" i="28"/>
  <c r="DT160" i="28"/>
  <c r="DS160" i="28"/>
  <c r="DR160" i="28"/>
  <c r="DQ160" i="28"/>
  <c r="DP160" i="28"/>
  <c r="DO160" i="28"/>
  <c r="DN160" i="28"/>
  <c r="DM160" i="28"/>
  <c r="DL160" i="28"/>
  <c r="DK160" i="28"/>
  <c r="DJ160" i="28"/>
  <c r="DI160" i="28"/>
  <c r="DH160" i="28"/>
  <c r="DG160" i="28"/>
  <c r="DF160" i="28"/>
  <c r="DE160" i="28"/>
  <c r="DD160" i="28"/>
  <c r="DC160" i="28"/>
  <c r="DB160" i="28"/>
  <c r="DA160" i="28"/>
  <c r="CZ160" i="28"/>
  <c r="CY160" i="28"/>
  <c r="CX160" i="28"/>
  <c r="CW160" i="28"/>
  <c r="CV160" i="28"/>
  <c r="CU160" i="28"/>
  <c r="CT160" i="28"/>
  <c r="CS160" i="28"/>
  <c r="CR160" i="28"/>
  <c r="CQ160" i="28"/>
  <c r="CP160" i="28"/>
  <c r="CO160" i="28"/>
  <c r="CN160" i="28"/>
  <c r="CM160" i="28"/>
  <c r="CL160" i="28"/>
  <c r="CK160" i="28"/>
  <c r="CI160" i="28"/>
  <c r="CH160" i="28"/>
  <c r="CG160" i="28"/>
  <c r="CF160" i="28"/>
  <c r="CE160" i="28"/>
  <c r="CD160" i="28"/>
  <c r="CC160" i="28"/>
  <c r="CB160" i="28"/>
  <c r="CA160" i="28"/>
  <c r="BZ160" i="28"/>
  <c r="BY160" i="28"/>
  <c r="BX160" i="28"/>
  <c r="BW160" i="28"/>
  <c r="BV160" i="28"/>
  <c r="BU160" i="28"/>
  <c r="BT160" i="28"/>
  <c r="BS160" i="28"/>
  <c r="BR160" i="28"/>
  <c r="BQ160" i="28"/>
  <c r="BP160" i="28"/>
  <c r="BO160" i="28"/>
  <c r="BN160" i="28"/>
  <c r="BM160" i="28"/>
  <c r="BL160" i="28"/>
  <c r="BK160" i="28"/>
  <c r="BJ160" i="28"/>
  <c r="BI160" i="28"/>
  <c r="BH160" i="28"/>
  <c r="BG160" i="28"/>
  <c r="BF160" i="28"/>
  <c r="BE160" i="28"/>
  <c r="BD160" i="28"/>
  <c r="BC160" i="28"/>
  <c r="BB160" i="28"/>
  <c r="BA160" i="28"/>
  <c r="AZ160" i="28"/>
  <c r="AX160" i="28"/>
  <c r="AW160" i="28"/>
  <c r="AV160" i="28"/>
  <c r="AU160" i="28"/>
  <c r="AT160" i="28"/>
  <c r="AS160" i="28"/>
  <c r="AR160" i="28"/>
  <c r="AQ160" i="28"/>
  <c r="AP160" i="28"/>
  <c r="AO160" i="28"/>
  <c r="AN160" i="28"/>
  <c r="AM160" i="28"/>
  <c r="AL160" i="28"/>
  <c r="AK160" i="28"/>
  <c r="AJ160" i="28"/>
  <c r="AI160" i="28"/>
  <c r="AH160" i="28"/>
  <c r="AG160" i="28"/>
  <c r="AF160" i="28"/>
  <c r="AE160" i="28"/>
  <c r="AD160" i="28"/>
  <c r="AC160" i="28"/>
  <c r="AB160" i="28"/>
  <c r="AA160" i="28"/>
  <c r="Z160" i="28"/>
  <c r="Y160" i="28"/>
  <c r="X160" i="28"/>
  <c r="W160" i="28"/>
  <c r="V160" i="28"/>
  <c r="U160" i="28"/>
  <c r="T160" i="28"/>
  <c r="S160" i="28"/>
  <c r="R160" i="28"/>
  <c r="Q160" i="28"/>
  <c r="P160" i="28"/>
  <c r="O160" i="28"/>
  <c r="M160" i="28"/>
  <c r="L160" i="28"/>
  <c r="K160" i="28"/>
  <c r="J160" i="28"/>
  <c r="I160" i="28"/>
  <c r="GP157" i="28"/>
  <c r="FV157" i="28"/>
  <c r="FE157" i="28"/>
  <c r="EK157" i="28"/>
  <c r="DT157" i="28"/>
  <c r="CZ157" i="28"/>
  <c r="CI157" i="28"/>
  <c r="BO157" i="28"/>
  <c r="AX157" i="28"/>
  <c r="AD157" i="28"/>
  <c r="GP156" i="28"/>
  <c r="FE156" i="28"/>
  <c r="GP153" i="28"/>
  <c r="FV153" i="28"/>
  <c r="FE153" i="28"/>
  <c r="EK153" i="28"/>
  <c r="DT153" i="28"/>
  <c r="CI153" i="28"/>
  <c r="BO153" i="28"/>
  <c r="AX153" i="28"/>
  <c r="AD153" i="28"/>
  <c r="GP152" i="28"/>
  <c r="GO152" i="28"/>
  <c r="GN152" i="28"/>
  <c r="GM152" i="28"/>
  <c r="GL152" i="28"/>
  <c r="GK152" i="28"/>
  <c r="GJ152" i="28"/>
  <c r="GI152" i="28"/>
  <c r="GH152" i="28"/>
  <c r="GG152" i="28"/>
  <c r="GF152" i="28"/>
  <c r="GE152" i="28"/>
  <c r="GD152" i="28"/>
  <c r="GC152" i="28"/>
  <c r="GB152" i="28"/>
  <c r="GA152" i="28"/>
  <c r="FZ152" i="28"/>
  <c r="FY152" i="28"/>
  <c r="FX152" i="28"/>
  <c r="FW152" i="28"/>
  <c r="FV152" i="28"/>
  <c r="FU152" i="28"/>
  <c r="FT152" i="28"/>
  <c r="FS152" i="28"/>
  <c r="FR152" i="28"/>
  <c r="FQ152" i="28"/>
  <c r="FP152" i="28"/>
  <c r="FO152" i="28"/>
  <c r="FN152" i="28"/>
  <c r="FM152" i="28"/>
  <c r="FL152" i="28"/>
  <c r="FK152" i="28"/>
  <c r="FJ152" i="28"/>
  <c r="FI152" i="28"/>
  <c r="FH152" i="28"/>
  <c r="FG152" i="28"/>
  <c r="FE152" i="28"/>
  <c r="FD152" i="28"/>
  <c r="FC152" i="28"/>
  <c r="FB152" i="28"/>
  <c r="FA152" i="28"/>
  <c r="EZ152" i="28"/>
  <c r="EY152" i="28"/>
  <c r="EX152" i="28"/>
  <c r="EW152" i="28"/>
  <c r="EV152" i="28"/>
  <c r="EU152" i="28"/>
  <c r="ET152" i="28"/>
  <c r="ES152" i="28"/>
  <c r="ER152" i="28"/>
  <c r="EQ152" i="28"/>
  <c r="EP152" i="28"/>
  <c r="EO152" i="28"/>
  <c r="EN152" i="28"/>
  <c r="EM152" i="28"/>
  <c r="EL152" i="28"/>
  <c r="EK152" i="28"/>
  <c r="EJ152" i="28"/>
  <c r="EI152" i="28"/>
  <c r="EH152" i="28"/>
  <c r="EG152" i="28"/>
  <c r="EF152" i="28"/>
  <c r="EE152" i="28"/>
  <c r="ED152" i="28"/>
  <c r="EC152" i="28"/>
  <c r="EB152" i="28"/>
  <c r="EA152" i="28"/>
  <c r="DZ152" i="28"/>
  <c r="DY152" i="28"/>
  <c r="DX152" i="28"/>
  <c r="DW152" i="28"/>
  <c r="DV152" i="28"/>
  <c r="DT152" i="28"/>
  <c r="DS152" i="28"/>
  <c r="DR152" i="28"/>
  <c r="DQ152" i="28"/>
  <c r="DP152" i="28"/>
  <c r="DO152" i="28"/>
  <c r="DN152" i="28"/>
  <c r="DM152" i="28"/>
  <c r="DL152" i="28"/>
  <c r="DK152" i="28"/>
  <c r="DJ152" i="28"/>
  <c r="DI152" i="28"/>
  <c r="DH152" i="28"/>
  <c r="DG152" i="28"/>
  <c r="DF152" i="28"/>
  <c r="DE152" i="28"/>
  <c r="DD152" i="28"/>
  <c r="DC152" i="28"/>
  <c r="DB152" i="28"/>
  <c r="DA152" i="28"/>
  <c r="CZ152" i="28"/>
  <c r="CY152" i="28"/>
  <c r="CX152" i="28"/>
  <c r="CW152" i="28"/>
  <c r="CV152" i="28"/>
  <c r="CU152" i="28"/>
  <c r="CT152" i="28"/>
  <c r="CS152" i="28"/>
  <c r="CR152" i="28"/>
  <c r="CQ152" i="28"/>
  <c r="CP152" i="28"/>
  <c r="CO152" i="28"/>
  <c r="CN152" i="28"/>
  <c r="CM152" i="28"/>
  <c r="CL152" i="28"/>
  <c r="CK152" i="28"/>
  <c r="CI152" i="28"/>
  <c r="CH152" i="28"/>
  <c r="CG152" i="28"/>
  <c r="CF152" i="28"/>
  <c r="CE152" i="28"/>
  <c r="CD152" i="28"/>
  <c r="CC152" i="28"/>
  <c r="CB152" i="28"/>
  <c r="CA152" i="28"/>
  <c r="BZ152" i="28"/>
  <c r="BY152" i="28"/>
  <c r="BX152" i="28"/>
  <c r="BW152" i="28"/>
  <c r="BV152" i="28"/>
  <c r="BU152" i="28"/>
  <c r="BT152" i="28"/>
  <c r="BS152" i="28"/>
  <c r="BR152" i="28"/>
  <c r="BQ152" i="28"/>
  <c r="BP152" i="28"/>
  <c r="BO152" i="28"/>
  <c r="BN152" i="28"/>
  <c r="BM152" i="28"/>
  <c r="BL152" i="28"/>
  <c r="BK152" i="28"/>
  <c r="BJ152" i="28"/>
  <c r="BI152" i="28"/>
  <c r="BH152" i="28"/>
  <c r="BG152" i="28"/>
  <c r="BF152" i="28"/>
  <c r="BE152" i="28"/>
  <c r="BD152" i="28"/>
  <c r="BC152" i="28"/>
  <c r="BB152" i="28"/>
  <c r="BA152" i="28"/>
  <c r="AZ152" i="28"/>
  <c r="AX152" i="28"/>
  <c r="AW152" i="28"/>
  <c r="AV152" i="28"/>
  <c r="AU152" i="28"/>
  <c r="AT152" i="28"/>
  <c r="AS152" i="28"/>
  <c r="AR152" i="28"/>
  <c r="AQ152" i="28"/>
  <c r="AP152" i="28"/>
  <c r="AO152" i="28"/>
  <c r="AN152" i="28"/>
  <c r="AM152" i="28"/>
  <c r="AL152" i="28"/>
  <c r="AK152" i="28"/>
  <c r="AJ152" i="28"/>
  <c r="AI152" i="28"/>
  <c r="AH152" i="28"/>
  <c r="AG152" i="28"/>
  <c r="AF152" i="28"/>
  <c r="AE152" i="28"/>
  <c r="AD152" i="28"/>
  <c r="AC152" i="28"/>
  <c r="AB152" i="28"/>
  <c r="AA152" i="28"/>
  <c r="Z152" i="28"/>
  <c r="Y152" i="28"/>
  <c r="X152" i="28"/>
  <c r="W152" i="28"/>
  <c r="V152" i="28"/>
  <c r="U152" i="28"/>
  <c r="T152" i="28"/>
  <c r="S152" i="28"/>
  <c r="R152" i="28"/>
  <c r="Q152" i="28"/>
  <c r="P152" i="28"/>
  <c r="O152" i="28"/>
  <c r="M152" i="28"/>
  <c r="L152" i="28"/>
  <c r="K152" i="28"/>
  <c r="J152" i="28"/>
  <c r="I152" i="28"/>
  <c r="M115" i="28"/>
  <c r="L115" i="28"/>
  <c r="K115" i="28"/>
  <c r="J115" i="28"/>
  <c r="I115" i="28"/>
  <c r="M114" i="28"/>
  <c r="M111" i="28"/>
  <c r="L111" i="28"/>
  <c r="K111" i="28"/>
  <c r="J111" i="28"/>
  <c r="I111" i="28"/>
  <c r="M110" i="28"/>
  <c r="L110" i="28"/>
  <c r="K110" i="28"/>
  <c r="J110" i="28"/>
  <c r="I110" i="28"/>
  <c r="GP99" i="28"/>
  <c r="GO99" i="28"/>
  <c r="GN99" i="28"/>
  <c r="GM99" i="28"/>
  <c r="GL99" i="28"/>
  <c r="GK99" i="28"/>
  <c r="GJ99" i="28"/>
  <c r="GI99" i="28"/>
  <c r="GH99" i="28"/>
  <c r="GG99" i="28"/>
  <c r="GF99" i="28"/>
  <c r="GE99" i="28"/>
  <c r="GD99" i="28"/>
  <c r="GC99" i="28"/>
  <c r="GB99" i="28"/>
  <c r="GA99" i="28"/>
  <c r="FZ99" i="28"/>
  <c r="FY99" i="28"/>
  <c r="FX99" i="28"/>
  <c r="FW99" i="28"/>
  <c r="FV99" i="28"/>
  <c r="FU99" i="28"/>
  <c r="FT99" i="28"/>
  <c r="FS99" i="28"/>
  <c r="FR99" i="28"/>
  <c r="FQ99" i="28"/>
  <c r="FP99" i="28"/>
  <c r="FO99" i="28"/>
  <c r="FN99" i="28"/>
  <c r="FM99" i="28"/>
  <c r="FL99" i="28"/>
  <c r="FK99" i="28"/>
  <c r="FJ99" i="28"/>
  <c r="FI99" i="28"/>
  <c r="FH99" i="28"/>
  <c r="FG99" i="28"/>
  <c r="FE99" i="28"/>
  <c r="FD99" i="28"/>
  <c r="FC99" i="28"/>
  <c r="FB99" i="28"/>
  <c r="FA99" i="28"/>
  <c r="EZ99" i="28"/>
  <c r="EY99" i="28"/>
  <c r="EX99" i="28"/>
  <c r="EW99" i="28"/>
  <c r="EV99" i="28"/>
  <c r="EU99" i="28"/>
  <c r="ET99" i="28"/>
  <c r="ES99" i="28"/>
  <c r="ER99" i="28"/>
  <c r="EQ99" i="28"/>
  <c r="EP99" i="28"/>
  <c r="EO99" i="28"/>
  <c r="EN99" i="28"/>
  <c r="EM99" i="28"/>
  <c r="EL99" i="28"/>
  <c r="EK99" i="28"/>
  <c r="EJ99" i="28"/>
  <c r="EI99" i="28"/>
  <c r="EH99" i="28"/>
  <c r="EG99" i="28"/>
  <c r="EF99" i="28"/>
  <c r="EE99" i="28"/>
  <c r="ED99" i="28"/>
  <c r="EC99" i="28"/>
  <c r="EB99" i="28"/>
  <c r="EA99" i="28"/>
  <c r="DZ99" i="28"/>
  <c r="DY99" i="28"/>
  <c r="DX99" i="28"/>
  <c r="DW99" i="28"/>
  <c r="DV99" i="28"/>
  <c r="DT99" i="28"/>
  <c r="DS99" i="28"/>
  <c r="DR99" i="28"/>
  <c r="DQ99" i="28"/>
  <c r="DP99" i="28"/>
  <c r="DO99" i="28"/>
  <c r="DN99" i="28"/>
  <c r="DM99" i="28"/>
  <c r="DL99" i="28"/>
  <c r="DK99" i="28"/>
  <c r="DJ99" i="28"/>
  <c r="DI99" i="28"/>
  <c r="DH99" i="28"/>
  <c r="DG99" i="28"/>
  <c r="DF99" i="28"/>
  <c r="DE99" i="28"/>
  <c r="DD99" i="28"/>
  <c r="DC99" i="28"/>
  <c r="DB99" i="28"/>
  <c r="DA99" i="28"/>
  <c r="CZ99" i="28"/>
  <c r="CY99" i="28"/>
  <c r="CX99" i="28"/>
  <c r="CW99" i="28"/>
  <c r="CV99" i="28"/>
  <c r="CU99" i="28"/>
  <c r="CT99" i="28"/>
  <c r="CS99" i="28"/>
  <c r="CR99" i="28"/>
  <c r="CQ99" i="28"/>
  <c r="CP99" i="28"/>
  <c r="CO99" i="28"/>
  <c r="CN99" i="28"/>
  <c r="CM99" i="28"/>
  <c r="CL99" i="28"/>
  <c r="CK99" i="28"/>
  <c r="CI99" i="28"/>
  <c r="CH99" i="28"/>
  <c r="CG99" i="28"/>
  <c r="CF99" i="28"/>
  <c r="CE99" i="28"/>
  <c r="CD99" i="28"/>
  <c r="CC99" i="28"/>
  <c r="CB99" i="28"/>
  <c r="CA99" i="28"/>
  <c r="BZ99" i="28"/>
  <c r="BY99" i="28"/>
  <c r="BX99" i="28"/>
  <c r="BW99" i="28"/>
  <c r="BV99" i="28"/>
  <c r="BU99" i="28"/>
  <c r="BT99" i="28"/>
  <c r="BS99" i="28"/>
  <c r="BR99" i="28"/>
  <c r="BQ99" i="28"/>
  <c r="BP99" i="28"/>
  <c r="BO99" i="28"/>
  <c r="BN99" i="28"/>
  <c r="BM99" i="28"/>
  <c r="BL99" i="28"/>
  <c r="BK99" i="28"/>
  <c r="BJ99" i="28"/>
  <c r="BI99" i="28"/>
  <c r="BH99" i="28"/>
  <c r="BG99" i="28"/>
  <c r="BF99" i="28"/>
  <c r="BE99" i="28"/>
  <c r="BD99" i="28"/>
  <c r="BC99" i="28"/>
  <c r="BB99" i="28"/>
  <c r="BA99" i="28"/>
  <c r="AZ99" i="28"/>
  <c r="AX99" i="28"/>
  <c r="AW99" i="28"/>
  <c r="AV99" i="28"/>
  <c r="AU99" i="28"/>
  <c r="AT99" i="28"/>
  <c r="AS99" i="28"/>
  <c r="AR99" i="28"/>
  <c r="AQ99" i="28"/>
  <c r="AP99" i="28"/>
  <c r="AO99" i="28"/>
  <c r="AN99" i="28"/>
  <c r="AM99" i="28"/>
  <c r="AL99" i="28"/>
  <c r="AK99" i="28"/>
  <c r="AJ99" i="28"/>
  <c r="AI99" i="28"/>
  <c r="AH99" i="28"/>
  <c r="AG99" i="28"/>
  <c r="AF99" i="28"/>
  <c r="AE99" i="28"/>
  <c r="AD99" i="28"/>
  <c r="AC99" i="28"/>
  <c r="AB99" i="28"/>
  <c r="AA99" i="28"/>
  <c r="Z99" i="28"/>
  <c r="Y99" i="28"/>
  <c r="X99" i="28"/>
  <c r="W99" i="28"/>
  <c r="V99" i="28"/>
  <c r="U99" i="28"/>
  <c r="T99" i="28"/>
  <c r="S99" i="28"/>
  <c r="R99" i="28"/>
  <c r="Q99" i="28"/>
  <c r="P99" i="28"/>
  <c r="O99" i="28"/>
  <c r="M99" i="28"/>
  <c r="L99" i="28"/>
  <c r="K99" i="28"/>
  <c r="J99" i="28"/>
  <c r="I99" i="28"/>
  <c r="GP89" i="28"/>
  <c r="GO89" i="28"/>
  <c r="GN89" i="28"/>
  <c r="GM89" i="28"/>
  <c r="GL89" i="28"/>
  <c r="GK89" i="28"/>
  <c r="GJ89" i="28"/>
  <c r="GI89" i="28"/>
  <c r="GH89" i="28"/>
  <c r="GG89" i="28"/>
  <c r="GF89" i="28"/>
  <c r="GE89" i="28"/>
  <c r="GD89" i="28"/>
  <c r="GC89" i="28"/>
  <c r="GB89" i="28"/>
  <c r="GA89" i="28"/>
  <c r="FZ89" i="28"/>
  <c r="FY89" i="28"/>
  <c r="FX89" i="28"/>
  <c r="FW89" i="28"/>
  <c r="FV89" i="28"/>
  <c r="FU89" i="28"/>
  <c r="FT89" i="28"/>
  <c r="FS89" i="28"/>
  <c r="FR89" i="28"/>
  <c r="FQ89" i="28"/>
  <c r="FP89" i="28"/>
  <c r="FO89" i="28"/>
  <c r="FN89" i="28"/>
  <c r="FM89" i="28"/>
  <c r="FL89" i="28"/>
  <c r="FK89" i="28"/>
  <c r="FJ89" i="28"/>
  <c r="FI89" i="28"/>
  <c r="FH89" i="28"/>
  <c r="FG89" i="28"/>
  <c r="FE89" i="28"/>
  <c r="FD89" i="28"/>
  <c r="FC89" i="28"/>
  <c r="FB89" i="28"/>
  <c r="FA89" i="28"/>
  <c r="EZ89" i="28"/>
  <c r="EY89" i="28"/>
  <c r="EX89" i="28"/>
  <c r="EW89" i="28"/>
  <c r="EV89" i="28"/>
  <c r="EU89" i="28"/>
  <c r="ET89" i="28"/>
  <c r="ES89" i="28"/>
  <c r="ER89" i="28"/>
  <c r="EQ89" i="28"/>
  <c r="EP89" i="28"/>
  <c r="EO89" i="28"/>
  <c r="EN89" i="28"/>
  <c r="EM89" i="28"/>
  <c r="EL89" i="28"/>
  <c r="EK89" i="28"/>
  <c r="EJ89" i="28"/>
  <c r="EI89" i="28"/>
  <c r="EH89" i="28"/>
  <c r="EG89" i="28"/>
  <c r="EF89" i="28"/>
  <c r="EE89" i="28"/>
  <c r="ED89" i="28"/>
  <c r="EC89" i="28"/>
  <c r="EB89" i="28"/>
  <c r="EA89" i="28"/>
  <c r="DZ89" i="28"/>
  <c r="DY89" i="28"/>
  <c r="DX89" i="28"/>
  <c r="DW89" i="28"/>
  <c r="DV89" i="28"/>
  <c r="DT89" i="28"/>
  <c r="DS89" i="28"/>
  <c r="DR89" i="28"/>
  <c r="DQ89" i="28"/>
  <c r="DP89" i="28"/>
  <c r="DO89" i="28"/>
  <c r="DN89" i="28"/>
  <c r="DM89" i="28"/>
  <c r="DL89" i="28"/>
  <c r="DK89" i="28"/>
  <c r="DJ89" i="28"/>
  <c r="DI89" i="28"/>
  <c r="DH89" i="28"/>
  <c r="DG89" i="28"/>
  <c r="DF89" i="28"/>
  <c r="DE89" i="28"/>
  <c r="DD89" i="28"/>
  <c r="DC89" i="28"/>
  <c r="DB89" i="28"/>
  <c r="DA89" i="28"/>
  <c r="CZ89" i="28"/>
  <c r="CY89" i="28"/>
  <c r="CX89" i="28"/>
  <c r="CW89" i="28"/>
  <c r="CV89" i="28"/>
  <c r="CU89" i="28"/>
  <c r="CT89" i="28"/>
  <c r="CS89" i="28"/>
  <c r="CR89" i="28"/>
  <c r="CQ89" i="28"/>
  <c r="CP89" i="28"/>
  <c r="CO89" i="28"/>
  <c r="CN89" i="28"/>
  <c r="CM89" i="28"/>
  <c r="CL89" i="28"/>
  <c r="CK89" i="28"/>
  <c r="CI89" i="28"/>
  <c r="CH89" i="28"/>
  <c r="CG89" i="28"/>
  <c r="CF89" i="28"/>
  <c r="CE89" i="28"/>
  <c r="CD89" i="28"/>
  <c r="CC89" i="28"/>
  <c r="CB89" i="28"/>
  <c r="CA89" i="28"/>
  <c r="BZ89" i="28"/>
  <c r="BY89" i="28"/>
  <c r="BX89" i="28"/>
  <c r="BW89" i="28"/>
  <c r="BV89" i="28"/>
  <c r="BU89" i="28"/>
  <c r="BT89" i="28"/>
  <c r="BS89" i="28"/>
  <c r="BR89" i="28"/>
  <c r="BQ89" i="28"/>
  <c r="BP89" i="28"/>
  <c r="BO89" i="28"/>
  <c r="BN89" i="28"/>
  <c r="BM89" i="28"/>
  <c r="BL89" i="28"/>
  <c r="BK89" i="28"/>
  <c r="BJ89" i="28"/>
  <c r="BI89" i="28"/>
  <c r="BH89" i="28"/>
  <c r="BG89" i="28"/>
  <c r="BF89" i="28"/>
  <c r="BE89" i="28"/>
  <c r="BD89" i="28"/>
  <c r="BC89" i="28"/>
  <c r="BB89" i="28"/>
  <c r="BA89" i="28"/>
  <c r="AZ89" i="28"/>
  <c r="AX89" i="28"/>
  <c r="AW89" i="28"/>
  <c r="AV89" i="28"/>
  <c r="AU89" i="28"/>
  <c r="AT89" i="28"/>
  <c r="AS89" i="28"/>
  <c r="AR89" i="28"/>
  <c r="AQ89" i="28"/>
  <c r="AP89" i="28"/>
  <c r="AO89" i="28"/>
  <c r="AN89" i="28"/>
  <c r="AM89" i="28"/>
  <c r="AL89" i="28"/>
  <c r="AK89" i="28"/>
  <c r="AJ89" i="28"/>
  <c r="AI89" i="28"/>
  <c r="AH89" i="28"/>
  <c r="AG89" i="28"/>
  <c r="AF89" i="28"/>
  <c r="AE89" i="28"/>
  <c r="AD89" i="28"/>
  <c r="AC89" i="28"/>
  <c r="AB89" i="28"/>
  <c r="AA89" i="28"/>
  <c r="Z89" i="28"/>
  <c r="Y89" i="28"/>
  <c r="X89" i="28"/>
  <c r="W89" i="28"/>
  <c r="V89" i="28"/>
  <c r="U89" i="28"/>
  <c r="T89" i="28"/>
  <c r="S89" i="28"/>
  <c r="R89" i="28"/>
  <c r="Q89" i="28"/>
  <c r="P89" i="28"/>
  <c r="O89" i="28"/>
  <c r="M89" i="28"/>
  <c r="L89" i="28"/>
  <c r="K89" i="28"/>
  <c r="J89" i="28"/>
  <c r="I89" i="28"/>
  <c r="GP82" i="28"/>
  <c r="GO82" i="28"/>
  <c r="GN82" i="28"/>
  <c r="GM82" i="28"/>
  <c r="GL82" i="28"/>
  <c r="GK82" i="28"/>
  <c r="GJ82" i="28"/>
  <c r="GI82" i="28"/>
  <c r="GH82" i="28"/>
  <c r="GG82" i="28"/>
  <c r="GF82" i="28"/>
  <c r="GE82" i="28"/>
  <c r="GD82" i="28"/>
  <c r="GC82" i="28"/>
  <c r="GB82" i="28"/>
  <c r="GA82" i="28"/>
  <c r="FZ82" i="28"/>
  <c r="FY82" i="28"/>
  <c r="FX82" i="28"/>
  <c r="FW82" i="28"/>
  <c r="FV82" i="28"/>
  <c r="FU82" i="28"/>
  <c r="FT82" i="28"/>
  <c r="FS82" i="28"/>
  <c r="FR82" i="28"/>
  <c r="FQ82" i="28"/>
  <c r="FP82" i="28"/>
  <c r="FO82" i="28"/>
  <c r="FN82" i="28"/>
  <c r="FM82" i="28"/>
  <c r="FL82" i="28"/>
  <c r="FK82" i="28"/>
  <c r="FJ82" i="28"/>
  <c r="FI82" i="28"/>
  <c r="FH82" i="28"/>
  <c r="FG82" i="28"/>
  <c r="FE82" i="28"/>
  <c r="FD82" i="28"/>
  <c r="FC82" i="28"/>
  <c r="FB82" i="28"/>
  <c r="FA82" i="28"/>
  <c r="EZ82" i="28"/>
  <c r="EY82" i="28"/>
  <c r="EX82" i="28"/>
  <c r="EW82" i="28"/>
  <c r="EV82" i="28"/>
  <c r="EU82" i="28"/>
  <c r="ET82" i="28"/>
  <c r="ES82" i="28"/>
  <c r="ER82" i="28"/>
  <c r="EQ82" i="28"/>
  <c r="EP82" i="28"/>
  <c r="EO82" i="28"/>
  <c r="EN82" i="28"/>
  <c r="EM82" i="28"/>
  <c r="EL82" i="28"/>
  <c r="EK82" i="28"/>
  <c r="EJ82" i="28"/>
  <c r="EI82" i="28"/>
  <c r="EH82" i="28"/>
  <c r="EG82" i="28"/>
  <c r="EF82" i="28"/>
  <c r="EE82" i="28"/>
  <c r="ED82" i="28"/>
  <c r="EC82" i="28"/>
  <c r="EB82" i="28"/>
  <c r="EA82" i="28"/>
  <c r="DZ82" i="28"/>
  <c r="DY82" i="28"/>
  <c r="DX82" i="28"/>
  <c r="DW82" i="28"/>
  <c r="DV82" i="28"/>
  <c r="DT82" i="28"/>
  <c r="DS82" i="28"/>
  <c r="DR82" i="28"/>
  <c r="DQ82" i="28"/>
  <c r="DP82" i="28"/>
  <c r="DO82" i="28"/>
  <c r="DN82" i="28"/>
  <c r="DM82" i="28"/>
  <c r="DL82" i="28"/>
  <c r="DK82" i="28"/>
  <c r="DJ82" i="28"/>
  <c r="DI82" i="28"/>
  <c r="DH82" i="28"/>
  <c r="DG82" i="28"/>
  <c r="DF82" i="28"/>
  <c r="DE82" i="28"/>
  <c r="DD82" i="28"/>
  <c r="DC82" i="28"/>
  <c r="DB82" i="28"/>
  <c r="DA82" i="28"/>
  <c r="CZ82" i="28"/>
  <c r="CY82" i="28"/>
  <c r="CX82" i="28"/>
  <c r="CW82" i="28"/>
  <c r="CV82" i="28"/>
  <c r="CU82" i="28"/>
  <c r="CT82" i="28"/>
  <c r="CS82" i="28"/>
  <c r="CR82" i="28"/>
  <c r="CQ82" i="28"/>
  <c r="CP82" i="28"/>
  <c r="CO82" i="28"/>
  <c r="CN82" i="28"/>
  <c r="CM82" i="28"/>
  <c r="CL82" i="28"/>
  <c r="CK82" i="28"/>
  <c r="CI82" i="28"/>
  <c r="CH82" i="28"/>
  <c r="CG82" i="28"/>
  <c r="CF82" i="28"/>
  <c r="CE82" i="28"/>
  <c r="CD82" i="28"/>
  <c r="CC82" i="28"/>
  <c r="CB82" i="28"/>
  <c r="CA82" i="28"/>
  <c r="BZ82" i="28"/>
  <c r="BY82" i="28"/>
  <c r="BX82" i="28"/>
  <c r="BW82" i="28"/>
  <c r="BV82" i="28"/>
  <c r="BU82" i="28"/>
  <c r="BT82" i="28"/>
  <c r="BS82" i="28"/>
  <c r="BR82" i="28"/>
  <c r="BQ82" i="28"/>
  <c r="BP82" i="28"/>
  <c r="BO82" i="28"/>
  <c r="BN82" i="28"/>
  <c r="BM82" i="28"/>
  <c r="BL82" i="28"/>
  <c r="BK82" i="28"/>
  <c r="BJ82" i="28"/>
  <c r="BI82" i="28"/>
  <c r="BH82" i="28"/>
  <c r="BG82" i="28"/>
  <c r="BF82" i="28"/>
  <c r="BE82" i="28"/>
  <c r="BD82" i="28"/>
  <c r="BC82" i="28"/>
  <c r="BB82" i="28"/>
  <c r="BA82" i="28"/>
  <c r="AZ82" i="28"/>
  <c r="AX82" i="28"/>
  <c r="AW82" i="28"/>
  <c r="AV82" i="28"/>
  <c r="AU82" i="28"/>
  <c r="AT82" i="28"/>
  <c r="AS82" i="28"/>
  <c r="AR82" i="28"/>
  <c r="AQ82" i="28"/>
  <c r="AP82" i="28"/>
  <c r="AO82" i="28"/>
  <c r="AN82" i="28"/>
  <c r="AM82" i="28"/>
  <c r="AL82" i="28"/>
  <c r="AK82" i="28"/>
  <c r="AJ82" i="28"/>
  <c r="AI82" i="28"/>
  <c r="AH82" i="28"/>
  <c r="AG82" i="28"/>
  <c r="AF82" i="28"/>
  <c r="AE82" i="28"/>
  <c r="AD82" i="28"/>
  <c r="AC82" i="28"/>
  <c r="AB82" i="28"/>
  <c r="AA82" i="28"/>
  <c r="Z82" i="28"/>
  <c r="Y82" i="28"/>
  <c r="X82" i="28"/>
  <c r="W82" i="28"/>
  <c r="V82" i="28"/>
  <c r="U82" i="28"/>
  <c r="T82" i="28"/>
  <c r="S82" i="28"/>
  <c r="R82" i="28"/>
  <c r="Q82" i="28"/>
  <c r="P82" i="28"/>
  <c r="O82" i="28"/>
  <c r="M82" i="28"/>
  <c r="L82" i="28"/>
  <c r="K82" i="28"/>
  <c r="J82" i="28"/>
  <c r="I82" i="28"/>
  <c r="GP75" i="28"/>
  <c r="GO75" i="28"/>
  <c r="GN75" i="28"/>
  <c r="GM75" i="28"/>
  <c r="GL75" i="28"/>
  <c r="GK75" i="28"/>
  <c r="GJ75" i="28"/>
  <c r="GI75" i="28"/>
  <c r="GH75" i="28"/>
  <c r="GG75" i="28"/>
  <c r="GF75" i="28"/>
  <c r="GE75" i="28"/>
  <c r="GD75" i="28"/>
  <c r="GC75" i="28"/>
  <c r="GB75" i="28"/>
  <c r="GA75" i="28"/>
  <c r="FZ75" i="28"/>
  <c r="FY75" i="28"/>
  <c r="FX75" i="28"/>
  <c r="FW75" i="28"/>
  <c r="FV75" i="28"/>
  <c r="FU75" i="28"/>
  <c r="FT75" i="28"/>
  <c r="FS75" i="28"/>
  <c r="FR75" i="28"/>
  <c r="FQ75" i="28"/>
  <c r="FP75" i="28"/>
  <c r="FO75" i="28"/>
  <c r="FN75" i="28"/>
  <c r="FM75" i="28"/>
  <c r="FL75" i="28"/>
  <c r="FK75" i="28"/>
  <c r="FJ75" i="28"/>
  <c r="FI75" i="28"/>
  <c r="FH75" i="28"/>
  <c r="FG75" i="28"/>
  <c r="FE75" i="28"/>
  <c r="FD75" i="28"/>
  <c r="FC75" i="28"/>
  <c r="FB75" i="28"/>
  <c r="FA75" i="28"/>
  <c r="EZ75" i="28"/>
  <c r="EY75" i="28"/>
  <c r="EX75" i="28"/>
  <c r="EW75" i="28"/>
  <c r="EV75" i="28"/>
  <c r="EU75" i="28"/>
  <c r="ET75" i="28"/>
  <c r="ES75" i="28"/>
  <c r="ER75" i="28"/>
  <c r="EQ75" i="28"/>
  <c r="EP75" i="28"/>
  <c r="EO75" i="28"/>
  <c r="EN75" i="28"/>
  <c r="EM75" i="28"/>
  <c r="EL75" i="28"/>
  <c r="EK75" i="28"/>
  <c r="EJ75" i="28"/>
  <c r="EI75" i="28"/>
  <c r="EH75" i="28"/>
  <c r="EG75" i="28"/>
  <c r="EF75" i="28"/>
  <c r="EE75" i="28"/>
  <c r="ED75" i="28"/>
  <c r="EC75" i="28"/>
  <c r="EB75" i="28"/>
  <c r="EA75" i="28"/>
  <c r="DZ75" i="28"/>
  <c r="DY75" i="28"/>
  <c r="DX75" i="28"/>
  <c r="DW75" i="28"/>
  <c r="DV75" i="28"/>
  <c r="DT75" i="28"/>
  <c r="DS75" i="28"/>
  <c r="DR75" i="28"/>
  <c r="DQ75" i="28"/>
  <c r="DP75" i="28"/>
  <c r="DO75" i="28"/>
  <c r="DN75" i="28"/>
  <c r="DM75" i="28"/>
  <c r="DL75" i="28"/>
  <c r="DK75" i="28"/>
  <c r="DJ75" i="28"/>
  <c r="DI75" i="28"/>
  <c r="DH75" i="28"/>
  <c r="DG75" i="28"/>
  <c r="DF75" i="28"/>
  <c r="DE75" i="28"/>
  <c r="DD75" i="28"/>
  <c r="DC75" i="28"/>
  <c r="DB75" i="28"/>
  <c r="DA75" i="28"/>
  <c r="CZ75" i="28"/>
  <c r="CY75" i="28"/>
  <c r="CX75" i="28"/>
  <c r="CW75" i="28"/>
  <c r="CV75" i="28"/>
  <c r="CU75" i="28"/>
  <c r="CT75" i="28"/>
  <c r="CS75" i="28"/>
  <c r="CR75" i="28"/>
  <c r="CQ75" i="28"/>
  <c r="CP75" i="28"/>
  <c r="CO75" i="28"/>
  <c r="CN75" i="28"/>
  <c r="CM75" i="28"/>
  <c r="CL75" i="28"/>
  <c r="CK75" i="28"/>
  <c r="CI75" i="28"/>
  <c r="CH75" i="28"/>
  <c r="CG75" i="28"/>
  <c r="CF75" i="28"/>
  <c r="CE75" i="28"/>
  <c r="CD75" i="28"/>
  <c r="CC75" i="28"/>
  <c r="CB75" i="28"/>
  <c r="CA75" i="28"/>
  <c r="BZ75" i="28"/>
  <c r="BY75" i="28"/>
  <c r="BX75" i="28"/>
  <c r="BW75" i="28"/>
  <c r="BV75" i="28"/>
  <c r="BU75" i="28"/>
  <c r="BT75" i="28"/>
  <c r="BS75" i="28"/>
  <c r="BR75" i="28"/>
  <c r="BQ75" i="28"/>
  <c r="BP75" i="28"/>
  <c r="BO75" i="28"/>
  <c r="BN75" i="28"/>
  <c r="BM75" i="28"/>
  <c r="BL75" i="28"/>
  <c r="BK75" i="28"/>
  <c r="BJ75" i="28"/>
  <c r="BI75" i="28"/>
  <c r="BH75" i="28"/>
  <c r="BG75" i="28"/>
  <c r="BF75" i="28"/>
  <c r="BE75" i="28"/>
  <c r="BD75" i="28"/>
  <c r="BC75" i="28"/>
  <c r="BB75" i="28"/>
  <c r="BA75" i="28"/>
  <c r="AZ75" i="28"/>
  <c r="AX75" i="28"/>
  <c r="AW75" i="28"/>
  <c r="AV75" i="28"/>
  <c r="AU75" i="28"/>
  <c r="AT75" i="28"/>
  <c r="AS75" i="28"/>
  <c r="AR75" i="28"/>
  <c r="AQ75" i="28"/>
  <c r="AP75" i="28"/>
  <c r="AO75" i="28"/>
  <c r="AN75" i="28"/>
  <c r="AM75" i="28"/>
  <c r="AL75" i="28"/>
  <c r="AK75" i="28"/>
  <c r="AJ75" i="28"/>
  <c r="AI75" i="28"/>
  <c r="AH75" i="28"/>
  <c r="AG75" i="28"/>
  <c r="AF75" i="28"/>
  <c r="AE75" i="28"/>
  <c r="AD75" i="28"/>
  <c r="AC75" i="28"/>
  <c r="AB75" i="28"/>
  <c r="AA75" i="28"/>
  <c r="Z75" i="28"/>
  <c r="Y75" i="28"/>
  <c r="X75" i="28"/>
  <c r="W75" i="28"/>
  <c r="V75" i="28"/>
  <c r="U75" i="28"/>
  <c r="T75" i="28"/>
  <c r="S75" i="28"/>
  <c r="R75" i="28"/>
  <c r="Q75" i="28"/>
  <c r="P75" i="28"/>
  <c r="O75" i="28"/>
  <c r="M75" i="28"/>
  <c r="L75" i="28"/>
  <c r="K75" i="28"/>
  <c r="J75" i="28"/>
  <c r="I75" i="28"/>
  <c r="GP65" i="28"/>
  <c r="GO65" i="28"/>
  <c r="GN65" i="28"/>
  <c r="GM65" i="28"/>
  <c r="GL65" i="28"/>
  <c r="GK65" i="28"/>
  <c r="GJ65" i="28"/>
  <c r="GI65" i="28"/>
  <c r="GH65" i="28"/>
  <c r="GG65" i="28"/>
  <c r="GF65" i="28"/>
  <c r="GE65" i="28"/>
  <c r="GD65" i="28"/>
  <c r="GC65" i="28"/>
  <c r="GB65" i="28"/>
  <c r="GA65" i="28"/>
  <c r="FZ65" i="28"/>
  <c r="FY65" i="28"/>
  <c r="FX65" i="28"/>
  <c r="FW65" i="28"/>
  <c r="FV65" i="28"/>
  <c r="FU65" i="28"/>
  <c r="FT65" i="28"/>
  <c r="FS65" i="28"/>
  <c r="FR65" i="28"/>
  <c r="FQ65" i="28"/>
  <c r="FP65" i="28"/>
  <c r="FO65" i="28"/>
  <c r="FN65" i="28"/>
  <c r="FM65" i="28"/>
  <c r="FL65" i="28"/>
  <c r="FK65" i="28"/>
  <c r="FJ65" i="28"/>
  <c r="FI65" i="28"/>
  <c r="FH65" i="28"/>
  <c r="FG65" i="28"/>
  <c r="FE65" i="28"/>
  <c r="FD65" i="28"/>
  <c r="FC65" i="28"/>
  <c r="FB65" i="28"/>
  <c r="FA65" i="28"/>
  <c r="EZ65" i="28"/>
  <c r="EY65" i="28"/>
  <c r="EX65" i="28"/>
  <c r="EW65" i="28"/>
  <c r="EV65" i="28"/>
  <c r="EU65" i="28"/>
  <c r="ET65" i="28"/>
  <c r="ES65" i="28"/>
  <c r="ER65" i="28"/>
  <c r="EQ65" i="28"/>
  <c r="EP65" i="28"/>
  <c r="EO65" i="28"/>
  <c r="EN65" i="28"/>
  <c r="EM65" i="28"/>
  <c r="EL65" i="28"/>
  <c r="EK65" i="28"/>
  <c r="EJ65" i="28"/>
  <c r="EI65" i="28"/>
  <c r="EH65" i="28"/>
  <c r="EG65" i="28"/>
  <c r="EF65" i="28"/>
  <c r="EE65" i="28"/>
  <c r="ED65" i="28"/>
  <c r="EC65" i="28"/>
  <c r="EB65" i="28"/>
  <c r="EA65" i="28"/>
  <c r="DZ65" i="28"/>
  <c r="DY65" i="28"/>
  <c r="DX65" i="28"/>
  <c r="DW65" i="28"/>
  <c r="DV65" i="28"/>
  <c r="DT65" i="28"/>
  <c r="DS65" i="28"/>
  <c r="DR65" i="28"/>
  <c r="DQ65" i="28"/>
  <c r="DP65" i="28"/>
  <c r="DO65" i="28"/>
  <c r="DN65" i="28"/>
  <c r="DM65" i="28"/>
  <c r="DL65" i="28"/>
  <c r="DK65" i="28"/>
  <c r="DJ65" i="28"/>
  <c r="DI65" i="28"/>
  <c r="DH65" i="28"/>
  <c r="DG65" i="28"/>
  <c r="DF65" i="28"/>
  <c r="DE65" i="28"/>
  <c r="DD65" i="28"/>
  <c r="DC65" i="28"/>
  <c r="DB65" i="28"/>
  <c r="DA65" i="28"/>
  <c r="CZ65" i="28"/>
  <c r="CY65" i="28"/>
  <c r="CX65" i="28"/>
  <c r="CW65" i="28"/>
  <c r="CV65" i="28"/>
  <c r="CU65" i="28"/>
  <c r="CT65" i="28"/>
  <c r="CS65" i="28"/>
  <c r="CR65" i="28"/>
  <c r="CQ65" i="28"/>
  <c r="CP65" i="28"/>
  <c r="CO65" i="28"/>
  <c r="CN65" i="28"/>
  <c r="CM65" i="28"/>
  <c r="CL65" i="28"/>
  <c r="CK65" i="28"/>
  <c r="CI65" i="28"/>
  <c r="CH65" i="28"/>
  <c r="CG65" i="28"/>
  <c r="CF65" i="28"/>
  <c r="CE65" i="28"/>
  <c r="CD65" i="28"/>
  <c r="CC65" i="28"/>
  <c r="CB65" i="28"/>
  <c r="CA65" i="28"/>
  <c r="BZ65" i="28"/>
  <c r="BY65" i="28"/>
  <c r="BX65" i="28"/>
  <c r="BW65" i="28"/>
  <c r="BV65" i="28"/>
  <c r="BU65" i="28"/>
  <c r="BT65" i="28"/>
  <c r="BS65" i="28"/>
  <c r="BR65" i="28"/>
  <c r="BQ65" i="28"/>
  <c r="BP65" i="28"/>
  <c r="BO65" i="28"/>
  <c r="BN65" i="28"/>
  <c r="BM65" i="28"/>
  <c r="BL65" i="28"/>
  <c r="BK65" i="28"/>
  <c r="BJ65" i="28"/>
  <c r="BI65" i="28"/>
  <c r="BH65" i="28"/>
  <c r="BG65" i="28"/>
  <c r="BF65" i="28"/>
  <c r="BE65" i="28"/>
  <c r="BD65" i="28"/>
  <c r="BC65" i="28"/>
  <c r="BB65" i="28"/>
  <c r="BA65" i="28"/>
  <c r="AZ65" i="28"/>
  <c r="AX65" i="28"/>
  <c r="AW65" i="28"/>
  <c r="AV65" i="28"/>
  <c r="AU65" i="28"/>
  <c r="AT65" i="28"/>
  <c r="AS65" i="28"/>
  <c r="AR65" i="28"/>
  <c r="AQ65" i="28"/>
  <c r="AP65" i="28"/>
  <c r="AO65" i="28"/>
  <c r="AN65" i="28"/>
  <c r="AM65" i="28"/>
  <c r="AL65" i="28"/>
  <c r="AK65" i="28"/>
  <c r="AJ65" i="28"/>
  <c r="AI65" i="28"/>
  <c r="AH65" i="28"/>
  <c r="AG65" i="28"/>
  <c r="AF65" i="28"/>
  <c r="AE65" i="28"/>
  <c r="AD65" i="28"/>
  <c r="AC65" i="28"/>
  <c r="AB65" i="28"/>
  <c r="AA65" i="28"/>
  <c r="Z65" i="28"/>
  <c r="Y65" i="28"/>
  <c r="X65" i="28"/>
  <c r="W65" i="28"/>
  <c r="V65" i="28"/>
  <c r="U65" i="28"/>
  <c r="T65" i="28"/>
  <c r="S65" i="28"/>
  <c r="R65" i="28"/>
  <c r="Q65" i="28"/>
  <c r="P65" i="28"/>
  <c r="O65" i="28"/>
  <c r="M65" i="28"/>
  <c r="L65" i="28"/>
  <c r="K65" i="28"/>
  <c r="J65" i="28"/>
  <c r="I65" i="28"/>
  <c r="GP37" i="28"/>
  <c r="GO37" i="28"/>
  <c r="GN37" i="28"/>
  <c r="GM37" i="28"/>
  <c r="GL37" i="28"/>
  <c r="GK37" i="28"/>
  <c r="GJ37" i="28"/>
  <c r="GI37" i="28"/>
  <c r="GH37" i="28"/>
  <c r="GG37" i="28"/>
  <c r="GF37" i="28"/>
  <c r="GE37" i="28"/>
  <c r="GD37" i="28"/>
  <c r="GC37" i="28"/>
  <c r="GB37" i="28"/>
  <c r="GA37" i="28"/>
  <c r="FZ37" i="28"/>
  <c r="FY37" i="28"/>
  <c r="FX37" i="28"/>
  <c r="FW37" i="28"/>
  <c r="FV37" i="28"/>
  <c r="FU37" i="28"/>
  <c r="FT37" i="28"/>
  <c r="FS37" i="28"/>
  <c r="FR37" i="28"/>
  <c r="FQ37" i="28"/>
  <c r="FP37" i="28"/>
  <c r="FO37" i="28"/>
  <c r="FN37" i="28"/>
  <c r="FM37" i="28"/>
  <c r="FL37" i="28"/>
  <c r="FK37" i="28"/>
  <c r="FJ37" i="28"/>
  <c r="FI37" i="28"/>
  <c r="FH37" i="28"/>
  <c r="FG37" i="28"/>
  <c r="FE37" i="28"/>
  <c r="FD37" i="28"/>
  <c r="FC37" i="28"/>
  <c r="FB37" i="28"/>
  <c r="FA37" i="28"/>
  <c r="EZ37" i="28"/>
  <c r="EY37" i="28"/>
  <c r="EX37" i="28"/>
  <c r="EW37" i="28"/>
  <c r="EV37" i="28"/>
  <c r="EU37" i="28"/>
  <c r="ET37" i="28"/>
  <c r="ES37" i="28"/>
  <c r="ER37" i="28"/>
  <c r="EQ37" i="28"/>
  <c r="EP37" i="28"/>
  <c r="EO37" i="28"/>
  <c r="EN37" i="28"/>
  <c r="EM37" i="28"/>
  <c r="EL37" i="28"/>
  <c r="EK37" i="28"/>
  <c r="EJ37" i="28"/>
  <c r="EI37" i="28"/>
  <c r="EH37" i="28"/>
  <c r="EG37" i="28"/>
  <c r="EF37" i="28"/>
  <c r="EE37" i="28"/>
  <c r="ED37" i="28"/>
  <c r="EC37" i="28"/>
  <c r="EB37" i="28"/>
  <c r="EA37" i="28"/>
  <c r="DZ37" i="28"/>
  <c r="DY37" i="28"/>
  <c r="DX37" i="28"/>
  <c r="DW37" i="28"/>
  <c r="DV37" i="28"/>
  <c r="DT37" i="28"/>
  <c r="DS37" i="28"/>
  <c r="DR37" i="28"/>
  <c r="DQ37" i="28"/>
  <c r="DP37" i="28"/>
  <c r="DO37" i="28"/>
  <c r="DN37" i="28"/>
  <c r="DM37" i="28"/>
  <c r="DL37" i="28"/>
  <c r="DK37" i="28"/>
  <c r="DJ37" i="28"/>
  <c r="DI37" i="28"/>
  <c r="DH37" i="28"/>
  <c r="DG37" i="28"/>
  <c r="DF37" i="28"/>
  <c r="DE37" i="28"/>
  <c r="DD37" i="28"/>
  <c r="DC37" i="28"/>
  <c r="DB37" i="28"/>
  <c r="DA37" i="28"/>
  <c r="CZ37" i="28"/>
  <c r="CY37" i="28"/>
  <c r="CX37" i="28"/>
  <c r="CW37" i="28"/>
  <c r="CV37" i="28"/>
  <c r="CU37" i="28"/>
  <c r="CT37" i="28"/>
  <c r="CS37" i="28"/>
  <c r="CR37" i="28"/>
  <c r="CQ37" i="28"/>
  <c r="CP37" i="28"/>
  <c r="CO37" i="28"/>
  <c r="CN37" i="28"/>
  <c r="CM37" i="28"/>
  <c r="CL37" i="28"/>
  <c r="CK37" i="28"/>
  <c r="CI37" i="28"/>
  <c r="CH37" i="28"/>
  <c r="CG37" i="28"/>
  <c r="CF37" i="28"/>
  <c r="CE37" i="28"/>
  <c r="CD37" i="28"/>
  <c r="CC37" i="28"/>
  <c r="CB37" i="28"/>
  <c r="CA37" i="28"/>
  <c r="BZ37" i="28"/>
  <c r="BY37" i="28"/>
  <c r="BX37" i="28"/>
  <c r="BW37" i="28"/>
  <c r="BV37" i="28"/>
  <c r="BU37" i="28"/>
  <c r="BT37" i="28"/>
  <c r="BS37" i="28"/>
  <c r="BR37" i="28"/>
  <c r="BQ37" i="28"/>
  <c r="BP37" i="28"/>
  <c r="BO37" i="28"/>
  <c r="BN37" i="28"/>
  <c r="BM37" i="28"/>
  <c r="BL37" i="28"/>
  <c r="BK37" i="28"/>
  <c r="BJ37" i="28"/>
  <c r="BI37" i="28"/>
  <c r="BH37" i="28"/>
  <c r="BG37" i="28"/>
  <c r="BF37" i="28"/>
  <c r="BE37" i="28"/>
  <c r="BD37" i="28"/>
  <c r="BC37" i="28"/>
  <c r="BB37" i="28"/>
  <c r="BA37" i="28"/>
  <c r="AZ37" i="28"/>
  <c r="AX37" i="28"/>
  <c r="AW37" i="28"/>
  <c r="AV37" i="28"/>
  <c r="AU37" i="28"/>
  <c r="AT37" i="28"/>
  <c r="AS37" i="28"/>
  <c r="AR37" i="28"/>
  <c r="AQ37" i="28"/>
  <c r="AP37" i="28"/>
  <c r="AO37" i="28"/>
  <c r="AN37" i="28"/>
  <c r="AM37" i="28"/>
  <c r="AL37" i="28"/>
  <c r="AK37" i="28"/>
  <c r="AJ37" i="28"/>
  <c r="AI37" i="28"/>
  <c r="AH37" i="28"/>
  <c r="AG37" i="28"/>
  <c r="AF37" i="28"/>
  <c r="AE37" i="28"/>
  <c r="AD37" i="28"/>
  <c r="AC37" i="28"/>
  <c r="AB37" i="28"/>
  <c r="AA37" i="28"/>
  <c r="Z37" i="28"/>
  <c r="Y37" i="28"/>
  <c r="X37" i="28"/>
  <c r="W37" i="28"/>
  <c r="V37" i="28"/>
  <c r="U37" i="28"/>
  <c r="T37" i="28"/>
  <c r="S37" i="28"/>
  <c r="R37" i="28"/>
  <c r="Q37" i="28"/>
  <c r="P37" i="28"/>
  <c r="O37" i="28"/>
  <c r="M37" i="28"/>
  <c r="L37" i="28"/>
  <c r="K37" i="28"/>
  <c r="J37" i="28"/>
  <c r="I37" i="28"/>
  <c r="GP90" i="28"/>
  <c r="GP91" i="28" s="1"/>
  <c r="FE90" i="28"/>
  <c r="FE91" i="28" s="1"/>
  <c r="DT100" i="28"/>
  <c r="DT101" i="28" s="1"/>
  <c r="CI100" i="28"/>
  <c r="CI101" i="28" s="1"/>
  <c r="AX90" i="28"/>
  <c r="AX91" i="28" s="1"/>
  <c r="GP18" i="28"/>
  <c r="GO18" i="28"/>
  <c r="GN18" i="28"/>
  <c r="GM18" i="28"/>
  <c r="GL18" i="28"/>
  <c r="GK18" i="28"/>
  <c r="GJ18" i="28"/>
  <c r="GI18" i="28"/>
  <c r="GH18" i="28"/>
  <c r="GG18" i="28"/>
  <c r="GF18" i="28"/>
  <c r="GE18" i="28"/>
  <c r="GD18" i="28"/>
  <c r="GC18" i="28"/>
  <c r="GB18" i="28"/>
  <c r="GA18" i="28"/>
  <c r="FZ18" i="28"/>
  <c r="FY18" i="28"/>
  <c r="FX18" i="28"/>
  <c r="FW18" i="28"/>
  <c r="FV18" i="28"/>
  <c r="FU18" i="28"/>
  <c r="FT18" i="28"/>
  <c r="FS18" i="28"/>
  <c r="FR18" i="28"/>
  <c r="FQ18" i="28"/>
  <c r="FP18" i="28"/>
  <c r="FO18" i="28"/>
  <c r="FN18" i="28"/>
  <c r="FM18" i="28"/>
  <c r="FL18" i="28"/>
  <c r="FK18" i="28"/>
  <c r="FJ18" i="28"/>
  <c r="FI18" i="28"/>
  <c r="FH18" i="28"/>
  <c r="FG18" i="28"/>
  <c r="FE18" i="28"/>
  <c r="FD18" i="28"/>
  <c r="FC18" i="28"/>
  <c r="FB18" i="28"/>
  <c r="FA18" i="28"/>
  <c r="EZ18" i="28"/>
  <c r="EY18" i="28"/>
  <c r="EX18" i="28"/>
  <c r="EW18" i="28"/>
  <c r="EV18" i="28"/>
  <c r="EU18" i="28"/>
  <c r="ET18" i="28"/>
  <c r="ES18" i="28"/>
  <c r="ER18" i="28"/>
  <c r="EQ18" i="28"/>
  <c r="EP18" i="28"/>
  <c r="EO18" i="28"/>
  <c r="EN18" i="28"/>
  <c r="EM18" i="28"/>
  <c r="EL18" i="28"/>
  <c r="EK18" i="28"/>
  <c r="EJ18" i="28"/>
  <c r="EI18" i="28"/>
  <c r="EH18" i="28"/>
  <c r="EG18" i="28"/>
  <c r="EF18" i="28"/>
  <c r="EE18" i="28"/>
  <c r="ED18" i="28"/>
  <c r="EC18" i="28"/>
  <c r="EB18" i="28"/>
  <c r="EA18" i="28"/>
  <c r="DZ18" i="28"/>
  <c r="DY18" i="28"/>
  <c r="DX18" i="28"/>
  <c r="DW18" i="28"/>
  <c r="DV18" i="28"/>
  <c r="DT18" i="28"/>
  <c r="DS18" i="28"/>
  <c r="DR18" i="28"/>
  <c r="DQ18" i="28"/>
  <c r="DP18" i="28"/>
  <c r="DO18" i="28"/>
  <c r="DN18" i="28"/>
  <c r="DM18" i="28"/>
  <c r="DL18" i="28"/>
  <c r="DK18" i="28"/>
  <c r="DJ18" i="28"/>
  <c r="DI18" i="28"/>
  <c r="DH18" i="28"/>
  <c r="DG18" i="28"/>
  <c r="DF18" i="28"/>
  <c r="DE18" i="28"/>
  <c r="DD18" i="28"/>
  <c r="DC18" i="28"/>
  <c r="DB18" i="28"/>
  <c r="DA18" i="28"/>
  <c r="CZ18" i="28"/>
  <c r="CY18" i="28"/>
  <c r="CX18" i="28"/>
  <c r="CW18" i="28"/>
  <c r="CV18" i="28"/>
  <c r="CU18" i="28"/>
  <c r="CT18" i="28"/>
  <c r="CS18" i="28"/>
  <c r="CR18" i="28"/>
  <c r="CQ18" i="28"/>
  <c r="CP18" i="28"/>
  <c r="CO18" i="28"/>
  <c r="CN18" i="28"/>
  <c r="CM18" i="28"/>
  <c r="CL18" i="28"/>
  <c r="CK18" i="28"/>
  <c r="CI18" i="28"/>
  <c r="CH18" i="28"/>
  <c r="CG18" i="28"/>
  <c r="CF18" i="28"/>
  <c r="CE18" i="28"/>
  <c r="CD18" i="28"/>
  <c r="CC18" i="28"/>
  <c r="CB18" i="28"/>
  <c r="CA18" i="28"/>
  <c r="BZ18" i="28"/>
  <c r="BY18" i="28"/>
  <c r="BX18" i="28"/>
  <c r="BW18" i="28"/>
  <c r="BV18" i="28"/>
  <c r="BU18" i="28"/>
  <c r="BT18" i="28"/>
  <c r="BS18" i="28"/>
  <c r="BR18" i="28"/>
  <c r="BQ18" i="28"/>
  <c r="BP18" i="28"/>
  <c r="BO18" i="28"/>
  <c r="BN18" i="28"/>
  <c r="BM18" i="28"/>
  <c r="BL18" i="28"/>
  <c r="BK18" i="28"/>
  <c r="BJ18" i="28"/>
  <c r="BI18" i="28"/>
  <c r="BH18" i="28"/>
  <c r="BG18" i="28"/>
  <c r="BF18" i="28"/>
  <c r="BE18" i="28"/>
  <c r="BD18" i="28"/>
  <c r="BC18" i="28"/>
  <c r="BB18" i="28"/>
  <c r="BA18" i="28"/>
  <c r="AZ18" i="28"/>
  <c r="AX18" i="28"/>
  <c r="AW18" i="28"/>
  <c r="AV18" i="28"/>
  <c r="AU18" i="28"/>
  <c r="AT18" i="28"/>
  <c r="AS18" i="28"/>
  <c r="AR18" i="28"/>
  <c r="AQ18" i="28"/>
  <c r="AP18" i="28"/>
  <c r="AO18" i="28"/>
  <c r="AN18" i="28"/>
  <c r="AM18" i="28"/>
  <c r="AL18" i="28"/>
  <c r="AK18" i="28"/>
  <c r="AJ18" i="28"/>
  <c r="AI18" i="28"/>
  <c r="AH18" i="28"/>
  <c r="AG18" i="28"/>
  <c r="AF18" i="28"/>
  <c r="AE18" i="28"/>
  <c r="AD18" i="28"/>
  <c r="AC18" i="28"/>
  <c r="AB18" i="28"/>
  <c r="AA18" i="28"/>
  <c r="Z18" i="28"/>
  <c r="Y18" i="28"/>
  <c r="X18" i="28"/>
  <c r="W18" i="28"/>
  <c r="V18" i="28"/>
  <c r="U18" i="28"/>
  <c r="T18" i="28"/>
  <c r="S18" i="28"/>
  <c r="R18" i="28"/>
  <c r="Q18" i="28"/>
  <c r="P18" i="28"/>
  <c r="O18" i="28"/>
  <c r="M18" i="28"/>
  <c r="L18" i="28"/>
  <c r="K18" i="28"/>
  <c r="J18" i="28"/>
  <c r="I18" i="28"/>
  <c r="J114" i="28" l="1"/>
  <c r="FA12" i="31"/>
  <c r="AO241" i="32"/>
  <c r="EQ12" i="31"/>
  <c r="FD12" i="31"/>
  <c r="AW241" i="32"/>
  <c r="ET12" i="31"/>
  <c r="AU241" i="32"/>
  <c r="EY12" i="31"/>
  <c r="AL241" i="32"/>
  <c r="AS241" i="32"/>
  <c r="GD12" i="31"/>
  <c r="EW12" i="31"/>
  <c r="GC12" i="31"/>
  <c r="EX12" i="31"/>
  <c r="AN241" i="32"/>
  <c r="L241" i="32"/>
  <c r="AK241" i="32"/>
  <c r="ER12" i="31"/>
  <c r="I114" i="28"/>
  <c r="GJ12" i="31"/>
  <c r="DT156" i="28"/>
  <c r="DG164" i="28" s="1"/>
  <c r="CZ165" i="28"/>
  <c r="AD165" i="28"/>
  <c r="FV165" i="28"/>
  <c r="AV161" i="28"/>
  <c r="AR161" i="28"/>
  <c r="AN161" i="28"/>
  <c r="AJ161" i="28"/>
  <c r="AF161" i="28"/>
  <c r="AT161" i="28"/>
  <c r="AP161" i="28"/>
  <c r="AL161" i="28"/>
  <c r="AH161" i="28"/>
  <c r="AW161" i="28"/>
  <c r="AO161" i="28"/>
  <c r="AG161" i="28"/>
  <c r="AU161" i="28"/>
  <c r="AM161" i="28"/>
  <c r="AE161" i="28"/>
  <c r="AI161" i="28"/>
  <c r="AS161" i="28"/>
  <c r="AK161" i="28"/>
  <c r="AQ161" i="28"/>
  <c r="DR161" i="28"/>
  <c r="DN161" i="28"/>
  <c r="DJ161" i="28"/>
  <c r="DF161" i="28"/>
  <c r="DB161" i="28"/>
  <c r="DQ161" i="28"/>
  <c r="DM161" i="28"/>
  <c r="DI161" i="28"/>
  <c r="DE161" i="28"/>
  <c r="DA161" i="28"/>
  <c r="DP161" i="28"/>
  <c r="DL161" i="28"/>
  <c r="DH161" i="28"/>
  <c r="DD161" i="28"/>
  <c r="DS161" i="28"/>
  <c r="DO161" i="28"/>
  <c r="DK161" i="28"/>
  <c r="DG161" i="28"/>
  <c r="DC161" i="28"/>
  <c r="BO161" i="28"/>
  <c r="BJ161" i="28"/>
  <c r="EK161" i="28"/>
  <c r="AP165" i="28"/>
  <c r="AH165" i="28"/>
  <c r="AW165" i="28"/>
  <c r="AS165" i="28"/>
  <c r="AO165" i="28"/>
  <c r="AK165" i="28"/>
  <c r="AG165" i="28"/>
  <c r="AV165" i="28"/>
  <c r="AJ165" i="28"/>
  <c r="AR165" i="28"/>
  <c r="AN165" i="28"/>
  <c r="AF165" i="28"/>
  <c r="AU165" i="28"/>
  <c r="AQ165" i="28"/>
  <c r="AM165" i="28"/>
  <c r="AI165" i="28"/>
  <c r="AE165" i="28"/>
  <c r="AT165" i="28"/>
  <c r="AL165" i="28"/>
  <c r="DP165" i="28"/>
  <c r="DL165" i="28"/>
  <c r="DH165" i="28"/>
  <c r="DD165" i="28"/>
  <c r="DS165" i="28"/>
  <c r="DO165" i="28"/>
  <c r="DK165" i="28"/>
  <c r="DG165" i="28"/>
  <c r="DC165" i="28"/>
  <c r="DR165" i="28"/>
  <c r="DN165" i="28"/>
  <c r="DJ165" i="28"/>
  <c r="DF165" i="28"/>
  <c r="DB165" i="28"/>
  <c r="DQ165" i="28"/>
  <c r="DM165" i="28"/>
  <c r="DI165" i="28"/>
  <c r="DE165" i="28"/>
  <c r="DA165" i="28"/>
  <c r="GO165" i="28"/>
  <c r="GK165" i="28"/>
  <c r="GG165" i="28"/>
  <c r="GC165" i="28"/>
  <c r="FY165" i="28"/>
  <c r="GM165" i="28"/>
  <c r="GI165" i="28"/>
  <c r="GE165" i="28"/>
  <c r="GA165" i="28"/>
  <c r="FW165" i="28"/>
  <c r="GL165" i="28"/>
  <c r="GD165" i="28"/>
  <c r="GJ165" i="28"/>
  <c r="GB165" i="28"/>
  <c r="GH165" i="28"/>
  <c r="FZ165" i="28"/>
  <c r="GN165" i="28"/>
  <c r="GF165" i="28"/>
  <c r="FX165" i="28"/>
  <c r="GM161" i="28"/>
  <c r="GI161" i="28"/>
  <c r="GE161" i="28"/>
  <c r="GA161" i="28"/>
  <c r="FW161" i="28"/>
  <c r="GO161" i="28"/>
  <c r="GK161" i="28"/>
  <c r="GG161" i="28"/>
  <c r="GC161" i="28"/>
  <c r="FY161" i="28"/>
  <c r="GJ161" i="28"/>
  <c r="GB161" i="28"/>
  <c r="GH161" i="28"/>
  <c r="FZ161" i="28"/>
  <c r="GN161" i="28"/>
  <c r="GF161" i="28"/>
  <c r="FX161" i="28"/>
  <c r="GL161" i="28"/>
  <c r="GD161" i="28"/>
  <c r="BX164" i="28"/>
  <c r="BT164" i="28"/>
  <c r="BP164" i="28"/>
  <c r="BW164" i="28"/>
  <c r="BS164" i="28"/>
  <c r="BO164" i="28"/>
  <c r="BV164" i="28"/>
  <c r="BR164" i="28"/>
  <c r="BY164" i="28"/>
  <c r="BU164" i="28"/>
  <c r="BQ164" i="28"/>
  <c r="BJ164" i="28"/>
  <c r="CE161" i="28"/>
  <c r="CA161" i="28"/>
  <c r="BW161" i="28"/>
  <c r="BS161" i="28"/>
  <c r="CH161" i="28"/>
  <c r="CD161" i="28"/>
  <c r="BZ161" i="28"/>
  <c r="BV161" i="28"/>
  <c r="BR161" i="28"/>
  <c r="CG161" i="28"/>
  <c r="CC161" i="28"/>
  <c r="BY161" i="28"/>
  <c r="BU161" i="28"/>
  <c r="BQ161" i="28"/>
  <c r="CF161" i="28"/>
  <c r="CB161" i="28"/>
  <c r="BX161" i="28"/>
  <c r="BT161" i="28"/>
  <c r="BP161" i="28"/>
  <c r="FD161" i="28"/>
  <c r="EZ161" i="28"/>
  <c r="EV161" i="28"/>
  <c r="FB161" i="28"/>
  <c r="EX161" i="28"/>
  <c r="ET161" i="28"/>
  <c r="FA161" i="28"/>
  <c r="ES161" i="28"/>
  <c r="EO161" i="28"/>
  <c r="EY161" i="28"/>
  <c r="ER161" i="28"/>
  <c r="EN161" i="28"/>
  <c r="EW161" i="28"/>
  <c r="EQ161" i="28"/>
  <c r="EM161" i="28"/>
  <c r="FC161" i="28"/>
  <c r="EU161" i="28"/>
  <c r="EP161" i="28"/>
  <c r="EL161" i="28"/>
  <c r="ES164" i="28"/>
  <c r="EO164" i="28"/>
  <c r="EK164" i="28"/>
  <c r="EU164" i="28"/>
  <c r="EQ164" i="28"/>
  <c r="EM164" i="28"/>
  <c r="EP164" i="28"/>
  <c r="EN164" i="28"/>
  <c r="ET164" i="28"/>
  <c r="EL164" i="28"/>
  <c r="ER164" i="28"/>
  <c r="BO165" i="28"/>
  <c r="EK165" i="28"/>
  <c r="AB161" i="28"/>
  <c r="CX161" i="28"/>
  <c r="CZ161" i="28"/>
  <c r="FT161" i="28"/>
  <c r="FV161" i="28"/>
  <c r="GF164" i="28"/>
  <c r="GB164" i="28"/>
  <c r="FX164" i="28"/>
  <c r="GD164" i="28"/>
  <c r="FZ164" i="28"/>
  <c r="FV164" i="28"/>
  <c r="FY164" i="28"/>
  <c r="GE164" i="28"/>
  <c r="FW164" i="28"/>
  <c r="GC164" i="28"/>
  <c r="GA164" i="28"/>
  <c r="CG165" i="28"/>
  <c r="CC165" i="28"/>
  <c r="BY165" i="28"/>
  <c r="BU165" i="28"/>
  <c r="BQ165" i="28"/>
  <c r="CF165" i="28"/>
  <c r="CB165" i="28"/>
  <c r="BX165" i="28"/>
  <c r="BT165" i="28"/>
  <c r="BP165" i="28"/>
  <c r="CE165" i="28"/>
  <c r="CA165" i="28"/>
  <c r="BW165" i="28"/>
  <c r="BS165" i="28"/>
  <c r="CH165" i="28"/>
  <c r="CD165" i="28"/>
  <c r="BZ165" i="28"/>
  <c r="BV165" i="28"/>
  <c r="BR165" i="28"/>
  <c r="FB165" i="28"/>
  <c r="EX165" i="28"/>
  <c r="ET165" i="28"/>
  <c r="EP165" i="28"/>
  <c r="EL165" i="28"/>
  <c r="FD165" i="28"/>
  <c r="EZ165" i="28"/>
  <c r="EV165" i="28"/>
  <c r="ER165" i="28"/>
  <c r="EN165" i="28"/>
  <c r="FC165" i="28"/>
  <c r="EU165" i="28"/>
  <c r="EM165" i="28"/>
  <c r="FA165" i="28"/>
  <c r="ES165" i="28"/>
  <c r="EY165" i="28"/>
  <c r="EQ165" i="28"/>
  <c r="EW165" i="28"/>
  <c r="EO165" i="28"/>
  <c r="GH12" i="31"/>
  <c r="BE240" i="32"/>
  <c r="BJ238" i="32"/>
  <c r="BE238" i="32"/>
  <c r="L242" i="32"/>
  <c r="GF12" i="31"/>
  <c r="GX12" i="31"/>
  <c r="GI12" i="31"/>
  <c r="GZ12" i="31"/>
  <c r="GK12" i="31"/>
  <c r="AJ242" i="32"/>
  <c r="BE242" i="32" s="1"/>
  <c r="GE12" i="31"/>
  <c r="GB12" i="31"/>
  <c r="CH12" i="31"/>
  <c r="GG12" i="31"/>
  <c r="CB12" i="31"/>
  <c r="M239" i="32"/>
  <c r="BJ240" i="32"/>
  <c r="CE12" i="31"/>
  <c r="AX239" i="32"/>
  <c r="AL239" i="32"/>
  <c r="BW12" i="31"/>
  <c r="AO239" i="32"/>
  <c r="BZ12" i="31"/>
  <c r="AK239" i="32"/>
  <c r="BV12" i="31"/>
  <c r="AJ239" i="32"/>
  <c r="BU12" i="31"/>
  <c r="AR239" i="32"/>
  <c r="CC12" i="31"/>
  <c r="AM239" i="32"/>
  <c r="BX12" i="31"/>
  <c r="AV239" i="32"/>
  <c r="CG12" i="31"/>
  <c r="AS239" i="32"/>
  <c r="CD12" i="31"/>
  <c r="AP239" i="32"/>
  <c r="CA12" i="31"/>
  <c r="AU239" i="32"/>
  <c r="CF12" i="31"/>
  <c r="AN239" i="32"/>
  <c r="L239" i="32"/>
  <c r="BM161" i="28"/>
  <c r="EI161" i="28"/>
  <c r="AK164" i="28"/>
  <c r="FU164" i="28"/>
  <c r="AB165" i="28"/>
  <c r="FE83" i="28"/>
  <c r="FE84" i="28" s="1"/>
  <c r="FE86" i="28" s="1"/>
  <c r="FE50" i="28"/>
  <c r="FE66" i="28" s="1"/>
  <c r="FE67" i="28" s="1"/>
  <c r="FV50" i="28"/>
  <c r="BO50" i="28"/>
  <c r="CZ50" i="28"/>
  <c r="EK50" i="28"/>
  <c r="CI76" i="28"/>
  <c r="CI77" i="28" s="1"/>
  <c r="CI79" i="28" s="1"/>
  <c r="AA161" i="28"/>
  <c r="BN161" i="28"/>
  <c r="CW161" i="28"/>
  <c r="EJ161" i="28"/>
  <c r="FS161" i="28"/>
  <c r="CI90" i="28"/>
  <c r="CI91" i="28" s="1"/>
  <c r="FE100" i="28"/>
  <c r="FE101" i="28" s="1"/>
  <c r="EG164" i="28"/>
  <c r="EJ164" i="28"/>
  <c r="EF164" i="28"/>
  <c r="EI164" i="28"/>
  <c r="EE164" i="28"/>
  <c r="BL165" i="28"/>
  <c r="BH165" i="28"/>
  <c r="BK165" i="28"/>
  <c r="BN165" i="28"/>
  <c r="BM165" i="28"/>
  <c r="BJ165" i="28"/>
  <c r="EH165" i="28"/>
  <c r="ED165" i="28"/>
  <c r="EG165" i="28"/>
  <c r="EJ165" i="28"/>
  <c r="EI165" i="28"/>
  <c r="EF165" i="28"/>
  <c r="Y161" i="28"/>
  <c r="AC161" i="28"/>
  <c r="CU161" i="28"/>
  <c r="CY161" i="28"/>
  <c r="EF161" i="28"/>
  <c r="FQ161" i="28"/>
  <c r="FU161" i="28"/>
  <c r="AC164" i="28"/>
  <c r="BL164" i="28"/>
  <c r="ED164" i="28"/>
  <c r="GP50" i="28"/>
  <c r="GP66" i="28" s="1"/>
  <c r="GP67" i="28" s="1"/>
  <c r="DT76" i="28"/>
  <c r="DT77" i="28" s="1"/>
  <c r="DT79" i="28" s="1"/>
  <c r="AX83" i="28"/>
  <c r="AX84" i="28" s="1"/>
  <c r="AX86" i="28" s="1"/>
  <c r="GP83" i="28"/>
  <c r="GP84" i="28" s="1"/>
  <c r="GP86" i="28" s="1"/>
  <c r="DT90" i="28"/>
  <c r="DT91" i="28" s="1"/>
  <c r="GP100" i="28"/>
  <c r="GP101" i="28" s="1"/>
  <c r="AN164" i="28"/>
  <c r="AJ164" i="28"/>
  <c r="AF164" i="28"/>
  <c r="AB164" i="28"/>
  <c r="X164" i="28"/>
  <c r="AM164" i="28"/>
  <c r="AI164" i="28"/>
  <c r="AE164" i="28"/>
  <c r="AA164" i="28"/>
  <c r="W164" i="28"/>
  <c r="AL164" i="28"/>
  <c r="AH164" i="28"/>
  <c r="AD164" i="28"/>
  <c r="Z164" i="28"/>
  <c r="FT164" i="28"/>
  <c r="FP164" i="28"/>
  <c r="FS164" i="28"/>
  <c r="FO164" i="28"/>
  <c r="FR164" i="28"/>
  <c r="Z161" i="28"/>
  <c r="AD161" i="28"/>
  <c r="BK161" i="28"/>
  <c r="CV161" i="28"/>
  <c r="EG161" i="28"/>
  <c r="FR161" i="28"/>
  <c r="AG164" i="28"/>
  <c r="EH164" i="28"/>
  <c r="FQ164" i="28"/>
  <c r="CI50" i="28"/>
  <c r="CI66" i="28" s="1"/>
  <c r="CI67" i="28" s="1"/>
  <c r="FE76" i="28"/>
  <c r="FE77" i="28" s="1"/>
  <c r="FE79" i="28" s="1"/>
  <c r="CI83" i="28"/>
  <c r="CI84" i="28" s="1"/>
  <c r="CI86" i="28" s="1"/>
  <c r="BK164" i="28"/>
  <c r="BN164" i="28"/>
  <c r="BM164" i="28"/>
  <c r="BI164" i="28"/>
  <c r="AA165" i="28"/>
  <c r="W165" i="28"/>
  <c r="Z165" i="28"/>
  <c r="Y165" i="28"/>
  <c r="X165" i="28"/>
  <c r="AC165" i="28"/>
  <c r="CW165" i="28"/>
  <c r="CS165" i="28"/>
  <c r="CV165" i="28"/>
  <c r="CU165" i="28"/>
  <c r="CT165" i="28"/>
  <c r="CY165" i="28"/>
  <c r="FS165" i="28"/>
  <c r="FO165" i="28"/>
  <c r="FR165" i="28"/>
  <c r="FQ165" i="28"/>
  <c r="FP165" i="28"/>
  <c r="FU165" i="28"/>
  <c r="W161" i="28"/>
  <c r="BH161" i="28"/>
  <c r="BL161" i="28"/>
  <c r="CS161" i="28"/>
  <c r="ED161" i="28"/>
  <c r="EH161" i="28"/>
  <c r="FO161" i="28"/>
  <c r="EE165" i="28"/>
  <c r="FT165" i="28"/>
  <c r="DT50" i="28"/>
  <c r="DT66" i="28" s="1"/>
  <c r="DT67" i="28" s="1"/>
  <c r="AX76" i="28"/>
  <c r="AX77" i="28" s="1"/>
  <c r="AX79" i="28" s="1"/>
  <c r="GP76" i="28"/>
  <c r="GP77" i="28" s="1"/>
  <c r="GP79" i="28" s="1"/>
  <c r="DT83" i="28"/>
  <c r="DT84" i="28" s="1"/>
  <c r="DT86" i="28" s="1"/>
  <c r="X161" i="28"/>
  <c r="BI161" i="28"/>
  <c r="CT161" i="28"/>
  <c r="EE161" i="28"/>
  <c r="FP161" i="28"/>
  <c r="Y164" i="28"/>
  <c r="BH164" i="28"/>
  <c r="BI165" i="28"/>
  <c r="CX165" i="28"/>
  <c r="DS166" i="28" l="1"/>
  <c r="HA12" i="31"/>
  <c r="BJ241" i="32"/>
  <c r="BE241" i="32"/>
  <c r="BJ242" i="32"/>
  <c r="CW164" i="28"/>
  <c r="DA164" i="28"/>
  <c r="DF164" i="28"/>
  <c r="DF166" i="28" s="1"/>
  <c r="AJ173" i="28" s="1"/>
  <c r="CT164" i="28"/>
  <c r="CU164" i="28"/>
  <c r="CZ164" i="28"/>
  <c r="DE164" i="28"/>
  <c r="DJ164" i="28"/>
  <c r="DJ166" i="28" s="1"/>
  <c r="CV164" i="28"/>
  <c r="CX164" i="28"/>
  <c r="DD164" i="28"/>
  <c r="DI164" i="28"/>
  <c r="DI166" i="28" s="1"/>
  <c r="AM173" i="28" s="1"/>
  <c r="DC164" i="28"/>
  <c r="CS164" i="28"/>
  <c r="CY164" i="28"/>
  <c r="DH164" i="28"/>
  <c r="DH166" i="28" s="1"/>
  <c r="AL173" i="28" s="1"/>
  <c r="DB164" i="28"/>
  <c r="L112" i="28"/>
  <c r="FE154" i="28"/>
  <c r="I112" i="28"/>
  <c r="AX154" i="28"/>
  <c r="CI154" i="28"/>
  <c r="J112" i="28"/>
  <c r="GP154" i="28"/>
  <c r="M112" i="28"/>
  <c r="K112" i="28"/>
  <c r="DT154" i="28"/>
  <c r="M113" i="28"/>
  <c r="GP155" i="28"/>
  <c r="FE155" i="28"/>
  <c r="L113" i="28"/>
  <c r="K113" i="28"/>
  <c r="DT155" i="28"/>
  <c r="CI155" i="28"/>
  <c r="J113" i="28"/>
  <c r="J116" i="28" s="1"/>
  <c r="I113" i="28"/>
  <c r="I116" i="28" s="1"/>
  <c r="AX155" i="28"/>
  <c r="FA166" i="28"/>
  <c r="AT174" i="28" s="1"/>
  <c r="AR166" i="28"/>
  <c r="AR171" i="28" s="1"/>
  <c r="CG166" i="28"/>
  <c r="AV172" i="28" s="1"/>
  <c r="BU166" i="28"/>
  <c r="AJ172" i="28" s="1"/>
  <c r="DR166" i="28"/>
  <c r="AV173" i="28" s="1"/>
  <c r="EX166" i="28"/>
  <c r="AQ174" i="28" s="1"/>
  <c r="EY166" i="28"/>
  <c r="CE166" i="28"/>
  <c r="CB166" i="28"/>
  <c r="AQ172" i="28" s="1"/>
  <c r="GN166" i="28"/>
  <c r="FC166" i="28"/>
  <c r="AV166" i="28"/>
  <c r="BE239" i="32"/>
  <c r="HB12" i="31"/>
  <c r="GY12" i="31"/>
  <c r="GJ166" i="28"/>
  <c r="AR175" i="28" s="1"/>
  <c r="BJ239" i="32"/>
  <c r="DN166" i="28"/>
  <c r="AR173" i="28" s="1"/>
  <c r="FE166" i="28"/>
  <c r="AX174" i="28" s="1"/>
  <c r="EQ166" i="28"/>
  <c r="AJ174" i="28" s="1"/>
  <c r="BY166" i="28"/>
  <c r="AN172" i="28" s="1"/>
  <c r="GI166" i="28"/>
  <c r="AQ175" i="28" s="1"/>
  <c r="BX166" i="28"/>
  <c r="AM172" i="28" s="1"/>
  <c r="GP166" i="28"/>
  <c r="M175" i="28" s="1"/>
  <c r="DL166" i="28"/>
  <c r="AP173" i="28" s="1"/>
  <c r="BW166" i="28"/>
  <c r="AL172" i="28" s="1"/>
  <c r="AX166" i="28"/>
  <c r="M171" i="28" s="1"/>
  <c r="GK166" i="28"/>
  <c r="AS175" i="28" s="1"/>
  <c r="AW173" i="28"/>
  <c r="CD166" i="28"/>
  <c r="AS172" i="28" s="1"/>
  <c r="AK166" i="28"/>
  <c r="AK171" i="28" s="1"/>
  <c r="FB166" i="28"/>
  <c r="AU174" i="28" s="1"/>
  <c r="CI166" i="28"/>
  <c r="AX172" i="28" s="1"/>
  <c r="ET166" i="28"/>
  <c r="AM174" i="28" s="1"/>
  <c r="CA166" i="28"/>
  <c r="AP172" i="28" s="1"/>
  <c r="DQ166" i="28"/>
  <c r="AU173" i="28" s="1"/>
  <c r="GF166" i="28"/>
  <c r="AN166" i="28"/>
  <c r="GE166" i="28"/>
  <c r="AM175" i="28" s="1"/>
  <c r="DM166" i="28"/>
  <c r="AQ173" i="28" s="1"/>
  <c r="AU166" i="28"/>
  <c r="AU171" i="28" s="1"/>
  <c r="GL166" i="28"/>
  <c r="AT175" i="28" s="1"/>
  <c r="EW166" i="28"/>
  <c r="AP174" i="28" s="1"/>
  <c r="AT166" i="28"/>
  <c r="AT171" i="28" s="1"/>
  <c r="GG166" i="28"/>
  <c r="AO175" i="28" s="1"/>
  <c r="ER166" i="28"/>
  <c r="AK174" i="28" s="1"/>
  <c r="DO166" i="28"/>
  <c r="AS173" i="28" s="1"/>
  <c r="BZ166" i="28"/>
  <c r="AO172" i="28" s="1"/>
  <c r="AW166" i="28"/>
  <c r="AW171" i="28" s="1"/>
  <c r="EV166" i="28"/>
  <c r="AO174" i="28" s="1"/>
  <c r="CF166" i="28"/>
  <c r="AU172" i="28" s="1"/>
  <c r="AQ166" i="28"/>
  <c r="AQ171" i="28" s="1"/>
  <c r="GH166" i="28"/>
  <c r="AP175" i="28" s="1"/>
  <c r="ES166" i="28"/>
  <c r="AL174" i="28" s="1"/>
  <c r="AP166" i="28"/>
  <c r="AP171" i="28" s="1"/>
  <c r="GC166" i="28"/>
  <c r="AK175" i="28" s="1"/>
  <c r="FD166" i="28"/>
  <c r="AW174" i="28" s="1"/>
  <c r="DK166" i="28"/>
  <c r="AO173" i="28" s="1"/>
  <c r="BV166" i="28"/>
  <c r="AK172" i="28" s="1"/>
  <c r="AS166" i="28"/>
  <c r="AS171" i="28" s="1"/>
  <c r="GB166" i="28"/>
  <c r="AJ175" i="28" s="1"/>
  <c r="EU166" i="28"/>
  <c r="AJ166" i="28"/>
  <c r="AJ171" i="28" s="1"/>
  <c r="CC166" i="28"/>
  <c r="AR172" i="28" s="1"/>
  <c r="GM166" i="28"/>
  <c r="AU175" i="28" s="1"/>
  <c r="AM166" i="28"/>
  <c r="AM171" i="28" s="1"/>
  <c r="GD166" i="28"/>
  <c r="AL175" i="28" s="1"/>
  <c r="DP166" i="28"/>
  <c r="AT173" i="28" s="1"/>
  <c r="AL166" i="28"/>
  <c r="AL171" i="28" s="1"/>
  <c r="GO166" i="28"/>
  <c r="AW175" i="28" s="1"/>
  <c r="EZ166" i="28"/>
  <c r="AS174" i="28" s="1"/>
  <c r="DG166" i="28"/>
  <c r="AK173" i="28" s="1"/>
  <c r="CH166" i="28"/>
  <c r="AW172" i="28" s="1"/>
  <c r="AO166" i="28"/>
  <c r="AO171" i="28" s="1"/>
  <c r="L116" i="28" l="1"/>
  <c r="CG14" i="31"/>
  <c r="K116" i="28"/>
  <c r="M116" i="28"/>
  <c r="FV162" i="28"/>
  <c r="FT162" i="28"/>
  <c r="FQ162" i="28"/>
  <c r="FR162" i="28"/>
  <c r="FU162" i="28"/>
  <c r="FS162" i="28"/>
  <c r="CW162" i="28"/>
  <c r="CZ162" i="28"/>
  <c r="CV162" i="28"/>
  <c r="CY162" i="28"/>
  <c r="CU162" i="28"/>
  <c r="CX162" i="28"/>
  <c r="EK162" i="28"/>
  <c r="EJ162" i="28"/>
  <c r="EI162" i="28"/>
  <c r="EF162" i="28"/>
  <c r="EH162" i="28"/>
  <c r="EG162" i="28"/>
  <c r="Z162" i="28"/>
  <c r="AD162" i="28"/>
  <c r="AA162" i="28"/>
  <c r="AC162" i="28"/>
  <c r="AB162" i="28"/>
  <c r="Y162" i="28"/>
  <c r="BJ162" i="28"/>
  <c r="BO162" i="28"/>
  <c r="BN162" i="28"/>
  <c r="BM162" i="28"/>
  <c r="BL162" i="28"/>
  <c r="BK162" i="28"/>
  <c r="FX163" i="28"/>
  <c r="FX166" i="28" s="1"/>
  <c r="AF175" i="28" s="1"/>
  <c r="FQ163" i="28"/>
  <c r="FT163" i="28"/>
  <c r="GA163" i="28"/>
  <c r="GA166" i="28" s="1"/>
  <c r="AI175" i="28" s="1"/>
  <c r="FO163" i="28"/>
  <c r="FO166" i="28" s="1"/>
  <c r="W175" i="28" s="1"/>
  <c r="FR163" i="28"/>
  <c r="FR166" i="28" s="1"/>
  <c r="Z175" i="28" s="1"/>
  <c r="FP163" i="28"/>
  <c r="FP166" i="28" s="1"/>
  <c r="FP14" i="31" s="1"/>
  <c r="FV163" i="28"/>
  <c r="FU163" i="28"/>
  <c r="FW163" i="28"/>
  <c r="FW166" i="28" s="1"/>
  <c r="AE175" i="28" s="1"/>
  <c r="FS163" i="28"/>
  <c r="FZ163" i="28"/>
  <c r="FZ166" i="28" s="1"/>
  <c r="AH175" i="28" s="1"/>
  <c r="FY163" i="28"/>
  <c r="FY166" i="28" s="1"/>
  <c r="AG175" i="28" s="1"/>
  <c r="EO163" i="28"/>
  <c r="EO166" i="28" s="1"/>
  <c r="AH174" i="28" s="1"/>
  <c r="EP163" i="28"/>
  <c r="EP166" i="28" s="1"/>
  <c r="AI174" i="28" s="1"/>
  <c r="EF163" i="28"/>
  <c r="EI163" i="28"/>
  <c r="EI166" i="28" s="1"/>
  <c r="EI14" i="31" s="1"/>
  <c r="EG163" i="28"/>
  <c r="EJ163" i="28"/>
  <c r="EK163" i="28"/>
  <c r="ED163" i="28"/>
  <c r="ED166" i="28" s="1"/>
  <c r="ED14" i="31" s="1"/>
  <c r="EE163" i="28"/>
  <c r="EE166" i="28" s="1"/>
  <c r="X174" i="28" s="1"/>
  <c r="EM163" i="28"/>
  <c r="EM166" i="28" s="1"/>
  <c r="AF174" i="28" s="1"/>
  <c r="EL163" i="28"/>
  <c r="EL166" i="28" s="1"/>
  <c r="AE174" i="28" s="1"/>
  <c r="EN163" i="28"/>
  <c r="EN166" i="28" s="1"/>
  <c r="AG174" i="28" s="1"/>
  <c r="EH163" i="28"/>
  <c r="DE163" i="28"/>
  <c r="DE166" i="28" s="1"/>
  <c r="AI173" i="28" s="1"/>
  <c r="DC163" i="28"/>
  <c r="DC166" i="28" s="1"/>
  <c r="AG173" i="28" s="1"/>
  <c r="CX163" i="28"/>
  <c r="CW163" i="28"/>
  <c r="CV163" i="28"/>
  <c r="CV166" i="28" s="1"/>
  <c r="CV14" i="31" s="1"/>
  <c r="DA163" i="28"/>
  <c r="DA166" i="28" s="1"/>
  <c r="AE173" i="28" s="1"/>
  <c r="DB163" i="28"/>
  <c r="DB166" i="28" s="1"/>
  <c r="AF173" i="28" s="1"/>
  <c r="CS163" i="28"/>
  <c r="CS166" i="28" s="1"/>
  <c r="CS14" i="31" s="1"/>
  <c r="DD163" i="28"/>
  <c r="DD166" i="28" s="1"/>
  <c r="AH173" i="28" s="1"/>
  <c r="CY163" i="28"/>
  <c r="CY166" i="28" s="1"/>
  <c r="CY14" i="31" s="1"/>
  <c r="CT163" i="28"/>
  <c r="CT166" i="28" s="1"/>
  <c r="CT14" i="31" s="1"/>
  <c r="CZ163" i="28"/>
  <c r="CZ166" i="28" s="1"/>
  <c r="CZ14" i="31" s="1"/>
  <c r="CU163" i="28"/>
  <c r="BP163" i="28"/>
  <c r="BP166" i="28" s="1"/>
  <c r="AE172" i="28" s="1"/>
  <c r="BK163" i="28"/>
  <c r="BL163" i="28"/>
  <c r="BH163" i="28"/>
  <c r="BH166" i="28" s="1"/>
  <c r="W172" i="28" s="1"/>
  <c r="BR163" i="28"/>
  <c r="BR166" i="28" s="1"/>
  <c r="AG172" i="28" s="1"/>
  <c r="BS163" i="28"/>
  <c r="BS166" i="28" s="1"/>
  <c r="AH172" i="28" s="1"/>
  <c r="BQ163" i="28"/>
  <c r="BQ166" i="28" s="1"/>
  <c r="AF172" i="28" s="1"/>
  <c r="BO163" i="28"/>
  <c r="BN163" i="28"/>
  <c r="BM163" i="28"/>
  <c r="BT163" i="28"/>
  <c r="BT166" i="28" s="1"/>
  <c r="AI172" i="28" s="1"/>
  <c r="BJ163" i="28"/>
  <c r="BJ166" i="28" s="1"/>
  <c r="BJ14" i="31" s="1"/>
  <c r="BI163" i="28"/>
  <c r="BI166" i="28" s="1"/>
  <c r="BI14" i="31" s="1"/>
  <c r="AC163" i="28"/>
  <c r="AA163" i="28"/>
  <c r="X163" i="28"/>
  <c r="X166" i="28" s="1"/>
  <c r="X14" i="31" s="1"/>
  <c r="AH163" i="28"/>
  <c r="AH166" i="28" s="1"/>
  <c r="AH171" i="28" s="1"/>
  <c r="Y163" i="28"/>
  <c r="W163" i="28"/>
  <c r="W166" i="28" s="1"/>
  <c r="W14" i="31" s="1"/>
  <c r="AD163" i="28"/>
  <c r="AI163" i="28"/>
  <c r="AI166" i="28" s="1"/>
  <c r="AI171" i="28" s="1"/>
  <c r="AF163" i="28"/>
  <c r="AF166" i="28" s="1"/>
  <c r="AF171" i="28" s="1"/>
  <c r="Z163" i="28"/>
  <c r="AB163" i="28"/>
  <c r="AG163" i="28"/>
  <c r="AG166" i="28" s="1"/>
  <c r="AG171" i="28" s="1"/>
  <c r="AE163" i="28"/>
  <c r="AE166" i="28" s="1"/>
  <c r="AE171" i="28" s="1"/>
  <c r="AR14" i="31"/>
  <c r="FA14" i="31"/>
  <c r="DR14" i="31"/>
  <c r="BU14" i="31"/>
  <c r="CB14" i="31"/>
  <c r="GN14" i="31"/>
  <c r="AV175" i="28"/>
  <c r="EU14" i="31"/>
  <c r="AN174" i="28"/>
  <c r="AX14" i="31"/>
  <c r="AX171" i="28"/>
  <c r="EY14" i="31"/>
  <c r="AR174" i="28"/>
  <c r="AN14" i="31"/>
  <c r="AN171" i="28"/>
  <c r="GP14" i="31"/>
  <c r="AX175" i="28"/>
  <c r="EX14" i="31"/>
  <c r="FC14" i="31"/>
  <c r="AV174" i="28"/>
  <c r="DJ14" i="31"/>
  <c r="AN173" i="28"/>
  <c r="DT14" i="31"/>
  <c r="AX173" i="28"/>
  <c r="GF14" i="31"/>
  <c r="AN175" i="28"/>
  <c r="AV14" i="31"/>
  <c r="AV171" i="28"/>
  <c r="CE14" i="31"/>
  <c r="AT172" i="28"/>
  <c r="GB14" i="31"/>
  <c r="GE14" i="31"/>
  <c r="GC14" i="31"/>
  <c r="GG14" i="31"/>
  <c r="GO14" i="31"/>
  <c r="GM14" i="31"/>
  <c r="GI14" i="31"/>
  <c r="GD14" i="31"/>
  <c r="GL14" i="31"/>
  <c r="GH14" i="31"/>
  <c r="GK14" i="31"/>
  <c r="GJ14" i="31"/>
  <c r="EW14" i="31"/>
  <c r="FD14" i="31"/>
  <c r="ER14" i="31"/>
  <c r="EQ14" i="31"/>
  <c r="EZ14" i="31"/>
  <c r="EV14" i="31"/>
  <c r="FE14" i="31"/>
  <c r="ES14" i="31"/>
  <c r="ET14" i="31"/>
  <c r="FB14" i="31"/>
  <c r="DO14" i="31"/>
  <c r="DF14" i="31"/>
  <c r="DS14" i="31"/>
  <c r="DG14" i="31"/>
  <c r="DP14" i="31"/>
  <c r="DD14" i="31"/>
  <c r="DM14" i="31"/>
  <c r="DH14" i="31"/>
  <c r="DQ14" i="31"/>
  <c r="DL14" i="31"/>
  <c r="DK14" i="31"/>
  <c r="DI14" i="31"/>
  <c r="DN14" i="31"/>
  <c r="CD14" i="31"/>
  <c r="BZ14" i="31"/>
  <c r="CC14" i="31"/>
  <c r="CI14" i="31"/>
  <c r="BW14" i="31"/>
  <c r="L172" i="28"/>
  <c r="BY14" i="31"/>
  <c r="CF14" i="31"/>
  <c r="CA14" i="31"/>
  <c r="CH14" i="31"/>
  <c r="BV14" i="31"/>
  <c r="BX14" i="31"/>
  <c r="AU14" i="31"/>
  <c r="AM14" i="31"/>
  <c r="AP14" i="31"/>
  <c r="AS14" i="31"/>
  <c r="AQ14" i="31"/>
  <c r="AT14" i="31"/>
  <c r="AJ14" i="31"/>
  <c r="AO14" i="31"/>
  <c r="AL14" i="31"/>
  <c r="AW14" i="31"/>
  <c r="AK14" i="31"/>
  <c r="M172" i="28"/>
  <c r="M174" i="28"/>
  <c r="L174" i="28"/>
  <c r="L171" i="28"/>
  <c r="M173" i="28"/>
  <c r="L173" i="28"/>
  <c r="L175" i="28"/>
  <c r="H177" i="21"/>
  <c r="H175" i="21"/>
  <c r="H174" i="21"/>
  <c r="H176" i="21" s="1"/>
  <c r="AX141" i="21"/>
  <c r="CI141" i="21"/>
  <c r="DT141" i="21"/>
  <c r="GP141" i="21"/>
  <c r="FE141" i="21"/>
  <c r="BQ14" i="31" l="1"/>
  <c r="EE14" i="31"/>
  <c r="FW14" i="31"/>
  <c r="W171" i="28"/>
  <c r="EF166" i="28"/>
  <c r="Y174" i="28" s="1"/>
  <c r="BT14" i="31"/>
  <c r="FR14" i="31"/>
  <c r="AD166" i="28"/>
  <c r="K171" i="28" s="1"/>
  <c r="EP14" i="31"/>
  <c r="BH14" i="31"/>
  <c r="Y172" i="28"/>
  <c r="EK166" i="28"/>
  <c r="K174" i="28" s="1"/>
  <c r="FV166" i="28"/>
  <c r="FV14" i="31" s="1"/>
  <c r="EO14" i="31"/>
  <c r="AC173" i="28"/>
  <c r="X172" i="28"/>
  <c r="DE14" i="31"/>
  <c r="EL14" i="31"/>
  <c r="EM14" i="31"/>
  <c r="X171" i="28"/>
  <c r="Z173" i="28"/>
  <c r="X175" i="28"/>
  <c r="AA166" i="28"/>
  <c r="BL166" i="28"/>
  <c r="EH166" i="28"/>
  <c r="AH14" i="31"/>
  <c r="BP14" i="31"/>
  <c r="DA14" i="31"/>
  <c r="DC14" i="31"/>
  <c r="W173" i="28"/>
  <c r="Y166" i="28"/>
  <c r="Y14" i="31" s="1"/>
  <c r="AC166" i="28"/>
  <c r="AC14" i="31" s="1"/>
  <c r="BM166" i="28"/>
  <c r="AB172" i="28" s="1"/>
  <c r="BK166" i="28"/>
  <c r="BK14" i="31" s="1"/>
  <c r="CX166" i="28"/>
  <c r="CX14" i="31" s="1"/>
  <c r="FU166" i="28"/>
  <c r="AC175" i="28" s="1"/>
  <c r="BO166" i="28"/>
  <c r="EJ166" i="28"/>
  <c r="FS166" i="28"/>
  <c r="BR14" i="31"/>
  <c r="EG166" i="28"/>
  <c r="FO14" i="31"/>
  <c r="FX14" i="31"/>
  <c r="FY14" i="31"/>
  <c r="BE172" i="28"/>
  <c r="X173" i="28"/>
  <c r="BN166" i="28"/>
  <c r="BN14" i="31" s="1"/>
  <c r="AF14" i="31"/>
  <c r="AB166" i="28"/>
  <c r="CU166" i="28"/>
  <c r="FT166" i="28"/>
  <c r="AE14" i="31"/>
  <c r="BS14" i="31"/>
  <c r="DB14" i="31"/>
  <c r="Z166" i="28"/>
  <c r="CW166" i="28"/>
  <c r="FQ166" i="28"/>
  <c r="EF14" i="31"/>
  <c r="J172" i="28"/>
  <c r="FZ14" i="31"/>
  <c r="GA14" i="31"/>
  <c r="EN14" i="31"/>
  <c r="AB174" i="28"/>
  <c r="W174" i="28"/>
  <c r="J174" i="28"/>
  <c r="K173" i="28"/>
  <c r="AD173" i="28"/>
  <c r="AG14" i="31"/>
  <c r="AI14" i="31"/>
  <c r="BE171" i="28"/>
  <c r="BE173" i="28"/>
  <c r="BE175" i="28"/>
  <c r="BE174" i="28"/>
  <c r="CZ121" i="20"/>
  <c r="GP237" i="21"/>
  <c r="GO237" i="21"/>
  <c r="GN237" i="21"/>
  <c r="GM237" i="21"/>
  <c r="GL237" i="21"/>
  <c r="GK237" i="21"/>
  <c r="GJ237" i="21"/>
  <c r="GI237" i="21"/>
  <c r="GH237" i="21"/>
  <c r="GG237" i="21"/>
  <c r="GF237" i="21"/>
  <c r="GE237" i="21"/>
  <c r="GD237" i="21"/>
  <c r="GC237" i="21"/>
  <c r="GB237" i="21"/>
  <c r="GA237" i="21"/>
  <c r="FZ237" i="21"/>
  <c r="FY237" i="21"/>
  <c r="FX237" i="21"/>
  <c r="FW237" i="21"/>
  <c r="FV237" i="21"/>
  <c r="FU237" i="21"/>
  <c r="FT237" i="21"/>
  <c r="FS237" i="21"/>
  <c r="FR237" i="21"/>
  <c r="FQ237" i="21"/>
  <c r="FP237" i="21"/>
  <c r="FO237" i="21"/>
  <c r="FM237" i="21"/>
  <c r="FL237" i="21"/>
  <c r="FK237" i="21"/>
  <c r="FJ237" i="21"/>
  <c r="FI237" i="21"/>
  <c r="FH237" i="21"/>
  <c r="FG237" i="21"/>
  <c r="FE237" i="21"/>
  <c r="FD237" i="21"/>
  <c r="FC237" i="21"/>
  <c r="FB237" i="21"/>
  <c r="FA237" i="21"/>
  <c r="EZ237" i="21"/>
  <c r="EY237" i="21"/>
  <c r="EX237" i="21"/>
  <c r="EW237" i="21"/>
  <c r="EV237" i="21"/>
  <c r="EU237" i="21"/>
  <c r="ET237" i="21"/>
  <c r="ES237" i="21"/>
  <c r="ER237" i="21"/>
  <c r="EQ237" i="21"/>
  <c r="EP237" i="21"/>
  <c r="EO237" i="21"/>
  <c r="EN237" i="21"/>
  <c r="EM237" i="21"/>
  <c r="EL237" i="21"/>
  <c r="EK237" i="21"/>
  <c r="EJ237" i="21"/>
  <c r="EI237" i="21"/>
  <c r="EH237" i="21"/>
  <c r="EG237" i="21"/>
  <c r="EF237" i="21"/>
  <c r="EE237" i="21"/>
  <c r="ED237" i="21"/>
  <c r="EB237" i="21"/>
  <c r="EA237" i="21"/>
  <c r="DZ237" i="21"/>
  <c r="DY237" i="21"/>
  <c r="DX237" i="21"/>
  <c r="DW237" i="21"/>
  <c r="DV237" i="21"/>
  <c r="DT237" i="21"/>
  <c r="DS237" i="21"/>
  <c r="DR237" i="21"/>
  <c r="DQ237" i="21"/>
  <c r="DP237" i="21"/>
  <c r="DO237" i="21"/>
  <c r="DN237" i="21"/>
  <c r="DM237" i="21"/>
  <c r="DL237" i="21"/>
  <c r="DK237" i="21"/>
  <c r="DJ237" i="21"/>
  <c r="DI237" i="21"/>
  <c r="DH237" i="21"/>
  <c r="DG237" i="21"/>
  <c r="DF237" i="21"/>
  <c r="DE237" i="21"/>
  <c r="DD237" i="21"/>
  <c r="DC237" i="21"/>
  <c r="DB237" i="21"/>
  <c r="DA237" i="21"/>
  <c r="CZ237" i="21"/>
  <c r="CY237" i="21"/>
  <c r="CX237" i="21"/>
  <c r="CW237" i="21"/>
  <c r="CV237" i="21"/>
  <c r="CU237" i="21"/>
  <c r="CT237" i="21"/>
  <c r="CS237" i="21"/>
  <c r="CQ237" i="21"/>
  <c r="CP237" i="21"/>
  <c r="CO237" i="21"/>
  <c r="CN237" i="21"/>
  <c r="CM237" i="21"/>
  <c r="CL237" i="21"/>
  <c r="CK237" i="21"/>
  <c r="CI237" i="21"/>
  <c r="CH237" i="21"/>
  <c r="CG237" i="21"/>
  <c r="CF237" i="21"/>
  <c r="CE237" i="21"/>
  <c r="CD237" i="21"/>
  <c r="CC237" i="21"/>
  <c r="CB237" i="21"/>
  <c r="CA237" i="21"/>
  <c r="BZ237" i="21"/>
  <c r="BY237" i="21"/>
  <c r="BX237" i="21"/>
  <c r="BW237" i="21"/>
  <c r="BV237" i="21"/>
  <c r="BU237" i="21"/>
  <c r="BT237" i="21"/>
  <c r="BS237" i="21"/>
  <c r="BR237" i="21"/>
  <c r="BQ237" i="21"/>
  <c r="BP237" i="21"/>
  <c r="BO237" i="21"/>
  <c r="BN237" i="21"/>
  <c r="BM237" i="21"/>
  <c r="BL237" i="21"/>
  <c r="BK237" i="21"/>
  <c r="BJ237" i="21"/>
  <c r="BI237" i="21"/>
  <c r="BH237" i="21"/>
  <c r="BF237" i="21"/>
  <c r="BE237" i="21"/>
  <c r="BD237" i="21"/>
  <c r="BC237" i="21"/>
  <c r="BB237" i="21"/>
  <c r="BA237" i="21"/>
  <c r="AZ237" i="21"/>
  <c r="AX237" i="21"/>
  <c r="AW237" i="21"/>
  <c r="AV237" i="21"/>
  <c r="AU237" i="21"/>
  <c r="AT237" i="21"/>
  <c r="AS237" i="21"/>
  <c r="AR237" i="21"/>
  <c r="AQ237" i="21"/>
  <c r="AP237" i="21"/>
  <c r="AO237" i="21"/>
  <c r="AN237" i="21"/>
  <c r="AM237" i="21"/>
  <c r="AL237" i="21"/>
  <c r="AK237" i="21"/>
  <c r="AJ237" i="21"/>
  <c r="AI237" i="21"/>
  <c r="AH237" i="21"/>
  <c r="AG237" i="21"/>
  <c r="AF237" i="21"/>
  <c r="AE237" i="21"/>
  <c r="AD237" i="21"/>
  <c r="AC237" i="21"/>
  <c r="AB237" i="21"/>
  <c r="AA237" i="21"/>
  <c r="Z237" i="21"/>
  <c r="Y237" i="21"/>
  <c r="X237" i="21"/>
  <c r="W237" i="21"/>
  <c r="V237" i="21"/>
  <c r="U237" i="21"/>
  <c r="T237" i="21"/>
  <c r="S237" i="21"/>
  <c r="R237" i="21"/>
  <c r="Q237" i="21"/>
  <c r="P237" i="21"/>
  <c r="O237" i="21"/>
  <c r="D219" i="21"/>
  <c r="Y223" i="21" s="1"/>
  <c r="AD14" i="31" l="1"/>
  <c r="AD171" i="28"/>
  <c r="K175" i="28"/>
  <c r="AD175" i="28"/>
  <c r="EK14" i="31"/>
  <c r="AD174" i="28"/>
  <c r="FU14" i="31"/>
  <c r="AC171" i="28"/>
  <c r="BM14" i="31"/>
  <c r="Y171" i="28"/>
  <c r="AA14" i="31"/>
  <c r="AA171" i="28"/>
  <c r="AB173" i="28"/>
  <c r="J171" i="28"/>
  <c r="EH14" i="31"/>
  <c r="AA174" i="28"/>
  <c r="Z172" i="28"/>
  <c r="AA172" i="28"/>
  <c r="BL14" i="31"/>
  <c r="AA175" i="28"/>
  <c r="FS14" i="31"/>
  <c r="EJ14" i="31"/>
  <c r="AC174" i="28"/>
  <c r="Z174" i="28"/>
  <c r="EG14" i="31"/>
  <c r="BO14" i="31"/>
  <c r="AD172" i="28"/>
  <c r="K172" i="28"/>
  <c r="AC172" i="28"/>
  <c r="J175" i="28"/>
  <c r="FQ14" i="31"/>
  <c r="Y175" i="28"/>
  <c r="AB14" i="31"/>
  <c r="AB171" i="28"/>
  <c r="AA173" i="28"/>
  <c r="CW14" i="31"/>
  <c r="Z171" i="28"/>
  <c r="Z14" i="31"/>
  <c r="AB175" i="28"/>
  <c r="FT14" i="31"/>
  <c r="Y173" i="28"/>
  <c r="J173" i="28"/>
  <c r="CU14" i="31"/>
  <c r="V223" i="21"/>
  <c r="V238" i="21" s="1"/>
  <c r="V246" i="21" s="1"/>
  <c r="V250" i="21"/>
  <c r="CR223" i="21"/>
  <c r="CR238" i="21" s="1"/>
  <c r="CR246" i="21" s="1"/>
  <c r="EC223" i="21"/>
  <c r="EC238" i="21" s="1"/>
  <c r="EC246" i="21" s="1"/>
  <c r="BG223" i="21"/>
  <c r="BG238" i="21" s="1"/>
  <c r="BG246" i="21" s="1"/>
  <c r="U250" i="21"/>
  <c r="FN223" i="21"/>
  <c r="FN238" i="21" s="1"/>
  <c r="FN246" i="21" s="1"/>
  <c r="T250" i="21"/>
  <c r="CZ122" i="20"/>
  <c r="AD223" i="21"/>
  <c r="AD238" i="21" s="1"/>
  <c r="Z223" i="21"/>
  <c r="Z238" i="21" s="1"/>
  <c r="BH223" i="21"/>
  <c r="BH238" i="21" s="1"/>
  <c r="BL223" i="21"/>
  <c r="BL238" i="21" s="1"/>
  <c r="CS223" i="21"/>
  <c r="CS238" i="21" s="1"/>
  <c r="ED223" i="21"/>
  <c r="ED238" i="21" s="1"/>
  <c r="FO223" i="21"/>
  <c r="FO238" i="21" s="1"/>
  <c r="AC223" i="21"/>
  <c r="AC238" i="21" s="1"/>
  <c r="BI223" i="21"/>
  <c r="BI238" i="21" s="1"/>
  <c r="CT223" i="21"/>
  <c r="CT238" i="21" s="1"/>
  <c r="EE223" i="21"/>
  <c r="EE238" i="21" s="1"/>
  <c r="FP223" i="21"/>
  <c r="FP238" i="21" s="1"/>
  <c r="CW223" i="21"/>
  <c r="CW238" i="21" s="1"/>
  <c r="EH223" i="21"/>
  <c r="EH238" i="21" s="1"/>
  <c r="FS223" i="21"/>
  <c r="FS238" i="21" s="1"/>
  <c r="Y238" i="21"/>
  <c r="BM223" i="21"/>
  <c r="BM238" i="21" s="1"/>
  <c r="CX223" i="21"/>
  <c r="CX238" i="21" s="1"/>
  <c r="EI223" i="21"/>
  <c r="EI238" i="21" s="1"/>
  <c r="FT223" i="21"/>
  <c r="FT238" i="21" s="1"/>
  <c r="AB223" i="21"/>
  <c r="AB238" i="21" s="1"/>
  <c r="X223" i="21"/>
  <c r="X238" i="21" s="1"/>
  <c r="BJ223" i="21"/>
  <c r="BJ238" i="21" s="1"/>
  <c r="BN223" i="21"/>
  <c r="BN238" i="21" s="1"/>
  <c r="CU223" i="21"/>
  <c r="CU238" i="21" s="1"/>
  <c r="CY223" i="21"/>
  <c r="CY238" i="21" s="1"/>
  <c r="EF223" i="21"/>
  <c r="EF238" i="21" s="1"/>
  <c r="EJ223" i="21"/>
  <c r="EJ238" i="21" s="1"/>
  <c r="FQ223" i="21"/>
  <c r="FQ238" i="21" s="1"/>
  <c r="FU223" i="21"/>
  <c r="FU238" i="21" s="1"/>
  <c r="W223" i="21"/>
  <c r="W238" i="21" s="1"/>
  <c r="AA223" i="21"/>
  <c r="AA238" i="21" s="1"/>
  <c r="BK223" i="21"/>
  <c r="BK238" i="21" s="1"/>
  <c r="BO223" i="21"/>
  <c r="BO238" i="21" s="1"/>
  <c r="CV223" i="21"/>
  <c r="CV238" i="21" s="1"/>
  <c r="CZ223" i="21"/>
  <c r="CZ238" i="21" s="1"/>
  <c r="EG223" i="21"/>
  <c r="EG238" i="21" s="1"/>
  <c r="EK223" i="21"/>
  <c r="EK238" i="21" s="1"/>
  <c r="FR223" i="21"/>
  <c r="FR238" i="21" s="1"/>
  <c r="FV223" i="21"/>
  <c r="FV238" i="21" s="1"/>
  <c r="GS14" i="31" l="1"/>
  <c r="CZ123" i="20"/>
  <c r="CZ190" i="20" s="1"/>
  <c r="HA14" i="31"/>
  <c r="GU14" i="31"/>
  <c r="AZ174" i="28"/>
  <c r="GV14" i="31"/>
  <c r="BJ174" i="28"/>
  <c r="GY14" i="31"/>
  <c r="AZ172" i="28"/>
  <c r="BJ172" i="28"/>
  <c r="HB14" i="31"/>
  <c r="BJ173" i="28"/>
  <c r="AZ173" i="28"/>
  <c r="AZ175" i="28"/>
  <c r="BJ175" i="28"/>
  <c r="GX14" i="31"/>
  <c r="GR14" i="31"/>
  <c r="GZ14" i="31"/>
  <c r="GT14" i="31"/>
  <c r="AZ171" i="28"/>
  <c r="BJ171" i="28"/>
  <c r="V255" i="21"/>
  <c r="FN18" i="31"/>
  <c r="FN20" i="31" s="1"/>
  <c r="V31" i="31" s="1"/>
  <c r="V253" i="21"/>
  <c r="CR18" i="31"/>
  <c r="CR20" i="31" s="1"/>
  <c r="V29" i="31" s="1"/>
  <c r="V252" i="21"/>
  <c r="BG18" i="31"/>
  <c r="BG20" i="31" s="1"/>
  <c r="V28" i="31" s="1"/>
  <c r="V18" i="31"/>
  <c r="V20" i="31" s="1"/>
  <c r="V27" i="31" s="1"/>
  <c r="V26" i="31" s="1"/>
  <c r="U26" i="31" s="1"/>
  <c r="T26" i="31" s="1"/>
  <c r="V251" i="21"/>
  <c r="V254" i="21"/>
  <c r="EC18" i="31"/>
  <c r="EC20" i="31" s="1"/>
  <c r="V30" i="31" s="1"/>
  <c r="GP100" i="21"/>
  <c r="FE100" i="21"/>
  <c r="DT100" i="21"/>
  <c r="CI100" i="21"/>
  <c r="X186" i="20"/>
  <c r="W186" i="20"/>
  <c r="GP49" i="21"/>
  <c r="GP48" i="21"/>
  <c r="GP47" i="21"/>
  <c r="GP46" i="21"/>
  <c r="GP45" i="21"/>
  <c r="GP44" i="21"/>
  <c r="M57" i="21" s="1"/>
  <c r="FE49" i="21"/>
  <c r="FE48" i="21"/>
  <c r="FE47" i="21"/>
  <c r="FE46" i="21"/>
  <c r="FE45" i="21"/>
  <c r="FE44" i="21"/>
  <c r="DT49" i="21"/>
  <c r="DT48" i="21"/>
  <c r="DT47" i="21"/>
  <c r="DT46" i="21"/>
  <c r="DT45" i="21"/>
  <c r="DT44" i="21"/>
  <c r="DT223" i="21" s="1"/>
  <c r="CI49" i="21"/>
  <c r="CI48" i="21"/>
  <c r="CI47" i="21"/>
  <c r="CI46" i="21"/>
  <c r="CI45" i="21"/>
  <c r="CI44" i="21"/>
  <c r="J57" i="21" s="1"/>
  <c r="AX49" i="21"/>
  <c r="AX48" i="21"/>
  <c r="AX47" i="21"/>
  <c r="AX46" i="21"/>
  <c r="AX44" i="21"/>
  <c r="I57" i="21" s="1"/>
  <c r="L57" i="21" l="1"/>
  <c r="EM223" i="21"/>
  <c r="EM238" i="21" s="1"/>
  <c r="EN223" i="21"/>
  <c r="EN238" i="21" s="1"/>
  <c r="EO223" i="21"/>
  <c r="EO238" i="21" s="1"/>
  <c r="EP223" i="21"/>
  <c r="EP238" i="21" s="1"/>
  <c r="EL223" i="21"/>
  <c r="EL238" i="21" s="1"/>
  <c r="K57" i="21"/>
  <c r="DJ223" i="21"/>
  <c r="DJ238" i="21" s="1"/>
  <c r="CI119" i="21"/>
  <c r="CI120" i="21" s="1"/>
  <c r="CI122" i="21" s="1"/>
  <c r="J173" i="21" s="1"/>
  <c r="J60" i="21"/>
  <c r="DT160" i="21"/>
  <c r="DT161" i="21" s="1"/>
  <c r="DT163" i="21" s="1"/>
  <c r="DT230" i="21" s="1"/>
  <c r="K62" i="21"/>
  <c r="GP91" i="21"/>
  <c r="GP92" i="21" s="1"/>
  <c r="GP101" i="21" s="1"/>
  <c r="GP99" i="21" s="1"/>
  <c r="M58" i="21"/>
  <c r="AX110" i="21"/>
  <c r="AX111" i="21" s="1"/>
  <c r="AX113" i="21" s="1"/>
  <c r="I59" i="21"/>
  <c r="FE133" i="21"/>
  <c r="FE134" i="21" s="1"/>
  <c r="FE137" i="21" s="1"/>
  <c r="L61" i="21"/>
  <c r="GP110" i="21"/>
  <c r="GP111" i="21" s="1"/>
  <c r="GP113" i="21" s="1"/>
  <c r="M59" i="21"/>
  <c r="DT91" i="21"/>
  <c r="DT92" i="21" s="1"/>
  <c r="DT101" i="21" s="1"/>
  <c r="DT99" i="21" s="1"/>
  <c r="K58" i="21"/>
  <c r="FE119" i="21"/>
  <c r="FE120" i="21" s="1"/>
  <c r="FE122" i="21" s="1"/>
  <c r="L60" i="21"/>
  <c r="GP160" i="21"/>
  <c r="GP161" i="21" s="1"/>
  <c r="M62" i="21"/>
  <c r="CI133" i="21"/>
  <c r="CI134" i="21" s="1"/>
  <c r="CI137" i="21" s="1"/>
  <c r="J61" i="21"/>
  <c r="DT110" i="21"/>
  <c r="DT111" i="21" s="1"/>
  <c r="K59" i="21"/>
  <c r="AX119" i="21"/>
  <c r="I60" i="21"/>
  <c r="CI91" i="21"/>
  <c r="CI92" i="21" s="1"/>
  <c r="CI101" i="21" s="1"/>
  <c r="CI99" i="21" s="1"/>
  <c r="J58" i="21"/>
  <c r="CI160" i="21"/>
  <c r="CI161" i="21" s="1"/>
  <c r="CI163" i="21" s="1"/>
  <c r="J178" i="21" s="1"/>
  <c r="J62" i="21"/>
  <c r="DT119" i="21"/>
  <c r="DT120" i="21" s="1"/>
  <c r="DT122" i="21" s="1"/>
  <c r="K60" i="21"/>
  <c r="FE91" i="21"/>
  <c r="FE92" i="21" s="1"/>
  <c r="FE101" i="21" s="1"/>
  <c r="FE99" i="21" s="1"/>
  <c r="L58" i="21"/>
  <c r="FE160" i="21"/>
  <c r="FE161" i="21" s="1"/>
  <c r="FE163" i="21" s="1"/>
  <c r="L62" i="21"/>
  <c r="GP119" i="21"/>
  <c r="GP120" i="21" s="1"/>
  <c r="GP122" i="21" s="1"/>
  <c r="M60" i="21"/>
  <c r="AX160" i="21"/>
  <c r="I62" i="21"/>
  <c r="AX133" i="21"/>
  <c r="AX134" i="21" s="1"/>
  <c r="AX143" i="21" s="1"/>
  <c r="I61" i="21"/>
  <c r="CI110" i="21"/>
  <c r="CI111" i="21" s="1"/>
  <c r="CI113" i="21" s="1"/>
  <c r="J172" i="21" s="1"/>
  <c r="J59" i="21"/>
  <c r="DT133" i="21"/>
  <c r="DT134" i="21" s="1"/>
  <c r="CZ143" i="21" s="1"/>
  <c r="K61" i="21"/>
  <c r="FE110" i="21"/>
  <c r="FE111" i="21" s="1"/>
  <c r="FE113" i="21" s="1"/>
  <c r="L59" i="21"/>
  <c r="GP133" i="21"/>
  <c r="GP134" i="21" s="1"/>
  <c r="GP137" i="21" s="1"/>
  <c r="M61" i="21"/>
  <c r="FE143" i="21"/>
  <c r="J170" i="21"/>
  <c r="CI225" i="21"/>
  <c r="FE88" i="21"/>
  <c r="FE89" i="21" s="1"/>
  <c r="FE223" i="21"/>
  <c r="FE238" i="21" s="1"/>
  <c r="FA223" i="21"/>
  <c r="FA238" i="21" s="1"/>
  <c r="EW223" i="21"/>
  <c r="EW238" i="21" s="1"/>
  <c r="ES223" i="21"/>
  <c r="ES238" i="21" s="1"/>
  <c r="EY223" i="21"/>
  <c r="EY238" i="21" s="1"/>
  <c r="EQ223" i="21"/>
  <c r="EQ238" i="21" s="1"/>
  <c r="FB223" i="21"/>
  <c r="FB238" i="21" s="1"/>
  <c r="ET223" i="21"/>
  <c r="ET238" i="21" s="1"/>
  <c r="FD223" i="21"/>
  <c r="FD238" i="21" s="1"/>
  <c r="EZ223" i="21"/>
  <c r="EZ238" i="21" s="1"/>
  <c r="EV223" i="21"/>
  <c r="EV238" i="21" s="1"/>
  <c r="ER223" i="21"/>
  <c r="ER238" i="21" s="1"/>
  <c r="FC223" i="21"/>
  <c r="FC238" i="21" s="1"/>
  <c r="EU223" i="21"/>
  <c r="EU238" i="21" s="1"/>
  <c r="EX223" i="21"/>
  <c r="EX238" i="21" s="1"/>
  <c r="K170" i="21"/>
  <c r="DT225" i="21"/>
  <c r="M170" i="21"/>
  <c r="GP225" i="21"/>
  <c r="L170" i="21"/>
  <c r="FE225" i="21"/>
  <c r="CI223" i="21"/>
  <c r="CI238" i="21" s="1"/>
  <c r="CE223" i="21"/>
  <c r="CE238" i="21" s="1"/>
  <c r="CA223" i="21"/>
  <c r="CA238" i="21" s="1"/>
  <c r="BW223" i="21"/>
  <c r="BW238" i="21" s="1"/>
  <c r="BS223" i="21"/>
  <c r="BS238" i="21" s="1"/>
  <c r="CC223" i="21"/>
  <c r="CC238" i="21" s="1"/>
  <c r="BU223" i="21"/>
  <c r="BU238" i="21" s="1"/>
  <c r="CH223" i="21"/>
  <c r="CH238" i="21" s="1"/>
  <c r="CD223" i="21"/>
  <c r="CD238" i="21" s="1"/>
  <c r="BZ223" i="21"/>
  <c r="BZ238" i="21" s="1"/>
  <c r="BV223" i="21"/>
  <c r="BV238" i="21" s="1"/>
  <c r="BR223" i="21"/>
  <c r="BR238" i="21" s="1"/>
  <c r="CG223" i="21"/>
  <c r="CG238" i="21" s="1"/>
  <c r="BY223" i="21"/>
  <c r="BY238" i="21" s="1"/>
  <c r="BQ223" i="21"/>
  <c r="BQ238" i="21" s="1"/>
  <c r="BT223" i="21"/>
  <c r="BT238" i="21" s="1"/>
  <c r="CF223" i="21"/>
  <c r="CF238" i="21" s="1"/>
  <c r="BP223" i="21"/>
  <c r="BP238" i="21" s="1"/>
  <c r="CB223" i="21"/>
  <c r="CB238" i="21" s="1"/>
  <c r="BX223" i="21"/>
  <c r="BX238" i="21" s="1"/>
  <c r="DT88" i="21"/>
  <c r="DT89" i="21" s="1"/>
  <c r="DT238" i="21"/>
  <c r="DP223" i="21"/>
  <c r="DP238" i="21" s="1"/>
  <c r="DL223" i="21"/>
  <c r="DL238" i="21" s="1"/>
  <c r="DH223" i="21"/>
  <c r="DH238" i="21" s="1"/>
  <c r="DD223" i="21"/>
  <c r="DD238" i="21" s="1"/>
  <c r="DR223" i="21"/>
  <c r="DR238" i="21" s="1"/>
  <c r="DF223" i="21"/>
  <c r="DF238" i="21" s="1"/>
  <c r="DS223" i="21"/>
  <c r="DS238" i="21" s="1"/>
  <c r="DO223" i="21"/>
  <c r="DO238" i="21" s="1"/>
  <c r="DK223" i="21"/>
  <c r="DK238" i="21" s="1"/>
  <c r="DG223" i="21"/>
  <c r="DG238" i="21" s="1"/>
  <c r="DC223" i="21"/>
  <c r="DC238" i="21" s="1"/>
  <c r="DN223" i="21"/>
  <c r="DN238" i="21" s="1"/>
  <c r="DB223" i="21"/>
  <c r="DB238" i="21" s="1"/>
  <c r="DQ223" i="21"/>
  <c r="DQ238" i="21" s="1"/>
  <c r="DA223" i="21"/>
  <c r="DA238" i="21" s="1"/>
  <c r="DE223" i="21"/>
  <c r="DE238" i="21" s="1"/>
  <c r="DM223" i="21"/>
  <c r="DM238" i="21" s="1"/>
  <c r="DI223" i="21"/>
  <c r="DI238" i="21" s="1"/>
  <c r="GP88" i="21"/>
  <c r="GP89" i="21" s="1"/>
  <c r="GP223" i="21"/>
  <c r="GP238" i="21" s="1"/>
  <c r="GL223" i="21"/>
  <c r="GL238" i="21" s="1"/>
  <c r="GH223" i="21"/>
  <c r="GH238" i="21" s="1"/>
  <c r="GD223" i="21"/>
  <c r="GD238" i="21" s="1"/>
  <c r="FZ223" i="21"/>
  <c r="FZ238" i="21" s="1"/>
  <c r="GN223" i="21"/>
  <c r="GN238" i="21" s="1"/>
  <c r="GF223" i="21"/>
  <c r="GF238" i="21" s="1"/>
  <c r="FX223" i="21"/>
  <c r="FX238" i="21" s="1"/>
  <c r="GI223" i="21"/>
  <c r="GI238" i="21" s="1"/>
  <c r="GA223" i="21"/>
  <c r="GA238" i="21" s="1"/>
  <c r="GO223" i="21"/>
  <c r="GO238" i="21" s="1"/>
  <c r="GK223" i="21"/>
  <c r="GK238" i="21" s="1"/>
  <c r="GG223" i="21"/>
  <c r="GG238" i="21" s="1"/>
  <c r="GC223" i="21"/>
  <c r="GC238" i="21" s="1"/>
  <c r="FY223" i="21"/>
  <c r="FY238" i="21" s="1"/>
  <c r="GJ223" i="21"/>
  <c r="GJ238" i="21" s="1"/>
  <c r="GB223" i="21"/>
  <c r="GB238" i="21" s="1"/>
  <c r="GM223" i="21"/>
  <c r="GM238" i="21" s="1"/>
  <c r="GE223" i="21"/>
  <c r="GE238" i="21" s="1"/>
  <c r="FW223" i="21"/>
  <c r="FW238" i="21" s="1"/>
  <c r="AX88" i="21"/>
  <c r="AX89" i="21" s="1"/>
  <c r="CI88" i="21"/>
  <c r="CI89" i="21" s="1"/>
  <c r="GP163" i="21"/>
  <c r="DT113" i="21"/>
  <c r="GP120" i="20"/>
  <c r="FE120" i="20"/>
  <c r="DT120" i="20"/>
  <c r="DT119" i="20"/>
  <c r="CI120" i="20"/>
  <c r="AX120" i="20"/>
  <c r="GP93" i="21" l="1"/>
  <c r="GP95" i="21" s="1"/>
  <c r="EK143" i="21"/>
  <c r="L174" i="21" s="1"/>
  <c r="FE138" i="21"/>
  <c r="EK138" i="21" s="1"/>
  <c r="BO143" i="21"/>
  <c r="CI143" i="21"/>
  <c r="CI93" i="21"/>
  <c r="CI95" i="21" s="1"/>
  <c r="DT137" i="21"/>
  <c r="DT138" i="21" s="1"/>
  <c r="FE93" i="21"/>
  <c r="FE95" i="21" s="1"/>
  <c r="J63" i="21"/>
  <c r="M63" i="21"/>
  <c r="DP245" i="21"/>
  <c r="DL245" i="21"/>
  <c r="DS245" i="21"/>
  <c r="DO245" i="21"/>
  <c r="DK245" i="21"/>
  <c r="DN245" i="21"/>
  <c r="DH245" i="21"/>
  <c r="DD245" i="21"/>
  <c r="CZ245" i="21"/>
  <c r="CV245" i="21"/>
  <c r="DM245" i="21"/>
  <c r="DG245" i="21"/>
  <c r="DC245" i="21"/>
  <c r="CY245" i="21"/>
  <c r="CU245" i="21"/>
  <c r="DI245" i="21"/>
  <c r="DA245" i="21"/>
  <c r="CS245" i="21"/>
  <c r="DQ245" i="21"/>
  <c r="CW245" i="21"/>
  <c r="DJ245" i="21"/>
  <c r="CT245" i="21"/>
  <c r="DR245" i="21"/>
  <c r="DF245" i="21"/>
  <c r="CX245" i="21"/>
  <c r="DE245" i="21"/>
  <c r="DB245" i="21"/>
  <c r="GP143" i="21"/>
  <c r="EK121" i="20"/>
  <c r="EK122" i="20"/>
  <c r="EK123" i="20" s="1"/>
  <c r="EK190" i="20" s="1"/>
  <c r="K63" i="21"/>
  <c r="FV143" i="21"/>
  <c r="AD143" i="21"/>
  <c r="I174" i="21" s="1"/>
  <c r="L63" i="21"/>
  <c r="DT93" i="21"/>
  <c r="DT95" i="21" s="1"/>
  <c r="DT143" i="21"/>
  <c r="K174" i="21" s="1"/>
  <c r="CI227" i="21"/>
  <c r="AX137" i="21"/>
  <c r="AX138" i="21" s="1"/>
  <c r="AX119" i="20"/>
  <c r="AD121" i="20"/>
  <c r="AD122" i="20"/>
  <c r="AD123" i="20" s="1"/>
  <c r="AD190" i="20" s="1"/>
  <c r="GP119" i="20"/>
  <c r="FV121" i="20"/>
  <c r="FV122" i="20"/>
  <c r="FV123" i="20" s="1"/>
  <c r="FV190" i="20" s="1"/>
  <c r="CI119" i="20"/>
  <c r="BO122" i="20"/>
  <c r="BO123" i="20" s="1"/>
  <c r="BO190" i="20" s="1"/>
  <c r="BO121" i="20"/>
  <c r="FE119" i="20"/>
  <c r="GP138" i="21"/>
  <c r="CI138" i="21"/>
  <c r="CI230" i="21"/>
  <c r="CI228" i="21"/>
  <c r="K178" i="21"/>
  <c r="M178" i="21"/>
  <c r="GP230" i="21"/>
  <c r="M172" i="21"/>
  <c r="GP227" i="21"/>
  <c r="L172" i="21"/>
  <c r="FE227" i="21"/>
  <c r="L173" i="21"/>
  <c r="FE228" i="21"/>
  <c r="M173" i="21"/>
  <c r="GP228" i="21"/>
  <c r="M171" i="21"/>
  <c r="GP226" i="21"/>
  <c r="L171" i="21"/>
  <c r="FE226" i="21"/>
  <c r="K172" i="21"/>
  <c r="DT227" i="21"/>
  <c r="K173" i="21"/>
  <c r="DT228" i="21"/>
  <c r="L178" i="21"/>
  <c r="FE230" i="21"/>
  <c r="J171" i="21"/>
  <c r="CI226" i="21"/>
  <c r="K171" i="21"/>
  <c r="DT226" i="21"/>
  <c r="I172" i="21"/>
  <c r="AX227" i="21"/>
  <c r="AX100" i="21"/>
  <c r="J174" i="21" l="1"/>
  <c r="DB242" i="21"/>
  <c r="CX242" i="21"/>
  <c r="CT242" i="21"/>
  <c r="DD242" i="21"/>
  <c r="CY242" i="21"/>
  <c r="DE242" i="21"/>
  <c r="DA242" i="21"/>
  <c r="CW242" i="21"/>
  <c r="CS242" i="21"/>
  <c r="DC242" i="21"/>
  <c r="CZ242" i="21"/>
  <c r="CV242" i="21"/>
  <c r="CU242" i="21"/>
  <c r="AH242" i="21"/>
  <c r="AD242" i="21"/>
  <c r="Z242" i="21"/>
  <c r="AB242" i="21"/>
  <c r="AE242" i="21"/>
  <c r="AG242" i="21"/>
  <c r="AC242" i="21"/>
  <c r="Y242" i="21"/>
  <c r="AA242" i="21"/>
  <c r="AF242" i="21"/>
  <c r="X242" i="21"/>
  <c r="AI242" i="21"/>
  <c r="W242" i="21"/>
  <c r="DR243" i="21"/>
  <c r="DN243" i="21"/>
  <c r="DJ243" i="21"/>
  <c r="DF243" i="21"/>
  <c r="DB243" i="21"/>
  <c r="CX243" i="21"/>
  <c r="CT243" i="21"/>
  <c r="DQ243" i="21"/>
  <c r="DM243" i="21"/>
  <c r="DI243" i="21"/>
  <c r="DE243" i="21"/>
  <c r="DA243" i="21"/>
  <c r="CW243" i="21"/>
  <c r="CS243" i="21"/>
  <c r="DO243" i="21"/>
  <c r="DG243" i="21"/>
  <c r="CY243" i="21"/>
  <c r="DS243" i="21"/>
  <c r="DC243" i="21"/>
  <c r="DH243" i="21"/>
  <c r="DL243" i="21"/>
  <c r="DD243" i="21"/>
  <c r="CV243" i="21"/>
  <c r="DK243" i="21"/>
  <c r="CU243" i="21"/>
  <c r="DP243" i="21"/>
  <c r="CZ243" i="21"/>
  <c r="GM243" i="21"/>
  <c r="GI243" i="21"/>
  <c r="GE243" i="21"/>
  <c r="GA243" i="21"/>
  <c r="FW243" i="21"/>
  <c r="FS243" i="21"/>
  <c r="FO243" i="21"/>
  <c r="GL243" i="21"/>
  <c r="GH243" i="21"/>
  <c r="GD243" i="21"/>
  <c r="FZ243" i="21"/>
  <c r="FV243" i="21"/>
  <c r="FR243" i="21"/>
  <c r="GO243" i="21"/>
  <c r="GK243" i="21"/>
  <c r="GG243" i="21"/>
  <c r="GC243" i="21"/>
  <c r="FY243" i="21"/>
  <c r="FU243" i="21"/>
  <c r="FQ243" i="21"/>
  <c r="GJ243" i="21"/>
  <c r="FT243" i="21"/>
  <c r="GF243" i="21"/>
  <c r="FP243" i="21"/>
  <c r="GN243" i="21"/>
  <c r="GB243" i="21"/>
  <c r="FX243" i="21"/>
  <c r="EP242" i="21"/>
  <c r="EL242" i="21"/>
  <c r="EH242" i="21"/>
  <c r="ED242" i="21"/>
  <c r="EM242" i="21"/>
  <c r="EO242" i="21"/>
  <c r="EK242" i="21"/>
  <c r="EG242" i="21"/>
  <c r="EI242" i="21"/>
  <c r="EN242" i="21"/>
  <c r="EJ242" i="21"/>
  <c r="EF242" i="21"/>
  <c r="EE242" i="21"/>
  <c r="GO245" i="21"/>
  <c r="GK245" i="21"/>
  <c r="GG245" i="21"/>
  <c r="GC245" i="21"/>
  <c r="FY245" i="21"/>
  <c r="FU245" i="21"/>
  <c r="FQ245" i="21"/>
  <c r="GN245" i="21"/>
  <c r="GJ245" i="21"/>
  <c r="GF245" i="21"/>
  <c r="GB245" i="21"/>
  <c r="FX245" i="21"/>
  <c r="FT245" i="21"/>
  <c r="FP245" i="21"/>
  <c r="GM245" i="21"/>
  <c r="GI245" i="21"/>
  <c r="GE245" i="21"/>
  <c r="GA245" i="21"/>
  <c r="FW245" i="21"/>
  <c r="FS245" i="21"/>
  <c r="FO245" i="21"/>
  <c r="GD245" i="21"/>
  <c r="FZ245" i="21"/>
  <c r="GL245" i="21"/>
  <c r="FR245" i="21"/>
  <c r="FV245" i="21"/>
  <c r="GH245" i="21"/>
  <c r="CH243" i="21"/>
  <c r="CD243" i="21"/>
  <c r="BZ243" i="21"/>
  <c r="BV243" i="21"/>
  <c r="BR243" i="21"/>
  <c r="BN243" i="21"/>
  <c r="BJ243" i="21"/>
  <c r="CG243" i="21"/>
  <c r="CC243" i="21"/>
  <c r="BY243" i="21"/>
  <c r="BU243" i="21"/>
  <c r="BQ243" i="21"/>
  <c r="BM243" i="21"/>
  <c r="BI243" i="21"/>
  <c r="CE243" i="21"/>
  <c r="BW243" i="21"/>
  <c r="BO243" i="21"/>
  <c r="CA243" i="21"/>
  <c r="BK243" i="21"/>
  <c r="BX243" i="21"/>
  <c r="BH243" i="21"/>
  <c r="CB243" i="21"/>
  <c r="BT243" i="21"/>
  <c r="BL243" i="21"/>
  <c r="BS243" i="21"/>
  <c r="CF243" i="21"/>
  <c r="BP243" i="21"/>
  <c r="CF245" i="21"/>
  <c r="CB245" i="21"/>
  <c r="BX245" i="21"/>
  <c r="BT245" i="21"/>
  <c r="BP245" i="21"/>
  <c r="BL245" i="21"/>
  <c r="BH245" i="21"/>
  <c r="CE245" i="21"/>
  <c r="CA245" i="21"/>
  <c r="BW245" i="21"/>
  <c r="BS245" i="21"/>
  <c r="BO245" i="21"/>
  <c r="BK245" i="21"/>
  <c r="CG245" i="21"/>
  <c r="BY245" i="21"/>
  <c r="BQ245" i="21"/>
  <c r="BI245" i="21"/>
  <c r="CC245" i="21"/>
  <c r="CH245" i="21"/>
  <c r="BR245" i="21"/>
  <c r="CD245" i="21"/>
  <c r="BV245" i="21"/>
  <c r="BN245" i="21"/>
  <c r="BU245" i="21"/>
  <c r="BM245" i="21"/>
  <c r="BZ245" i="21"/>
  <c r="BJ245" i="21"/>
  <c r="BR242" i="21"/>
  <c r="BN242" i="21"/>
  <c r="BJ242" i="21"/>
  <c r="BT242" i="21"/>
  <c r="BL242" i="21"/>
  <c r="BO242" i="21"/>
  <c r="BQ242" i="21"/>
  <c r="BM242" i="21"/>
  <c r="BI242" i="21"/>
  <c r="BH242" i="21"/>
  <c r="BS242" i="21"/>
  <c r="BK242" i="21"/>
  <c r="BP242" i="21"/>
  <c r="FA245" i="21"/>
  <c r="EW245" i="21"/>
  <c r="ES245" i="21"/>
  <c r="EO245" i="21"/>
  <c r="EK245" i="21"/>
  <c r="EG245" i="21"/>
  <c r="FD245" i="21"/>
  <c r="EZ245" i="21"/>
  <c r="EV245" i="21"/>
  <c r="ER245" i="21"/>
  <c r="EN245" i="21"/>
  <c r="EJ245" i="21"/>
  <c r="EF245" i="21"/>
  <c r="FC245" i="21"/>
  <c r="EY245" i="21"/>
  <c r="EU245" i="21"/>
  <c r="EQ245" i="21"/>
  <c r="EM245" i="21"/>
  <c r="EI245" i="21"/>
  <c r="EE245" i="21"/>
  <c r="ET245" i="21"/>
  <c r="ED245" i="21"/>
  <c r="EP245" i="21"/>
  <c r="EX245" i="21"/>
  <c r="EH245" i="21"/>
  <c r="EL245" i="21"/>
  <c r="FB245" i="21"/>
  <c r="FC243" i="21"/>
  <c r="EY243" i="21"/>
  <c r="EU243" i="21"/>
  <c r="EQ243" i="21"/>
  <c r="EM243" i="21"/>
  <c r="EI243" i="21"/>
  <c r="EE243" i="21"/>
  <c r="FB243" i="21"/>
  <c r="EX243" i="21"/>
  <c r="ET243" i="21"/>
  <c r="EP243" i="21"/>
  <c r="EL243" i="21"/>
  <c r="EH243" i="21"/>
  <c r="ED243" i="21"/>
  <c r="FA243" i="21"/>
  <c r="EW243" i="21"/>
  <c r="ES243" i="21"/>
  <c r="EO243" i="21"/>
  <c r="EK243" i="21"/>
  <c r="EG243" i="21"/>
  <c r="EZ243" i="21"/>
  <c r="EJ243" i="21"/>
  <c r="EV243" i="21"/>
  <c r="EF243" i="21"/>
  <c r="EN243" i="21"/>
  <c r="FD243" i="21"/>
  <c r="ER243" i="21"/>
  <c r="FZ242" i="21"/>
  <c r="FV242" i="21"/>
  <c r="FR242" i="21"/>
  <c r="FW242" i="21"/>
  <c r="FY242" i="21"/>
  <c r="FU242" i="21"/>
  <c r="FQ242" i="21"/>
  <c r="GA242" i="21"/>
  <c r="FS242" i="21"/>
  <c r="FX242" i="21"/>
  <c r="FT242" i="21"/>
  <c r="FP242" i="21"/>
  <c r="FO242" i="21"/>
  <c r="M174" i="21"/>
  <c r="EK125" i="20"/>
  <c r="AD138" i="21"/>
  <c r="AX146" i="21" s="1"/>
  <c r="CZ138" i="21"/>
  <c r="DT146" i="21" s="1"/>
  <c r="BO138" i="21"/>
  <c r="CI146" i="21" s="1"/>
  <c r="FV138" i="21"/>
  <c r="GP146" i="21" s="1"/>
  <c r="BO241" i="21"/>
  <c r="BK241" i="21"/>
  <c r="BI241" i="21"/>
  <c r="BN241" i="21"/>
  <c r="BJ241" i="21"/>
  <c r="BM241" i="21"/>
  <c r="BL241" i="21"/>
  <c r="BH241" i="21"/>
  <c r="CZ241" i="21"/>
  <c r="CV241" i="21"/>
  <c r="CX241" i="21"/>
  <c r="CY241" i="21"/>
  <c r="CU241" i="21"/>
  <c r="CT241" i="21"/>
  <c r="CW241" i="21"/>
  <c r="CS241" i="21"/>
  <c r="EK241" i="21"/>
  <c r="EG241" i="21"/>
  <c r="EI241" i="21"/>
  <c r="EH241" i="21"/>
  <c r="EJ241" i="21"/>
  <c r="EF241" i="21"/>
  <c r="EE241" i="21"/>
  <c r="ED241" i="21"/>
  <c r="FT241" i="21"/>
  <c r="FP241" i="21"/>
  <c r="FS241" i="21"/>
  <c r="FO241" i="21"/>
  <c r="FU241" i="21"/>
  <c r="FQ241" i="21"/>
  <c r="FR241" i="21"/>
  <c r="FV241" i="21"/>
  <c r="I170" i="21"/>
  <c r="AX225" i="21"/>
  <c r="GP144" i="21" l="1"/>
  <c r="GP145" i="21" s="1"/>
  <c r="FV146" i="21"/>
  <c r="M177" i="21" s="1"/>
  <c r="FV144" i="21"/>
  <c r="AX144" i="21"/>
  <c r="AX145" i="21" s="1"/>
  <c r="AD146" i="21"/>
  <c r="I177" i="21" s="1"/>
  <c r="AD144" i="21"/>
  <c r="EK146" i="21"/>
  <c r="EK144" i="21"/>
  <c r="BO146" i="21"/>
  <c r="J177" i="21" s="1"/>
  <c r="CI144" i="21"/>
  <c r="CI145" i="21" s="1"/>
  <c r="BO144" i="21"/>
  <c r="FE144" i="21"/>
  <c r="CZ146" i="21"/>
  <c r="K177" i="21" s="1"/>
  <c r="CZ144" i="21"/>
  <c r="DT144" i="21"/>
  <c r="FE146" i="21"/>
  <c r="I18" i="20"/>
  <c r="J18" i="20"/>
  <c r="K18" i="20"/>
  <c r="L18" i="20"/>
  <c r="M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Z18" i="20"/>
  <c r="BA18" i="20"/>
  <c r="BB18" i="20"/>
  <c r="BC18" i="20"/>
  <c r="BD18" i="20"/>
  <c r="BE18" i="20"/>
  <c r="BF18" i="20"/>
  <c r="BG18" i="20"/>
  <c r="BH18" i="20"/>
  <c r="BI18" i="20"/>
  <c r="BJ18" i="20"/>
  <c r="BK18" i="20"/>
  <c r="BL18" i="20"/>
  <c r="BM18" i="20"/>
  <c r="BN18" i="20"/>
  <c r="BO18" i="20"/>
  <c r="BP18" i="20"/>
  <c r="BQ18" i="20"/>
  <c r="BR18" i="20"/>
  <c r="BS18" i="20"/>
  <c r="BT18" i="20"/>
  <c r="BU18" i="20"/>
  <c r="BV18" i="20"/>
  <c r="BW18" i="20"/>
  <c r="BX18" i="20"/>
  <c r="BY18" i="20"/>
  <c r="BZ18" i="20"/>
  <c r="CA18" i="20"/>
  <c r="CB18" i="20"/>
  <c r="CC18" i="20"/>
  <c r="CD18" i="20"/>
  <c r="CE18" i="20"/>
  <c r="CF18" i="20"/>
  <c r="CG18" i="20"/>
  <c r="CH18" i="20"/>
  <c r="CI18" i="20"/>
  <c r="CK18" i="20"/>
  <c r="CL18" i="20"/>
  <c r="CM18" i="20"/>
  <c r="CN18" i="20"/>
  <c r="CO18" i="20"/>
  <c r="CP18" i="20"/>
  <c r="CQ18" i="20"/>
  <c r="CR18" i="20"/>
  <c r="CS18" i="20"/>
  <c r="CT18" i="20"/>
  <c r="CU18" i="20"/>
  <c r="CV18" i="20"/>
  <c r="CW18" i="20"/>
  <c r="CX18" i="20"/>
  <c r="CY18" i="20"/>
  <c r="CZ18" i="20"/>
  <c r="DA18" i="20"/>
  <c r="DB18" i="20"/>
  <c r="DC18" i="20"/>
  <c r="DD18" i="20"/>
  <c r="DE18" i="20"/>
  <c r="DF18" i="20"/>
  <c r="DG18" i="20"/>
  <c r="DH18" i="20"/>
  <c r="DI18" i="20"/>
  <c r="DJ18" i="20"/>
  <c r="DK18" i="20"/>
  <c r="DL18" i="20"/>
  <c r="DM18" i="20"/>
  <c r="DN18" i="20"/>
  <c r="DO18" i="20"/>
  <c r="DP18" i="20"/>
  <c r="DQ18" i="20"/>
  <c r="DR18" i="20"/>
  <c r="DS18" i="20"/>
  <c r="DT18" i="20"/>
  <c r="DV18" i="20"/>
  <c r="DW18" i="20"/>
  <c r="DX18" i="20"/>
  <c r="DY18" i="20"/>
  <c r="DZ18" i="20"/>
  <c r="EA18" i="20"/>
  <c r="EB18" i="20"/>
  <c r="EC18" i="20"/>
  <c r="ED18" i="20"/>
  <c r="EE18" i="20"/>
  <c r="EF18" i="20"/>
  <c r="EG18" i="20"/>
  <c r="EH18" i="20"/>
  <c r="EI18" i="20"/>
  <c r="EJ18" i="20"/>
  <c r="EK18" i="20"/>
  <c r="EL18" i="20"/>
  <c r="EM18" i="20"/>
  <c r="EN18" i="20"/>
  <c r="EO18" i="20"/>
  <c r="EP18" i="20"/>
  <c r="EQ18" i="20"/>
  <c r="ER18" i="20"/>
  <c r="ES18" i="20"/>
  <c r="ET18" i="20"/>
  <c r="EU18" i="20"/>
  <c r="EV18" i="20"/>
  <c r="EW18" i="20"/>
  <c r="EX18" i="20"/>
  <c r="EY18" i="20"/>
  <c r="EZ18" i="20"/>
  <c r="FA18" i="20"/>
  <c r="FB18" i="20"/>
  <c r="FC18" i="20"/>
  <c r="FD18" i="20"/>
  <c r="FE18" i="20"/>
  <c r="FG18" i="20"/>
  <c r="FH18" i="20"/>
  <c r="FI18" i="20"/>
  <c r="FJ18" i="20"/>
  <c r="FK18" i="20"/>
  <c r="FL18" i="20"/>
  <c r="FM18" i="20"/>
  <c r="FN18" i="20"/>
  <c r="FO18" i="20"/>
  <c r="FP18" i="20"/>
  <c r="FQ18" i="20"/>
  <c r="FR18" i="20"/>
  <c r="FS18" i="20"/>
  <c r="FT18" i="20"/>
  <c r="FU18" i="20"/>
  <c r="FV18" i="20"/>
  <c r="FW18" i="20"/>
  <c r="FX18" i="20"/>
  <c r="FY18" i="20"/>
  <c r="FZ18" i="20"/>
  <c r="GA18" i="20"/>
  <c r="GB18" i="20"/>
  <c r="GC18" i="20"/>
  <c r="GD18" i="20"/>
  <c r="GE18" i="20"/>
  <c r="GF18" i="20"/>
  <c r="GG18" i="20"/>
  <c r="GH18" i="20"/>
  <c r="GI18" i="20"/>
  <c r="GJ18" i="20"/>
  <c r="GK18" i="20"/>
  <c r="GL18" i="20"/>
  <c r="GM18" i="20"/>
  <c r="GN18" i="20"/>
  <c r="GO18" i="20"/>
  <c r="GP18" i="20"/>
  <c r="EK145" i="21" l="1"/>
  <c r="EK142" i="21"/>
  <c r="FE145" i="21"/>
  <c r="FE229" i="21" s="1"/>
  <c r="FE142" i="21"/>
  <c r="CI142" i="21"/>
  <c r="CI229" i="21"/>
  <c r="L177" i="21"/>
  <c r="AX142" i="21"/>
  <c r="AX229" i="21"/>
  <c r="GP142" i="21"/>
  <c r="GP229" i="21"/>
  <c r="AD145" i="21"/>
  <c r="FV145" i="21"/>
  <c r="CZ145" i="21"/>
  <c r="BO145" i="21"/>
  <c r="DT145" i="21"/>
  <c r="DT229" i="21" s="1"/>
  <c r="L175" i="21" l="1"/>
  <c r="DT142" i="21"/>
  <c r="FD244" i="21"/>
  <c r="FD246" i="21" s="1"/>
  <c r="FD18" i="31" s="1"/>
  <c r="EZ244" i="21"/>
  <c r="EZ246" i="21" s="1"/>
  <c r="EZ18" i="31" s="1"/>
  <c r="EV244" i="21"/>
  <c r="EV246" i="21" s="1"/>
  <c r="EV18" i="31" s="1"/>
  <c r="ER244" i="21"/>
  <c r="EN244" i="21"/>
  <c r="EN246" i="21" s="1"/>
  <c r="EN18" i="31" s="1"/>
  <c r="FC244" i="21"/>
  <c r="FC246" i="21" s="1"/>
  <c r="FC18" i="31" s="1"/>
  <c r="EY244" i="21"/>
  <c r="EY246" i="21" s="1"/>
  <c r="EY18" i="31" s="1"/>
  <c r="EU244" i="21"/>
  <c r="EQ244" i="21"/>
  <c r="EQ246" i="21" s="1"/>
  <c r="EQ18" i="31" s="1"/>
  <c r="EM244" i="21"/>
  <c r="EM246" i="21" s="1"/>
  <c r="EM18" i="31" s="1"/>
  <c r="FB244" i="21"/>
  <c r="FB246" i="21" s="1"/>
  <c r="FB18" i="31" s="1"/>
  <c r="EX244" i="21"/>
  <c r="ET244" i="21"/>
  <c r="EP244" i="21"/>
  <c r="EP246" i="21" s="1"/>
  <c r="EP18" i="31" s="1"/>
  <c r="EL244" i="21"/>
  <c r="EL246" i="21" s="1"/>
  <c r="EL18" i="31" s="1"/>
  <c r="EO244" i="21"/>
  <c r="FA244" i="21"/>
  <c r="FA246" i="21" s="1"/>
  <c r="FA18" i="31" s="1"/>
  <c r="ES244" i="21"/>
  <c r="ES246" i="21" s="1"/>
  <c r="ES18" i="31" s="1"/>
  <c r="EW244" i="21"/>
  <c r="EW246" i="21" s="1"/>
  <c r="EW18" i="31" s="1"/>
  <c r="CE244" i="21"/>
  <c r="CA244" i="21"/>
  <c r="BW244" i="21"/>
  <c r="BW246" i="21" s="1"/>
  <c r="BW18" i="31" s="1"/>
  <c r="BS244" i="21"/>
  <c r="BS246" i="21" s="1"/>
  <c r="BS18" i="31" s="1"/>
  <c r="CH244" i="21"/>
  <c r="CD244" i="21"/>
  <c r="BZ244" i="21"/>
  <c r="BZ246" i="21" s="1"/>
  <c r="BZ18" i="31" s="1"/>
  <c r="BV244" i="21"/>
  <c r="BV246" i="21" s="1"/>
  <c r="BV18" i="31" s="1"/>
  <c r="BR244" i="21"/>
  <c r="CB244" i="21"/>
  <c r="BT244" i="21"/>
  <c r="BT246" i="21" s="1"/>
  <c r="BT18" i="31" s="1"/>
  <c r="CF244" i="21"/>
  <c r="CF246" i="21" s="1"/>
  <c r="CF18" i="31" s="1"/>
  <c r="BP244" i="21"/>
  <c r="BP246" i="21" s="1"/>
  <c r="BP18" i="31" s="1"/>
  <c r="CC244" i="21"/>
  <c r="CC246" i="21" s="1"/>
  <c r="CC18" i="31" s="1"/>
  <c r="CG244" i="21"/>
  <c r="CG246" i="21" s="1"/>
  <c r="CG18" i="31" s="1"/>
  <c r="BY244" i="21"/>
  <c r="BY246" i="21" s="1"/>
  <c r="BY18" i="31" s="1"/>
  <c r="BQ244" i="21"/>
  <c r="BX244" i="21"/>
  <c r="BX246" i="21" s="1"/>
  <c r="BX18" i="31" s="1"/>
  <c r="BU244" i="21"/>
  <c r="BU246" i="21" s="1"/>
  <c r="BU18" i="31" s="1"/>
  <c r="GN244" i="21"/>
  <c r="GN246" i="21" s="1"/>
  <c r="GN18" i="31" s="1"/>
  <c r="GJ244" i="21"/>
  <c r="GF244" i="21"/>
  <c r="GF246" i="21" s="1"/>
  <c r="GF18" i="31" s="1"/>
  <c r="GB244" i="21"/>
  <c r="GB246" i="21" s="1"/>
  <c r="GB18" i="31" s="1"/>
  <c r="FX244" i="21"/>
  <c r="FX246" i="21" s="1"/>
  <c r="FX18" i="31" s="1"/>
  <c r="GM244" i="21"/>
  <c r="GM246" i="21" s="1"/>
  <c r="GM18" i="31" s="1"/>
  <c r="GI244" i="21"/>
  <c r="GE244" i="21"/>
  <c r="GE246" i="21" s="1"/>
  <c r="GE18" i="31" s="1"/>
  <c r="GA244" i="21"/>
  <c r="GA246" i="21" s="1"/>
  <c r="GA18" i="31" s="1"/>
  <c r="FW244" i="21"/>
  <c r="GL244" i="21"/>
  <c r="GH244" i="21"/>
  <c r="GD244" i="21"/>
  <c r="FZ244" i="21"/>
  <c r="GO244" i="21"/>
  <c r="GO246" i="21" s="1"/>
  <c r="GO18" i="31" s="1"/>
  <c r="FY244" i="21"/>
  <c r="FY246" i="21" s="1"/>
  <c r="FY18" i="31" s="1"/>
  <c r="GK244" i="21"/>
  <c r="GK246" i="21" s="1"/>
  <c r="GK18" i="31" s="1"/>
  <c r="GC244" i="21"/>
  <c r="GC246" i="21" s="1"/>
  <c r="GC18" i="31" s="1"/>
  <c r="GG244" i="21"/>
  <c r="GG246" i="21" s="1"/>
  <c r="GG18" i="31" s="1"/>
  <c r="DS244" i="21"/>
  <c r="DS246" i="21" s="1"/>
  <c r="DS18" i="31" s="1"/>
  <c r="DO244" i="21"/>
  <c r="DO246" i="21" s="1"/>
  <c r="DO18" i="31" s="1"/>
  <c r="DK244" i="21"/>
  <c r="DG244" i="21"/>
  <c r="DC244" i="21"/>
  <c r="DC246" i="21" s="1"/>
  <c r="DC18" i="31" s="1"/>
  <c r="DR244" i="21"/>
  <c r="DR246" i="21" s="1"/>
  <c r="DR18" i="31" s="1"/>
  <c r="DN244" i="21"/>
  <c r="DJ244" i="21"/>
  <c r="DJ246" i="21" s="1"/>
  <c r="DJ18" i="31" s="1"/>
  <c r="DF244" i="21"/>
  <c r="DF246" i="21" s="1"/>
  <c r="DF18" i="31" s="1"/>
  <c r="DB244" i="21"/>
  <c r="DB246" i="21" s="1"/>
  <c r="DB18" i="31" s="1"/>
  <c r="DL244" i="21"/>
  <c r="DL246" i="21" s="1"/>
  <c r="DL18" i="31" s="1"/>
  <c r="DD244" i="21"/>
  <c r="DD246" i="21" s="1"/>
  <c r="DD18" i="31" s="1"/>
  <c r="DH244" i="21"/>
  <c r="DH246" i="21" s="1"/>
  <c r="DH18" i="31" s="1"/>
  <c r="DQ244" i="21"/>
  <c r="DQ246" i="21" s="1"/>
  <c r="DQ18" i="31" s="1"/>
  <c r="DI244" i="21"/>
  <c r="DI246" i="21" s="1"/>
  <c r="DI18" i="31" s="1"/>
  <c r="DA244" i="21"/>
  <c r="DA246" i="21" s="1"/>
  <c r="DA18" i="31" s="1"/>
  <c r="DP244" i="21"/>
  <c r="DP246" i="21" s="1"/>
  <c r="DP18" i="31" s="1"/>
  <c r="DM244" i="21"/>
  <c r="DM246" i="21" s="1"/>
  <c r="DM18" i="31" s="1"/>
  <c r="DE244" i="21"/>
  <c r="AV244" i="21"/>
  <c r="AR244" i="21"/>
  <c r="AN244" i="21"/>
  <c r="AJ244" i="21"/>
  <c r="AF244" i="21"/>
  <c r="AU244" i="21"/>
  <c r="AQ244" i="21"/>
  <c r="AM244" i="21"/>
  <c r="AI244" i="21"/>
  <c r="AE244" i="21"/>
  <c r="AW244" i="21"/>
  <c r="AO244" i="21"/>
  <c r="AG244" i="21"/>
  <c r="AK244" i="21"/>
  <c r="AH244" i="21"/>
  <c r="AT244" i="21"/>
  <c r="AL244" i="21"/>
  <c r="AS244" i="21"/>
  <c r="AP244" i="21"/>
  <c r="GP246" i="21"/>
  <c r="GP18" i="31" s="1"/>
  <c r="GL246" i="21"/>
  <c r="GL18" i="31" s="1"/>
  <c r="GH246" i="21"/>
  <c r="GH18" i="31" s="1"/>
  <c r="GD246" i="21"/>
  <c r="GD18" i="31" s="1"/>
  <c r="GJ246" i="21"/>
  <c r="GJ18" i="31" s="1"/>
  <c r="GI246" i="21"/>
  <c r="GI18" i="31" s="1"/>
  <c r="FE246" i="21"/>
  <c r="FE18" i="31" s="1"/>
  <c r="ET246" i="21"/>
  <c r="ET18" i="31" s="1"/>
  <c r="EX246" i="21"/>
  <c r="EX18" i="31" s="1"/>
  <c r="CI246" i="21"/>
  <c r="CI18" i="31" s="1"/>
  <c r="CE246" i="21"/>
  <c r="CE18" i="31" s="1"/>
  <c r="CA246" i="21"/>
  <c r="CA18" i="31" s="1"/>
  <c r="CH246" i="21"/>
  <c r="CH18" i="31" s="1"/>
  <c r="CD246" i="21"/>
  <c r="CD18" i="31" s="1"/>
  <c r="CB246" i="21"/>
  <c r="CB18" i="31" s="1"/>
  <c r="DT246" i="21"/>
  <c r="DT18" i="31" s="1"/>
  <c r="DK246" i="21"/>
  <c r="DK18" i="31" s="1"/>
  <c r="DN246" i="21"/>
  <c r="DN18" i="31" s="1"/>
  <c r="BQ246" i="21"/>
  <c r="BQ18" i="31" s="1"/>
  <c r="BR246" i="21"/>
  <c r="BR18" i="31" s="1"/>
  <c r="FZ246" i="21"/>
  <c r="FZ18" i="31" s="1"/>
  <c r="FW246" i="21"/>
  <c r="FW18" i="31" s="1"/>
  <c r="EO246" i="21"/>
  <c r="EO18" i="31" s="1"/>
  <c r="ER246" i="21"/>
  <c r="ER18" i="31" s="1"/>
  <c r="EU246" i="21"/>
  <c r="EU18" i="31" s="1"/>
  <c r="DG246" i="21"/>
  <c r="DG18" i="31" s="1"/>
  <c r="DE246" i="21"/>
  <c r="DE18" i="31" s="1"/>
  <c r="BO142" i="21"/>
  <c r="J175" i="21" s="1"/>
  <c r="J176" i="21"/>
  <c r="BO229" i="21"/>
  <c r="K176" i="21"/>
  <c r="CZ229" i="21"/>
  <c r="AD142" i="21"/>
  <c r="I175" i="21" s="1"/>
  <c r="I176" i="21"/>
  <c r="AD229" i="21"/>
  <c r="CZ142" i="21"/>
  <c r="FV142" i="21"/>
  <c r="M175" i="21" s="1"/>
  <c r="M176" i="21"/>
  <c r="FV229" i="21"/>
  <c r="L176" i="21"/>
  <c r="EK229" i="21"/>
  <c r="K175" i="21" l="1"/>
  <c r="CY244" i="21"/>
  <c r="CY246" i="21" s="1"/>
  <c r="CY18" i="31" s="1"/>
  <c r="CU244" i="21"/>
  <c r="CU246" i="21" s="1"/>
  <c r="CU18" i="31" s="1"/>
  <c r="CX244" i="21"/>
  <c r="CX246" i="21" s="1"/>
  <c r="CX18" i="31" s="1"/>
  <c r="CT244" i="21"/>
  <c r="CT246" i="21" s="1"/>
  <c r="CT18" i="31" s="1"/>
  <c r="CV244" i="21"/>
  <c r="CV246" i="21" s="1"/>
  <c r="CV18" i="31" s="1"/>
  <c r="CW244" i="21"/>
  <c r="CW246" i="21" s="1"/>
  <c r="CW18" i="31" s="1"/>
  <c r="CS244" i="21"/>
  <c r="CS246" i="21" s="1"/>
  <c r="CS18" i="31" s="1"/>
  <c r="CZ244" i="21"/>
  <c r="CZ246" i="21" s="1"/>
  <c r="CZ18" i="31" s="1"/>
  <c r="EJ244" i="21"/>
  <c r="EJ246" i="21" s="1"/>
  <c r="EJ18" i="31" s="1"/>
  <c r="EF244" i="21"/>
  <c r="EF246" i="21" s="1"/>
  <c r="EF18" i="31" s="1"/>
  <c r="EI244" i="21"/>
  <c r="EE244" i="21"/>
  <c r="EE246" i="21" s="1"/>
  <c r="EE18" i="31" s="1"/>
  <c r="EH244" i="21"/>
  <c r="EH246" i="21" s="1"/>
  <c r="EH18" i="31" s="1"/>
  <c r="ED244" i="21"/>
  <c r="ED246" i="21" s="1"/>
  <c r="ED18" i="31" s="1"/>
  <c r="EK244" i="21"/>
  <c r="EK246" i="21" s="1"/>
  <c r="EK18" i="31" s="1"/>
  <c r="EG244" i="21"/>
  <c r="BO244" i="21"/>
  <c r="BO246" i="21" s="1"/>
  <c r="BO18" i="31" s="1"/>
  <c r="BK244" i="21"/>
  <c r="BK246" i="21" s="1"/>
  <c r="BK18" i="31" s="1"/>
  <c r="BN244" i="21"/>
  <c r="BN246" i="21" s="1"/>
  <c r="BN18" i="31" s="1"/>
  <c r="BJ244" i="21"/>
  <c r="BJ246" i="21" s="1"/>
  <c r="BJ18" i="31" s="1"/>
  <c r="BL244" i="21"/>
  <c r="BL246" i="21" s="1"/>
  <c r="BL18" i="31" s="1"/>
  <c r="BM244" i="21"/>
  <c r="BM246" i="21" s="1"/>
  <c r="BM18" i="31" s="1"/>
  <c r="BI244" i="21"/>
  <c r="BI246" i="21" s="1"/>
  <c r="BI18" i="31" s="1"/>
  <c r="BH244" i="21"/>
  <c r="BH246" i="21" s="1"/>
  <c r="BH18" i="31" s="1"/>
  <c r="FT244" i="21"/>
  <c r="FT246" i="21" s="1"/>
  <c r="FT18" i="31" s="1"/>
  <c r="FP244" i="21"/>
  <c r="FP246" i="21" s="1"/>
  <c r="FP18" i="31" s="1"/>
  <c r="FS244" i="21"/>
  <c r="FS246" i="21" s="1"/>
  <c r="FS18" i="31" s="1"/>
  <c r="FO244" i="21"/>
  <c r="FO246" i="21" s="1"/>
  <c r="FO18" i="31" s="1"/>
  <c r="FV244" i="21"/>
  <c r="FV246" i="21" s="1"/>
  <c r="FV18" i="31" s="1"/>
  <c r="FR244" i="21"/>
  <c r="FR246" i="21" s="1"/>
  <c r="FR18" i="31" s="1"/>
  <c r="FU244" i="21"/>
  <c r="FU246" i="21" s="1"/>
  <c r="FU18" i="31" s="1"/>
  <c r="FQ244" i="21"/>
  <c r="FQ246" i="21" s="1"/>
  <c r="FQ18" i="31" s="1"/>
  <c r="AD244" i="21"/>
  <c r="W244" i="21"/>
  <c r="EI246" i="21"/>
  <c r="EI18" i="31" s="1"/>
  <c r="EG246" i="21"/>
  <c r="EG18" i="31" s="1"/>
  <c r="Z244" i="21"/>
  <c r="AB244" i="21"/>
  <c r="AA244" i="21"/>
  <c r="AC244" i="21"/>
  <c r="Y244" i="21"/>
  <c r="X244" i="21"/>
  <c r="I255" i="21"/>
  <c r="H255" i="21"/>
  <c r="I254" i="21"/>
  <c r="H254" i="21"/>
  <c r="I253" i="21"/>
  <c r="H253" i="21"/>
  <c r="I252" i="21"/>
  <c r="H252" i="21"/>
  <c r="I251" i="21"/>
  <c r="H251" i="21"/>
  <c r="I250" i="21"/>
  <c r="H250" i="21"/>
  <c r="C255" i="21"/>
  <c r="C254" i="21"/>
  <c r="C253" i="21"/>
  <c r="C252" i="21"/>
  <c r="C251" i="21"/>
  <c r="C250" i="21"/>
  <c r="AX255" i="21"/>
  <c r="AW255" i="21"/>
  <c r="AV255" i="21"/>
  <c r="AU255" i="21"/>
  <c r="AT255" i="21"/>
  <c r="M254" i="21"/>
  <c r="AW254" i="21"/>
  <c r="AV254" i="21"/>
  <c r="AU254" i="21"/>
  <c r="AT254" i="21"/>
  <c r="AX253" i="21"/>
  <c r="AW253" i="21"/>
  <c r="AV253" i="21"/>
  <c r="AU253" i="21"/>
  <c r="AT253" i="21"/>
  <c r="AX252" i="21"/>
  <c r="AW252" i="21"/>
  <c r="AV252" i="21"/>
  <c r="AU252" i="21"/>
  <c r="AT252" i="21"/>
  <c r="M237" i="21"/>
  <c r="L237" i="21"/>
  <c r="K237" i="21"/>
  <c r="J237" i="21"/>
  <c r="I237" i="21"/>
  <c r="H237" i="21"/>
  <c r="GP222" i="21"/>
  <c r="GO222" i="21"/>
  <c r="GN222" i="21"/>
  <c r="GM222" i="21"/>
  <c r="GL222" i="21"/>
  <c r="GK222" i="21"/>
  <c r="GJ222" i="21"/>
  <c r="GI222" i="21"/>
  <c r="GH222" i="21"/>
  <c r="GG222" i="21"/>
  <c r="GF222" i="21"/>
  <c r="GE222" i="21"/>
  <c r="GD222" i="21"/>
  <c r="GC222" i="21"/>
  <c r="GB222" i="21"/>
  <c r="GA222" i="21"/>
  <c r="FZ222" i="21"/>
  <c r="FY222" i="21"/>
  <c r="FX222" i="21"/>
  <c r="FW222" i="21"/>
  <c r="FV222" i="21"/>
  <c r="FU222" i="21"/>
  <c r="FT222" i="21"/>
  <c r="FS222" i="21"/>
  <c r="FR222" i="21"/>
  <c r="FQ222" i="21"/>
  <c r="FP222" i="21"/>
  <c r="FO222" i="21"/>
  <c r="FN222" i="21"/>
  <c r="FM222" i="21"/>
  <c r="FL222" i="21"/>
  <c r="FK222" i="21"/>
  <c r="FJ222" i="21"/>
  <c r="FI222" i="21"/>
  <c r="FH222" i="21"/>
  <c r="FG222" i="21"/>
  <c r="FE222" i="21"/>
  <c r="FD222" i="21"/>
  <c r="FC222" i="21"/>
  <c r="FB222" i="21"/>
  <c r="FA222" i="21"/>
  <c r="EZ222" i="21"/>
  <c r="EY222" i="21"/>
  <c r="EX222" i="21"/>
  <c r="EW222" i="21"/>
  <c r="EV222" i="21"/>
  <c r="EU222" i="21"/>
  <c r="ET222" i="21"/>
  <c r="ES222" i="21"/>
  <c r="ER222" i="21"/>
  <c r="EQ222" i="21"/>
  <c r="EP222" i="21"/>
  <c r="EO222" i="21"/>
  <c r="EN222" i="21"/>
  <c r="EM222" i="21"/>
  <c r="EL222" i="21"/>
  <c r="EK222" i="21"/>
  <c r="EJ222" i="21"/>
  <c r="EI222" i="21"/>
  <c r="EH222" i="21"/>
  <c r="EG222" i="21"/>
  <c r="EF222" i="21"/>
  <c r="EE222" i="21"/>
  <c r="ED222" i="21"/>
  <c r="EC222" i="21"/>
  <c r="EB222" i="21"/>
  <c r="EA222" i="21"/>
  <c r="DZ222" i="21"/>
  <c r="DY222" i="21"/>
  <c r="DX222" i="21"/>
  <c r="DW222" i="21"/>
  <c r="DV222" i="21"/>
  <c r="DT222" i="21"/>
  <c r="DS222" i="21"/>
  <c r="DR222" i="21"/>
  <c r="DQ222" i="21"/>
  <c r="DP222" i="21"/>
  <c r="DO222" i="21"/>
  <c r="DN222" i="21"/>
  <c r="DM222" i="21"/>
  <c r="DL222" i="21"/>
  <c r="DK222" i="21"/>
  <c r="DJ222" i="21"/>
  <c r="DI222" i="21"/>
  <c r="DH222" i="21"/>
  <c r="DG222" i="21"/>
  <c r="DF222" i="21"/>
  <c r="DE222" i="21"/>
  <c r="DD222" i="21"/>
  <c r="DC222" i="21"/>
  <c r="DB222" i="21"/>
  <c r="DA222" i="21"/>
  <c r="CZ222" i="21"/>
  <c r="CY222" i="21"/>
  <c r="CX222" i="21"/>
  <c r="CW222" i="21"/>
  <c r="CV222" i="21"/>
  <c r="CU222" i="21"/>
  <c r="CT222" i="21"/>
  <c r="CS222" i="21"/>
  <c r="CR222" i="21"/>
  <c r="CQ222" i="21"/>
  <c r="CP222" i="21"/>
  <c r="CO222" i="21"/>
  <c r="CN222" i="21"/>
  <c r="CM222" i="21"/>
  <c r="CL222" i="21"/>
  <c r="CK222" i="21"/>
  <c r="CI222" i="21"/>
  <c r="CH222" i="21"/>
  <c r="CG222" i="21"/>
  <c r="CF222" i="21"/>
  <c r="CE222" i="21"/>
  <c r="CD222" i="21"/>
  <c r="CC222" i="21"/>
  <c r="CB222" i="21"/>
  <c r="CA222" i="21"/>
  <c r="BZ222" i="21"/>
  <c r="BY222" i="21"/>
  <c r="BX222" i="21"/>
  <c r="BW222" i="21"/>
  <c r="BV222" i="21"/>
  <c r="BU222" i="21"/>
  <c r="BT222" i="21"/>
  <c r="BS222" i="21"/>
  <c r="BR222" i="21"/>
  <c r="BQ222" i="21"/>
  <c r="BP222" i="21"/>
  <c r="BO222" i="21"/>
  <c r="BN222" i="21"/>
  <c r="BM222" i="21"/>
  <c r="BL222" i="21"/>
  <c r="BK222" i="21"/>
  <c r="BJ222" i="21"/>
  <c r="BI222" i="21"/>
  <c r="BH222" i="21"/>
  <c r="BG222" i="21"/>
  <c r="BF222" i="21"/>
  <c r="BE222" i="21"/>
  <c r="BD222" i="21"/>
  <c r="BC222" i="21"/>
  <c r="BB222" i="21"/>
  <c r="BA222" i="21"/>
  <c r="AZ222" i="21"/>
  <c r="AX222" i="21"/>
  <c r="AW222" i="21"/>
  <c r="AV222" i="21"/>
  <c r="AU222" i="21"/>
  <c r="AT222" i="21"/>
  <c r="AS222" i="21"/>
  <c r="AR222" i="21"/>
  <c r="AQ222" i="21"/>
  <c r="AP222" i="21"/>
  <c r="AO222" i="21"/>
  <c r="AN222" i="21"/>
  <c r="AM222" i="21"/>
  <c r="AL222" i="21"/>
  <c r="AK222" i="21"/>
  <c r="AJ222" i="21"/>
  <c r="AI222" i="21"/>
  <c r="AH222" i="21"/>
  <c r="AG222" i="21"/>
  <c r="AF222" i="21"/>
  <c r="AE222" i="21"/>
  <c r="AD222" i="21"/>
  <c r="AC222" i="21"/>
  <c r="AB222" i="21"/>
  <c r="AA222" i="21"/>
  <c r="Z222" i="21"/>
  <c r="Y222" i="21"/>
  <c r="X222" i="21"/>
  <c r="W222" i="21"/>
  <c r="V222" i="21"/>
  <c r="U222" i="21"/>
  <c r="T222" i="21"/>
  <c r="S222" i="21"/>
  <c r="R222" i="21"/>
  <c r="Q222" i="21"/>
  <c r="P222" i="21"/>
  <c r="O222" i="21"/>
  <c r="M222" i="21"/>
  <c r="L222" i="21"/>
  <c r="K222" i="21"/>
  <c r="J222" i="21"/>
  <c r="I222" i="21"/>
  <c r="H222" i="21"/>
  <c r="HA18" i="31" l="1"/>
  <c r="GZ18" i="31"/>
  <c r="GY18" i="31"/>
  <c r="HB18" i="31"/>
  <c r="GV18" i="31"/>
  <c r="GS18" i="31"/>
  <c r="GU18" i="31"/>
  <c r="GT18" i="31"/>
  <c r="AX254" i="21"/>
  <c r="M252" i="21"/>
  <c r="M253" i="21"/>
  <c r="M255" i="21"/>
  <c r="GP131" i="21"/>
  <c r="GO131" i="21"/>
  <c r="GN131" i="21"/>
  <c r="GM131" i="21"/>
  <c r="GL131" i="21"/>
  <c r="GK131" i="21"/>
  <c r="GJ131" i="21"/>
  <c r="GI131" i="21"/>
  <c r="GH131" i="21"/>
  <c r="GG131" i="21"/>
  <c r="GF131" i="21"/>
  <c r="GE131" i="21"/>
  <c r="GD131" i="21"/>
  <c r="GC131" i="21"/>
  <c r="GB131" i="21"/>
  <c r="GA131" i="21"/>
  <c r="FZ131" i="21"/>
  <c r="FY131" i="21"/>
  <c r="FX131" i="21"/>
  <c r="FW131" i="21"/>
  <c r="FV131" i="21"/>
  <c r="FU131" i="21"/>
  <c r="FT131" i="21"/>
  <c r="FS131" i="21"/>
  <c r="FR131" i="21"/>
  <c r="FQ131" i="21"/>
  <c r="FP131" i="21"/>
  <c r="FO131" i="21"/>
  <c r="FN131" i="21"/>
  <c r="FM131" i="21"/>
  <c r="FL131" i="21"/>
  <c r="FK131" i="21"/>
  <c r="FJ131" i="21"/>
  <c r="FI131" i="21"/>
  <c r="FH131" i="21"/>
  <c r="FG131" i="21"/>
  <c r="FE131" i="21"/>
  <c r="FD131" i="21"/>
  <c r="FC131" i="21"/>
  <c r="FB131" i="21"/>
  <c r="FA131" i="21"/>
  <c r="EZ131" i="21"/>
  <c r="EY131" i="21"/>
  <c r="EX131" i="21"/>
  <c r="EW131" i="21"/>
  <c r="EV131" i="21"/>
  <c r="EU131" i="21"/>
  <c r="ET131" i="21"/>
  <c r="ES131" i="21"/>
  <c r="ER131" i="21"/>
  <c r="EQ131" i="21"/>
  <c r="EP131" i="21"/>
  <c r="EO131" i="21"/>
  <c r="EN131" i="21"/>
  <c r="EM131" i="21"/>
  <c r="EL131" i="21"/>
  <c r="EK131" i="21"/>
  <c r="EJ131" i="21"/>
  <c r="EI131" i="21"/>
  <c r="EH131" i="21"/>
  <c r="EG131" i="21"/>
  <c r="EF131" i="21"/>
  <c r="EE131" i="21"/>
  <c r="ED131" i="21"/>
  <c r="EC131" i="21"/>
  <c r="EB131" i="21"/>
  <c r="EA131" i="21"/>
  <c r="DZ131" i="21"/>
  <c r="DY131" i="21"/>
  <c r="DX131" i="21"/>
  <c r="DW131" i="21"/>
  <c r="DV131" i="21"/>
  <c r="DT131" i="21"/>
  <c r="DS131" i="21"/>
  <c r="DR131" i="21"/>
  <c r="DQ131" i="21"/>
  <c r="DP131" i="21"/>
  <c r="DO131" i="21"/>
  <c r="DN131" i="21"/>
  <c r="DM131" i="21"/>
  <c r="DL131" i="21"/>
  <c r="DK131" i="21"/>
  <c r="DJ131" i="21"/>
  <c r="DI131" i="21"/>
  <c r="DH131" i="21"/>
  <c r="DG131" i="21"/>
  <c r="DF131" i="21"/>
  <c r="DE131" i="21"/>
  <c r="DD131" i="21"/>
  <c r="DC131" i="21"/>
  <c r="DB131" i="21"/>
  <c r="DA131" i="21"/>
  <c r="CZ131" i="21"/>
  <c r="CY131" i="21"/>
  <c r="CX131" i="21"/>
  <c r="CW131" i="21"/>
  <c r="CV131" i="21"/>
  <c r="CU131" i="21"/>
  <c r="CT131" i="21"/>
  <c r="CS131" i="21"/>
  <c r="CR131" i="21"/>
  <c r="CQ131" i="21"/>
  <c r="CP131" i="21"/>
  <c r="CO131" i="21"/>
  <c r="CN131" i="21"/>
  <c r="CM131" i="21"/>
  <c r="CL131" i="21"/>
  <c r="CK131" i="21"/>
  <c r="CI131" i="21"/>
  <c r="CH131" i="21"/>
  <c r="CG131" i="21"/>
  <c r="CF131" i="21"/>
  <c r="CE131" i="21"/>
  <c r="CD131" i="21"/>
  <c r="CC131" i="21"/>
  <c r="CB131" i="21"/>
  <c r="CA131" i="21"/>
  <c r="BZ131" i="21"/>
  <c r="BY131" i="21"/>
  <c r="BX131" i="21"/>
  <c r="BW131" i="21"/>
  <c r="BV131" i="21"/>
  <c r="BU131" i="21"/>
  <c r="BT131" i="21"/>
  <c r="BS131" i="21"/>
  <c r="BR131" i="21"/>
  <c r="BQ131" i="21"/>
  <c r="BP131" i="21"/>
  <c r="BO131" i="21"/>
  <c r="BN131" i="21"/>
  <c r="BM131" i="21"/>
  <c r="BL131" i="21"/>
  <c r="BK131" i="21"/>
  <c r="BJ131" i="21"/>
  <c r="BI131" i="21"/>
  <c r="BH131" i="21"/>
  <c r="BG131" i="21"/>
  <c r="BF131" i="21"/>
  <c r="BE131" i="21"/>
  <c r="BD131" i="21"/>
  <c r="BC131" i="21"/>
  <c r="BB131" i="21"/>
  <c r="BA131" i="21"/>
  <c r="AZ131" i="21"/>
  <c r="AX131" i="21"/>
  <c r="AW131" i="21"/>
  <c r="AV131" i="21"/>
  <c r="AU131" i="21"/>
  <c r="AT131" i="21"/>
  <c r="AS131" i="21"/>
  <c r="AR131" i="21"/>
  <c r="AQ131" i="21"/>
  <c r="AP131" i="21"/>
  <c r="AO131" i="21"/>
  <c r="AN131" i="21"/>
  <c r="AM131" i="21"/>
  <c r="AL131" i="21"/>
  <c r="AK131" i="21"/>
  <c r="AJ131" i="21"/>
  <c r="AI131" i="21"/>
  <c r="AH131" i="21"/>
  <c r="AG131" i="21"/>
  <c r="AF131" i="21"/>
  <c r="AE131" i="21"/>
  <c r="AD131" i="21"/>
  <c r="AC131" i="21"/>
  <c r="AB131" i="21"/>
  <c r="AA131" i="21"/>
  <c r="Z131" i="21"/>
  <c r="Y131" i="21"/>
  <c r="X131" i="21"/>
  <c r="W131" i="21"/>
  <c r="V131" i="21"/>
  <c r="U131" i="21"/>
  <c r="T131" i="21"/>
  <c r="S131" i="21"/>
  <c r="R131" i="21"/>
  <c r="Q131" i="21"/>
  <c r="P131" i="21"/>
  <c r="O131" i="21"/>
  <c r="M131" i="21"/>
  <c r="L131" i="21"/>
  <c r="K131" i="21"/>
  <c r="J131" i="21"/>
  <c r="I131" i="21"/>
  <c r="H131" i="21"/>
  <c r="GP118" i="21" l="1"/>
  <c r="GO118" i="21"/>
  <c r="GN118" i="21"/>
  <c r="GM118" i="21"/>
  <c r="GL118" i="21"/>
  <c r="GK118" i="21"/>
  <c r="GJ118" i="21"/>
  <c r="GI118" i="21"/>
  <c r="GH118" i="21"/>
  <c r="GG118" i="21"/>
  <c r="GF118" i="21"/>
  <c r="GE118" i="21"/>
  <c r="GD118" i="21"/>
  <c r="GC118" i="21"/>
  <c r="GB118" i="21"/>
  <c r="GA118" i="21"/>
  <c r="FZ118" i="21"/>
  <c r="FY118" i="21"/>
  <c r="FX118" i="21"/>
  <c r="FW118" i="21"/>
  <c r="FV118" i="21"/>
  <c r="FU118" i="21"/>
  <c r="FT118" i="21"/>
  <c r="FS118" i="21"/>
  <c r="FR118" i="21"/>
  <c r="FQ118" i="21"/>
  <c r="FP118" i="21"/>
  <c r="FO118" i="21"/>
  <c r="FN118" i="21"/>
  <c r="FM118" i="21"/>
  <c r="FL118" i="21"/>
  <c r="FK118" i="21"/>
  <c r="FJ118" i="21"/>
  <c r="FI118" i="21"/>
  <c r="FH118" i="21"/>
  <c r="FG118" i="21"/>
  <c r="FE118" i="21"/>
  <c r="FD118" i="21"/>
  <c r="FC118" i="21"/>
  <c r="FB118" i="21"/>
  <c r="FA118" i="21"/>
  <c r="EZ118" i="21"/>
  <c r="EY118" i="21"/>
  <c r="EX118" i="21"/>
  <c r="EW118" i="21"/>
  <c r="EV118" i="21"/>
  <c r="EU118" i="21"/>
  <c r="ET118" i="21"/>
  <c r="ES118" i="21"/>
  <c r="ER118" i="21"/>
  <c r="EQ118" i="21"/>
  <c r="EP118" i="21"/>
  <c r="EO118" i="21"/>
  <c r="EN118" i="21"/>
  <c r="EM118" i="21"/>
  <c r="EL118" i="21"/>
  <c r="EK118" i="21"/>
  <c r="EJ118" i="21"/>
  <c r="EI118" i="21"/>
  <c r="EH118" i="21"/>
  <c r="EG118" i="21"/>
  <c r="EF118" i="21"/>
  <c r="EE118" i="21"/>
  <c r="ED118" i="21"/>
  <c r="EC118" i="21"/>
  <c r="EB118" i="21"/>
  <c r="EA118" i="21"/>
  <c r="DZ118" i="21"/>
  <c r="DY118" i="21"/>
  <c r="DX118" i="21"/>
  <c r="DW118" i="21"/>
  <c r="DV118" i="21"/>
  <c r="DT118" i="21"/>
  <c r="DS118" i="21"/>
  <c r="DR118" i="21"/>
  <c r="DQ118" i="21"/>
  <c r="DP118" i="21"/>
  <c r="DO118" i="21"/>
  <c r="DN118" i="21"/>
  <c r="DM118" i="21"/>
  <c r="DL118" i="21"/>
  <c r="DK118" i="21"/>
  <c r="DJ118" i="21"/>
  <c r="DI118" i="21"/>
  <c r="DH118" i="21"/>
  <c r="DG118" i="21"/>
  <c r="DF118" i="21"/>
  <c r="DE118" i="21"/>
  <c r="DD118" i="21"/>
  <c r="DC118" i="21"/>
  <c r="DB118" i="21"/>
  <c r="DA118" i="21"/>
  <c r="CZ118" i="21"/>
  <c r="CY118" i="21"/>
  <c r="CX118" i="21"/>
  <c r="CW118" i="21"/>
  <c r="CV118" i="21"/>
  <c r="CU118" i="21"/>
  <c r="CT118" i="21"/>
  <c r="CS118" i="21"/>
  <c r="CR118" i="21"/>
  <c r="CQ118" i="21"/>
  <c r="CP118" i="21"/>
  <c r="CO118" i="21"/>
  <c r="CN118" i="21"/>
  <c r="CM118" i="21"/>
  <c r="CL118" i="21"/>
  <c r="CK118" i="21"/>
  <c r="CI118" i="21"/>
  <c r="CH118" i="21"/>
  <c r="CG118" i="21"/>
  <c r="CF118" i="21"/>
  <c r="CE118" i="21"/>
  <c r="CD118" i="21"/>
  <c r="CC118" i="21"/>
  <c r="CB118" i="21"/>
  <c r="CA118" i="21"/>
  <c r="BZ118" i="21"/>
  <c r="BY118" i="21"/>
  <c r="BX118" i="21"/>
  <c r="BW118" i="21"/>
  <c r="BV118" i="21"/>
  <c r="BU118" i="21"/>
  <c r="BT118" i="21"/>
  <c r="BS118" i="21"/>
  <c r="BR118" i="21"/>
  <c r="BQ118" i="21"/>
  <c r="BP118" i="21"/>
  <c r="BO118" i="21"/>
  <c r="BN118" i="21"/>
  <c r="BM118" i="21"/>
  <c r="BL118" i="21"/>
  <c r="BK118" i="21"/>
  <c r="BJ118" i="21"/>
  <c r="BI118" i="21"/>
  <c r="BH118" i="21"/>
  <c r="BG118" i="21"/>
  <c r="BF118" i="21"/>
  <c r="BE118" i="21"/>
  <c r="BD118" i="21"/>
  <c r="BC118" i="21"/>
  <c r="BB118" i="21"/>
  <c r="BA118" i="21"/>
  <c r="AZ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V118" i="21"/>
  <c r="U118" i="21"/>
  <c r="T118" i="21"/>
  <c r="S118" i="21"/>
  <c r="R118" i="21"/>
  <c r="Q118" i="21"/>
  <c r="P118" i="21"/>
  <c r="O118" i="21"/>
  <c r="M118" i="21"/>
  <c r="L118" i="21"/>
  <c r="K118" i="21"/>
  <c r="J118" i="21"/>
  <c r="I118" i="21"/>
  <c r="H118" i="21"/>
  <c r="AX45" i="21"/>
  <c r="H178" i="21"/>
  <c r="M169" i="21"/>
  <c r="L169" i="21"/>
  <c r="K169" i="21"/>
  <c r="J169" i="21"/>
  <c r="I169" i="21"/>
  <c r="H169" i="21"/>
  <c r="GP109" i="21"/>
  <c r="GO109" i="21"/>
  <c r="GN109" i="21"/>
  <c r="GM109" i="21"/>
  <c r="GL109" i="21"/>
  <c r="GK109" i="21"/>
  <c r="GJ109" i="21"/>
  <c r="GI109" i="21"/>
  <c r="GH109" i="21"/>
  <c r="GG109" i="21"/>
  <c r="GF109" i="21"/>
  <c r="GE109" i="21"/>
  <c r="GD109" i="21"/>
  <c r="GC109" i="21"/>
  <c r="GB109" i="21"/>
  <c r="GA109" i="21"/>
  <c r="FZ109" i="21"/>
  <c r="FY109" i="21"/>
  <c r="FX109" i="21"/>
  <c r="FW109" i="21"/>
  <c r="FV109" i="21"/>
  <c r="FU109" i="21"/>
  <c r="FT109" i="21"/>
  <c r="FS109" i="21"/>
  <c r="FR109" i="21"/>
  <c r="FQ109" i="21"/>
  <c r="FP109" i="21"/>
  <c r="FO109" i="21"/>
  <c r="FN109" i="21"/>
  <c r="FM109" i="21"/>
  <c r="FL109" i="21"/>
  <c r="FK109" i="21"/>
  <c r="FJ109" i="21"/>
  <c r="FI109" i="21"/>
  <c r="FH109" i="21"/>
  <c r="FG109" i="21"/>
  <c r="FE109" i="21"/>
  <c r="FD109" i="21"/>
  <c r="FC109" i="21"/>
  <c r="FB109" i="21"/>
  <c r="FA109" i="21"/>
  <c r="EZ109" i="21"/>
  <c r="EY109" i="21"/>
  <c r="EX109" i="21"/>
  <c r="EW109" i="21"/>
  <c r="EV109" i="21"/>
  <c r="EU109" i="21"/>
  <c r="ET109" i="21"/>
  <c r="ES109" i="21"/>
  <c r="ER109" i="21"/>
  <c r="EQ109" i="21"/>
  <c r="EP109" i="21"/>
  <c r="EO109" i="21"/>
  <c r="EN109" i="21"/>
  <c r="EM109" i="21"/>
  <c r="EL109" i="21"/>
  <c r="EK109" i="21"/>
  <c r="EJ109" i="21"/>
  <c r="EI109" i="21"/>
  <c r="EH109" i="21"/>
  <c r="EG109" i="21"/>
  <c r="EF109" i="21"/>
  <c r="EE109" i="21"/>
  <c r="ED109" i="21"/>
  <c r="EC109" i="21"/>
  <c r="EB109" i="21"/>
  <c r="EA109" i="21"/>
  <c r="DZ109" i="21"/>
  <c r="DY109" i="21"/>
  <c r="DX109" i="21"/>
  <c r="DW109" i="21"/>
  <c r="DV109" i="21"/>
  <c r="DT109" i="21"/>
  <c r="DS109" i="21"/>
  <c r="DR109" i="21"/>
  <c r="DQ109" i="21"/>
  <c r="DP109" i="21"/>
  <c r="DO109" i="21"/>
  <c r="DN109" i="21"/>
  <c r="DM109" i="21"/>
  <c r="DL109" i="21"/>
  <c r="DK109" i="21"/>
  <c r="DJ109" i="21"/>
  <c r="DI109" i="21"/>
  <c r="DH109" i="21"/>
  <c r="DG109" i="21"/>
  <c r="DF109" i="21"/>
  <c r="DE109" i="21"/>
  <c r="DD109" i="21"/>
  <c r="DC109" i="21"/>
  <c r="DB109" i="21"/>
  <c r="DA109" i="21"/>
  <c r="CZ109" i="21"/>
  <c r="CY109" i="21"/>
  <c r="CX109" i="21"/>
  <c r="CW109" i="21"/>
  <c r="CV109" i="21"/>
  <c r="CU109" i="21"/>
  <c r="CT109" i="21"/>
  <c r="CS109" i="21"/>
  <c r="CR109" i="21"/>
  <c r="CQ109" i="21"/>
  <c r="CP109" i="21"/>
  <c r="CO109" i="21"/>
  <c r="CN109" i="21"/>
  <c r="CM109" i="21"/>
  <c r="CL109" i="21"/>
  <c r="CK109" i="21"/>
  <c r="CI109" i="21"/>
  <c r="CH109" i="21"/>
  <c r="CG109" i="21"/>
  <c r="CF109" i="21"/>
  <c r="CE109" i="21"/>
  <c r="CD109" i="21"/>
  <c r="CC109" i="21"/>
  <c r="CB109" i="21"/>
  <c r="CA109" i="21"/>
  <c r="BZ109" i="21"/>
  <c r="BY109" i="21"/>
  <c r="BX109" i="21"/>
  <c r="BW109" i="21"/>
  <c r="BV109" i="21"/>
  <c r="BU109" i="21"/>
  <c r="BT109" i="21"/>
  <c r="BS109" i="21"/>
  <c r="BR109" i="21"/>
  <c r="BQ109" i="21"/>
  <c r="BP109" i="21"/>
  <c r="BO109" i="21"/>
  <c r="BN109" i="21"/>
  <c r="BM109" i="21"/>
  <c r="BL109" i="21"/>
  <c r="BK109" i="21"/>
  <c r="BJ109" i="21"/>
  <c r="BI109" i="21"/>
  <c r="BH109" i="21"/>
  <c r="BG109" i="21"/>
  <c r="BF109" i="21"/>
  <c r="BE109" i="21"/>
  <c r="BD109" i="21"/>
  <c r="BC109" i="21"/>
  <c r="BB109" i="21"/>
  <c r="BA109" i="21"/>
  <c r="AZ109" i="21"/>
  <c r="AX109" i="21"/>
  <c r="AW109" i="21"/>
  <c r="AV109" i="21"/>
  <c r="AU109" i="21"/>
  <c r="AT109" i="21"/>
  <c r="AS109" i="21"/>
  <c r="AR109" i="21"/>
  <c r="AQ109" i="21"/>
  <c r="AP109" i="21"/>
  <c r="AO109" i="21"/>
  <c r="AN109" i="21"/>
  <c r="AM109" i="21"/>
  <c r="AL109" i="21"/>
  <c r="AK109" i="21"/>
  <c r="AJ109" i="21"/>
  <c r="AI109" i="21"/>
  <c r="AH109" i="21"/>
  <c r="AG109" i="21"/>
  <c r="AF109" i="21"/>
  <c r="AE109" i="21"/>
  <c r="AD109" i="21"/>
  <c r="AC109" i="21"/>
  <c r="AB109" i="21"/>
  <c r="AA109" i="21"/>
  <c r="Z109" i="21"/>
  <c r="Y109" i="21"/>
  <c r="X109" i="21"/>
  <c r="W109" i="21"/>
  <c r="V109" i="21"/>
  <c r="U109" i="21"/>
  <c r="T109" i="21"/>
  <c r="S109" i="21"/>
  <c r="R109" i="21"/>
  <c r="Q109" i="21"/>
  <c r="P109" i="21"/>
  <c r="O109" i="21"/>
  <c r="M109" i="21"/>
  <c r="L109" i="21"/>
  <c r="K109" i="21"/>
  <c r="J109" i="21"/>
  <c r="I109" i="21"/>
  <c r="H109" i="21"/>
  <c r="GP159" i="21"/>
  <c r="GO159" i="21"/>
  <c r="GN159" i="21"/>
  <c r="GM159" i="21"/>
  <c r="GL159" i="21"/>
  <c r="GK159" i="21"/>
  <c r="GJ159" i="21"/>
  <c r="GI159" i="21"/>
  <c r="GH159" i="21"/>
  <c r="GG159" i="21"/>
  <c r="GF159" i="21"/>
  <c r="GE159" i="21"/>
  <c r="GD159" i="21"/>
  <c r="GC159" i="21"/>
  <c r="GB159" i="21"/>
  <c r="GA159" i="21"/>
  <c r="FZ159" i="21"/>
  <c r="FY159" i="21"/>
  <c r="FX159" i="21"/>
  <c r="FW159" i="21"/>
  <c r="FV159" i="21"/>
  <c r="FU159" i="21"/>
  <c r="FT159" i="21"/>
  <c r="FS159" i="21"/>
  <c r="FR159" i="21"/>
  <c r="FQ159" i="21"/>
  <c r="FP159" i="21"/>
  <c r="FO159" i="21"/>
  <c r="FN159" i="21"/>
  <c r="FM159" i="21"/>
  <c r="FL159" i="21"/>
  <c r="FK159" i="21"/>
  <c r="FJ159" i="21"/>
  <c r="FI159" i="21"/>
  <c r="FH159" i="21"/>
  <c r="FG159" i="21"/>
  <c r="FE159" i="21"/>
  <c r="FD159" i="21"/>
  <c r="FC159" i="21"/>
  <c r="FB159" i="21"/>
  <c r="FA159" i="21"/>
  <c r="EZ159" i="21"/>
  <c r="EY159" i="21"/>
  <c r="EX159" i="21"/>
  <c r="EW159" i="21"/>
  <c r="EV159" i="21"/>
  <c r="EU159" i="21"/>
  <c r="ET159" i="21"/>
  <c r="ES159" i="21"/>
  <c r="ER159" i="21"/>
  <c r="EQ159" i="21"/>
  <c r="EP159" i="21"/>
  <c r="EO159" i="21"/>
  <c r="EN159" i="21"/>
  <c r="EM159" i="21"/>
  <c r="EL159" i="21"/>
  <c r="EK159" i="21"/>
  <c r="EJ159" i="21"/>
  <c r="EI159" i="21"/>
  <c r="EH159" i="21"/>
  <c r="EG159" i="21"/>
  <c r="EF159" i="21"/>
  <c r="EE159" i="21"/>
  <c r="ED159" i="21"/>
  <c r="EC159" i="21"/>
  <c r="EB159" i="21"/>
  <c r="EA159" i="21"/>
  <c r="DZ159" i="21"/>
  <c r="DY159" i="21"/>
  <c r="DX159" i="21"/>
  <c r="DW159" i="21"/>
  <c r="DV159" i="21"/>
  <c r="DT159" i="21"/>
  <c r="DS159" i="21"/>
  <c r="DR159" i="21"/>
  <c r="DQ159" i="21"/>
  <c r="DP159" i="21"/>
  <c r="DO159" i="21"/>
  <c r="DN159" i="21"/>
  <c r="DM159" i="21"/>
  <c r="DL159" i="21"/>
  <c r="DK159" i="21"/>
  <c r="DJ159" i="21"/>
  <c r="DI159" i="21"/>
  <c r="DH159" i="21"/>
  <c r="DG159" i="21"/>
  <c r="DF159" i="21"/>
  <c r="DE159" i="21"/>
  <c r="DD159" i="21"/>
  <c r="DC159" i="21"/>
  <c r="DB159" i="21"/>
  <c r="DA159" i="21"/>
  <c r="CZ159" i="21"/>
  <c r="CY159" i="21"/>
  <c r="CX159" i="21"/>
  <c r="CW159" i="21"/>
  <c r="CV159" i="21"/>
  <c r="CU159" i="21"/>
  <c r="CT159" i="21"/>
  <c r="CS159" i="21"/>
  <c r="CR159" i="21"/>
  <c r="CQ159" i="21"/>
  <c r="CP159" i="21"/>
  <c r="CO159" i="21"/>
  <c r="CN159" i="21"/>
  <c r="CM159" i="21"/>
  <c r="CL159" i="21"/>
  <c r="CK159" i="21"/>
  <c r="CI159" i="21"/>
  <c r="CH159" i="21"/>
  <c r="CG159" i="21"/>
  <c r="CF159" i="21"/>
  <c r="CE159" i="21"/>
  <c r="CD159" i="21"/>
  <c r="CC159" i="21"/>
  <c r="CB159" i="21"/>
  <c r="CA159" i="21"/>
  <c r="BZ159" i="21"/>
  <c r="BY159" i="21"/>
  <c r="BX159" i="21"/>
  <c r="BW159" i="21"/>
  <c r="BV159" i="21"/>
  <c r="BU159" i="21"/>
  <c r="BT159" i="21"/>
  <c r="BS159" i="21"/>
  <c r="BR159" i="21"/>
  <c r="BQ159" i="21"/>
  <c r="BP159" i="21"/>
  <c r="BO159" i="21"/>
  <c r="BN159" i="21"/>
  <c r="BM159" i="21"/>
  <c r="BL159" i="21"/>
  <c r="BK159" i="21"/>
  <c r="BJ159" i="21"/>
  <c r="BI159" i="21"/>
  <c r="BH159" i="21"/>
  <c r="BG159" i="21"/>
  <c r="BF159" i="21"/>
  <c r="BE159" i="21"/>
  <c r="BD159" i="21"/>
  <c r="BC159" i="21"/>
  <c r="BB159" i="21"/>
  <c r="BA159" i="21"/>
  <c r="AZ159" i="21"/>
  <c r="AX159" i="21"/>
  <c r="AW159" i="21"/>
  <c r="AV159" i="21"/>
  <c r="AU159" i="21"/>
  <c r="AT159" i="21"/>
  <c r="AS159" i="21"/>
  <c r="AR159" i="21"/>
  <c r="AQ159" i="21"/>
  <c r="AP159" i="21"/>
  <c r="AO159" i="21"/>
  <c r="AN159" i="21"/>
  <c r="AM159" i="21"/>
  <c r="AL159" i="21"/>
  <c r="AK159" i="21"/>
  <c r="AJ159" i="21"/>
  <c r="AI159" i="21"/>
  <c r="AH159" i="21"/>
  <c r="AG159" i="21"/>
  <c r="AF159" i="21"/>
  <c r="AE159" i="21"/>
  <c r="AD159" i="21"/>
  <c r="AC159" i="21"/>
  <c r="AB159" i="21"/>
  <c r="AA159" i="21"/>
  <c r="Z159" i="21"/>
  <c r="Y159" i="21"/>
  <c r="X159" i="21"/>
  <c r="W159" i="21"/>
  <c r="V159" i="21"/>
  <c r="U159" i="21"/>
  <c r="T159" i="21"/>
  <c r="S159" i="21"/>
  <c r="R159" i="21"/>
  <c r="Q159" i="21"/>
  <c r="P159" i="21"/>
  <c r="O159" i="21"/>
  <c r="M159" i="21"/>
  <c r="L159" i="21"/>
  <c r="K159" i="21"/>
  <c r="J159" i="21"/>
  <c r="I159" i="21"/>
  <c r="H159" i="21"/>
  <c r="GP86" i="21"/>
  <c r="GO86" i="21"/>
  <c r="GN86" i="21"/>
  <c r="GM86" i="21"/>
  <c r="GL86" i="21"/>
  <c r="GK86" i="21"/>
  <c r="GJ86" i="21"/>
  <c r="GI86" i="21"/>
  <c r="GH86" i="21"/>
  <c r="GG86" i="21"/>
  <c r="GF86" i="21"/>
  <c r="GE86" i="21"/>
  <c r="GD86" i="21"/>
  <c r="GC86" i="21"/>
  <c r="GB86" i="21"/>
  <c r="GA86" i="21"/>
  <c r="FZ86" i="21"/>
  <c r="FY86" i="21"/>
  <c r="FX86" i="21"/>
  <c r="FW86" i="21"/>
  <c r="FV86" i="21"/>
  <c r="FU86" i="21"/>
  <c r="FT86" i="21"/>
  <c r="FS86" i="21"/>
  <c r="FR86" i="21"/>
  <c r="FQ86" i="21"/>
  <c r="FP86" i="21"/>
  <c r="FO86" i="21"/>
  <c r="FN86" i="21"/>
  <c r="FM86" i="21"/>
  <c r="FL86" i="21"/>
  <c r="FK86" i="21"/>
  <c r="FJ86" i="21"/>
  <c r="FI86" i="21"/>
  <c r="FH86" i="21"/>
  <c r="FG86" i="21"/>
  <c r="FE86" i="21"/>
  <c r="FD86" i="21"/>
  <c r="FC86" i="21"/>
  <c r="FB86" i="21"/>
  <c r="FA86" i="21"/>
  <c r="EZ86" i="21"/>
  <c r="EY86" i="21"/>
  <c r="EX86" i="21"/>
  <c r="EW86" i="21"/>
  <c r="EV86" i="21"/>
  <c r="EU86" i="21"/>
  <c r="ET86" i="21"/>
  <c r="ES86" i="21"/>
  <c r="ER86" i="21"/>
  <c r="EQ86" i="21"/>
  <c r="EP86" i="21"/>
  <c r="EO86" i="21"/>
  <c r="EN86" i="21"/>
  <c r="EM86" i="21"/>
  <c r="EL86" i="21"/>
  <c r="EK86" i="21"/>
  <c r="EJ86" i="21"/>
  <c r="EI86" i="21"/>
  <c r="EH86" i="21"/>
  <c r="EG86" i="21"/>
  <c r="EF86" i="21"/>
  <c r="EE86" i="21"/>
  <c r="ED86" i="21"/>
  <c r="EC86" i="21"/>
  <c r="EB86" i="21"/>
  <c r="EA86" i="21"/>
  <c r="DZ86" i="21"/>
  <c r="DY86" i="21"/>
  <c r="DX86" i="21"/>
  <c r="DW86" i="21"/>
  <c r="DV86" i="21"/>
  <c r="DT86" i="21"/>
  <c r="DS86" i="21"/>
  <c r="DR86" i="21"/>
  <c r="DQ86" i="21"/>
  <c r="DP86" i="21"/>
  <c r="DO86" i="21"/>
  <c r="DN86" i="21"/>
  <c r="DM86" i="21"/>
  <c r="DL86" i="21"/>
  <c r="DK86" i="21"/>
  <c r="DJ86" i="21"/>
  <c r="DI86" i="21"/>
  <c r="DH86" i="21"/>
  <c r="DG86" i="21"/>
  <c r="DF86" i="21"/>
  <c r="DE86" i="21"/>
  <c r="DD86" i="21"/>
  <c r="DC86" i="21"/>
  <c r="DB86" i="21"/>
  <c r="DA86" i="21"/>
  <c r="CZ86" i="21"/>
  <c r="CY86" i="21"/>
  <c r="CX86" i="21"/>
  <c r="CW86" i="21"/>
  <c r="CV86" i="21"/>
  <c r="CU86" i="21"/>
  <c r="CT86" i="21"/>
  <c r="CS86" i="21"/>
  <c r="CR86" i="21"/>
  <c r="CQ86" i="21"/>
  <c r="CP86" i="21"/>
  <c r="CO86" i="21"/>
  <c r="CN86" i="21"/>
  <c r="CM86" i="21"/>
  <c r="CL86" i="21"/>
  <c r="CK86" i="21"/>
  <c r="CI86" i="21"/>
  <c r="CH86" i="21"/>
  <c r="CG86" i="21"/>
  <c r="CF86" i="21"/>
  <c r="CE86" i="21"/>
  <c r="CD86" i="21"/>
  <c r="CC86" i="21"/>
  <c r="CB86" i="21"/>
  <c r="CA86" i="21"/>
  <c r="BZ86" i="21"/>
  <c r="BY86" i="21"/>
  <c r="BX86" i="21"/>
  <c r="BW86" i="21"/>
  <c r="BV86" i="21"/>
  <c r="BU86" i="21"/>
  <c r="BT86" i="21"/>
  <c r="BS86" i="21"/>
  <c r="BR86" i="21"/>
  <c r="BQ86" i="21"/>
  <c r="BP86" i="21"/>
  <c r="BO86" i="21"/>
  <c r="BN86" i="21"/>
  <c r="BM86" i="21"/>
  <c r="BL86" i="21"/>
  <c r="BK86" i="21"/>
  <c r="BJ86" i="21"/>
  <c r="BI86" i="21"/>
  <c r="BH86" i="21"/>
  <c r="BG86" i="21"/>
  <c r="BF86" i="21"/>
  <c r="BE86" i="21"/>
  <c r="BD86" i="21"/>
  <c r="BC86" i="21"/>
  <c r="BB86" i="21"/>
  <c r="BA86" i="21"/>
  <c r="AZ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V86" i="21"/>
  <c r="U86" i="21"/>
  <c r="T86" i="21"/>
  <c r="S86" i="21"/>
  <c r="R86" i="21"/>
  <c r="Q86" i="21"/>
  <c r="P86" i="21"/>
  <c r="O86" i="21"/>
  <c r="M86" i="21"/>
  <c r="L86" i="21"/>
  <c r="K86" i="21"/>
  <c r="J86" i="21"/>
  <c r="I86" i="21"/>
  <c r="H86" i="21"/>
  <c r="GP35" i="21"/>
  <c r="GO35" i="21"/>
  <c r="GN35" i="21"/>
  <c r="GM35" i="21"/>
  <c r="GL35" i="21"/>
  <c r="GK35" i="21"/>
  <c r="GJ35" i="21"/>
  <c r="GI35" i="21"/>
  <c r="GH35" i="21"/>
  <c r="GG35" i="21"/>
  <c r="GF35" i="21"/>
  <c r="GE35" i="21"/>
  <c r="GD35" i="21"/>
  <c r="GC35" i="21"/>
  <c r="GB35" i="21"/>
  <c r="GA35" i="21"/>
  <c r="FZ35" i="21"/>
  <c r="FY35" i="21"/>
  <c r="FX35" i="21"/>
  <c r="FW35" i="21"/>
  <c r="FV35" i="21"/>
  <c r="FU35" i="21"/>
  <c r="FT35" i="21"/>
  <c r="FS35" i="21"/>
  <c r="FR35" i="21"/>
  <c r="FQ35" i="21"/>
  <c r="FP35" i="21"/>
  <c r="FO35" i="21"/>
  <c r="FN35" i="21"/>
  <c r="FM35" i="21"/>
  <c r="FL35" i="21"/>
  <c r="FK35" i="21"/>
  <c r="FJ35" i="21"/>
  <c r="FI35" i="21"/>
  <c r="FH35" i="21"/>
  <c r="FG35" i="21"/>
  <c r="FE35" i="21"/>
  <c r="FD35" i="21"/>
  <c r="FC35" i="21"/>
  <c r="FB35" i="21"/>
  <c r="FA35" i="21"/>
  <c r="EZ35" i="21"/>
  <c r="EY35" i="21"/>
  <c r="EX35" i="21"/>
  <c r="EW35" i="21"/>
  <c r="EV35" i="21"/>
  <c r="EU35" i="21"/>
  <c r="ET35" i="21"/>
  <c r="ES35" i="21"/>
  <c r="ER35" i="21"/>
  <c r="EQ35" i="21"/>
  <c r="EP35" i="21"/>
  <c r="EO35" i="21"/>
  <c r="EN35" i="21"/>
  <c r="EM35" i="21"/>
  <c r="EL35" i="21"/>
  <c r="EK35" i="21"/>
  <c r="EJ35" i="21"/>
  <c r="EI35" i="21"/>
  <c r="EH35" i="21"/>
  <c r="EG35" i="21"/>
  <c r="EF35" i="21"/>
  <c r="EE35" i="21"/>
  <c r="ED35" i="21"/>
  <c r="EC35" i="21"/>
  <c r="EB35" i="21"/>
  <c r="EA35" i="21"/>
  <c r="DZ35" i="21"/>
  <c r="DY35" i="21"/>
  <c r="DX35" i="21"/>
  <c r="DW35" i="21"/>
  <c r="DV35" i="21"/>
  <c r="DT35" i="21"/>
  <c r="DS35" i="21"/>
  <c r="DR35" i="21"/>
  <c r="DQ35" i="21"/>
  <c r="DP35" i="21"/>
  <c r="DO35" i="21"/>
  <c r="DN35" i="21"/>
  <c r="DM35" i="21"/>
  <c r="DL35" i="21"/>
  <c r="DK35" i="21"/>
  <c r="DJ35" i="21"/>
  <c r="DI35" i="21"/>
  <c r="DH35" i="21"/>
  <c r="DG35" i="21"/>
  <c r="DF35" i="21"/>
  <c r="DE35" i="21"/>
  <c r="DD35" i="21"/>
  <c r="DC35" i="21"/>
  <c r="DB35" i="21"/>
  <c r="DA35" i="21"/>
  <c r="CZ35" i="21"/>
  <c r="CY35" i="21"/>
  <c r="CX35" i="21"/>
  <c r="CW35" i="21"/>
  <c r="CV35" i="21"/>
  <c r="CU35" i="21"/>
  <c r="CT35" i="21"/>
  <c r="CS35" i="21"/>
  <c r="CR35" i="21"/>
  <c r="CQ35" i="21"/>
  <c r="CP35" i="21"/>
  <c r="CO35" i="21"/>
  <c r="CN35" i="21"/>
  <c r="CM35" i="21"/>
  <c r="CL35" i="21"/>
  <c r="CK35" i="21"/>
  <c r="CI35" i="21"/>
  <c r="CH35" i="21"/>
  <c r="CG35" i="21"/>
  <c r="CF35" i="21"/>
  <c r="CE35" i="21"/>
  <c r="CD35" i="21"/>
  <c r="CC35" i="21"/>
  <c r="CB35" i="21"/>
  <c r="CA35" i="21"/>
  <c r="BZ35" i="21"/>
  <c r="BY35" i="21"/>
  <c r="BX35" i="21"/>
  <c r="BW35" i="21"/>
  <c r="BV35" i="21"/>
  <c r="BU35" i="21"/>
  <c r="BT35" i="21"/>
  <c r="BS35" i="21"/>
  <c r="BR35" i="21"/>
  <c r="BQ35" i="21"/>
  <c r="BP35" i="21"/>
  <c r="BO35" i="21"/>
  <c r="BN35" i="21"/>
  <c r="BM35" i="21"/>
  <c r="BL35" i="21"/>
  <c r="BK35" i="21"/>
  <c r="BJ35" i="21"/>
  <c r="BI35" i="21"/>
  <c r="BH35" i="21"/>
  <c r="BG35" i="21"/>
  <c r="BF35" i="21"/>
  <c r="BE35" i="21"/>
  <c r="BD35" i="21"/>
  <c r="BC35" i="21"/>
  <c r="BB35" i="21"/>
  <c r="BA35" i="21"/>
  <c r="AZ35" i="21"/>
  <c r="AX35"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U35" i="21"/>
  <c r="T35" i="21"/>
  <c r="S35" i="21"/>
  <c r="R35" i="21"/>
  <c r="Q35" i="21"/>
  <c r="P35" i="21"/>
  <c r="O35" i="21"/>
  <c r="M35" i="21"/>
  <c r="L35" i="21"/>
  <c r="K35" i="21"/>
  <c r="J35" i="21"/>
  <c r="I35" i="21"/>
  <c r="GP18" i="21"/>
  <c r="GO18" i="21"/>
  <c r="GN18" i="21"/>
  <c r="GM18" i="21"/>
  <c r="GL18" i="21"/>
  <c r="GK18" i="21"/>
  <c r="GJ18" i="21"/>
  <c r="GI18" i="21"/>
  <c r="GH18" i="21"/>
  <c r="GG18" i="21"/>
  <c r="GF18" i="21"/>
  <c r="GE18" i="21"/>
  <c r="GD18" i="21"/>
  <c r="GC18" i="21"/>
  <c r="GB18" i="21"/>
  <c r="GA18" i="21"/>
  <c r="FZ18" i="21"/>
  <c r="FY18" i="21"/>
  <c r="FX18" i="21"/>
  <c r="FW18" i="21"/>
  <c r="FV18" i="21"/>
  <c r="FU18" i="21"/>
  <c r="FT18" i="21"/>
  <c r="FS18" i="21"/>
  <c r="FR18" i="21"/>
  <c r="FQ18" i="21"/>
  <c r="FP18" i="21"/>
  <c r="FO18" i="21"/>
  <c r="FN18" i="21"/>
  <c r="FM18" i="21"/>
  <c r="FL18" i="21"/>
  <c r="FK18" i="21"/>
  <c r="FJ18" i="21"/>
  <c r="FI18" i="21"/>
  <c r="FH18" i="21"/>
  <c r="FG18" i="21"/>
  <c r="FE18" i="21"/>
  <c r="FD18" i="21"/>
  <c r="FC18" i="21"/>
  <c r="FB18" i="21"/>
  <c r="FA18" i="21"/>
  <c r="EZ18" i="21"/>
  <c r="EY18" i="21"/>
  <c r="EX18" i="21"/>
  <c r="EW18" i="21"/>
  <c r="EV18" i="21"/>
  <c r="EU18" i="21"/>
  <c r="ET18" i="21"/>
  <c r="ES18" i="21"/>
  <c r="ER18" i="21"/>
  <c r="EQ18" i="21"/>
  <c r="EP18" i="21"/>
  <c r="EO18" i="21"/>
  <c r="EN18" i="21"/>
  <c r="EM18" i="21"/>
  <c r="EL18" i="21"/>
  <c r="EK18" i="21"/>
  <c r="EJ18" i="21"/>
  <c r="EI18" i="21"/>
  <c r="EH18" i="21"/>
  <c r="EG18" i="21"/>
  <c r="EF18" i="21"/>
  <c r="EE18" i="21"/>
  <c r="ED18" i="21"/>
  <c r="EC18" i="21"/>
  <c r="EB18" i="21"/>
  <c r="EA18" i="21"/>
  <c r="DZ18" i="21"/>
  <c r="DY18" i="21"/>
  <c r="DX18" i="21"/>
  <c r="DW18" i="21"/>
  <c r="DV18" i="21"/>
  <c r="DT18" i="21"/>
  <c r="DS18" i="21"/>
  <c r="DR18" i="21"/>
  <c r="DQ18" i="21"/>
  <c r="DP18" i="21"/>
  <c r="DO18" i="21"/>
  <c r="DN18" i="21"/>
  <c r="DM18" i="21"/>
  <c r="DL18" i="21"/>
  <c r="DK18" i="21"/>
  <c r="DJ18" i="21"/>
  <c r="DI18" i="21"/>
  <c r="DH18" i="21"/>
  <c r="DG18" i="21"/>
  <c r="DF18" i="21"/>
  <c r="DE18" i="21"/>
  <c r="DD18" i="21"/>
  <c r="DC18" i="21"/>
  <c r="DB18" i="21"/>
  <c r="DA18" i="21"/>
  <c r="CZ18" i="21"/>
  <c r="CY18" i="21"/>
  <c r="CX18" i="21"/>
  <c r="CW18" i="21"/>
  <c r="CV18" i="21"/>
  <c r="CU18" i="21"/>
  <c r="CT18" i="21"/>
  <c r="CS18" i="21"/>
  <c r="CR18" i="21"/>
  <c r="CQ18" i="21"/>
  <c r="CP18" i="21"/>
  <c r="CO18" i="21"/>
  <c r="CN18" i="21"/>
  <c r="CM18" i="21"/>
  <c r="CL18" i="21"/>
  <c r="CK18" i="21"/>
  <c r="CI18" i="21"/>
  <c r="CH18" i="21"/>
  <c r="CG18" i="21"/>
  <c r="CF18" i="21"/>
  <c r="CE18" i="21"/>
  <c r="CD18" i="21"/>
  <c r="CC18" i="21"/>
  <c r="CB18" i="21"/>
  <c r="CA18" i="21"/>
  <c r="BZ18" i="21"/>
  <c r="BY18" i="21"/>
  <c r="BX18" i="21"/>
  <c r="BW18" i="21"/>
  <c r="BV18" i="21"/>
  <c r="BU18" i="21"/>
  <c r="BT18" i="21"/>
  <c r="BS18" i="21"/>
  <c r="BR18" i="21"/>
  <c r="BQ18" i="21"/>
  <c r="BP18" i="21"/>
  <c r="BO18" i="21"/>
  <c r="BN18" i="21"/>
  <c r="BM18" i="21"/>
  <c r="BL18" i="21"/>
  <c r="BK18" i="21"/>
  <c r="BJ18" i="21"/>
  <c r="BI18" i="21"/>
  <c r="BH18" i="21"/>
  <c r="BG18" i="21"/>
  <c r="BF18" i="21"/>
  <c r="BE18" i="21"/>
  <c r="BD18" i="21"/>
  <c r="BC18" i="21"/>
  <c r="BB18" i="21"/>
  <c r="BA18" i="21"/>
  <c r="AZ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V18" i="21"/>
  <c r="U18" i="21"/>
  <c r="T18" i="21"/>
  <c r="S18" i="21"/>
  <c r="R18" i="21"/>
  <c r="Q18" i="21"/>
  <c r="P18" i="21"/>
  <c r="O18" i="21"/>
  <c r="M18" i="21"/>
  <c r="L18" i="21"/>
  <c r="K18" i="21"/>
  <c r="J18" i="21"/>
  <c r="I18" i="21"/>
  <c r="I205" i="20"/>
  <c r="H205" i="20"/>
  <c r="I204" i="20"/>
  <c r="H204" i="20"/>
  <c r="I203" i="20"/>
  <c r="H203" i="20"/>
  <c r="I202" i="20"/>
  <c r="H202" i="20"/>
  <c r="I201" i="20"/>
  <c r="H201" i="20"/>
  <c r="I200" i="20"/>
  <c r="H200" i="20"/>
  <c r="C205" i="20"/>
  <c r="C204" i="20"/>
  <c r="C203" i="20"/>
  <c r="C202" i="20"/>
  <c r="C201" i="20"/>
  <c r="C200" i="20"/>
  <c r="GP185" i="20"/>
  <c r="GO185" i="20"/>
  <c r="GN185" i="20"/>
  <c r="GM185" i="20"/>
  <c r="GL185" i="20"/>
  <c r="GK185" i="20"/>
  <c r="GJ185" i="20"/>
  <c r="GI185" i="20"/>
  <c r="GH185" i="20"/>
  <c r="GG185" i="20"/>
  <c r="GF185" i="20"/>
  <c r="GE185" i="20"/>
  <c r="GD185" i="20"/>
  <c r="GC185" i="20"/>
  <c r="GB185" i="20"/>
  <c r="GA185" i="20"/>
  <c r="FZ185" i="20"/>
  <c r="FY185" i="20"/>
  <c r="FX185" i="20"/>
  <c r="FW185" i="20"/>
  <c r="FV185" i="20"/>
  <c r="FU185" i="20"/>
  <c r="FT185" i="20"/>
  <c r="FS185" i="20"/>
  <c r="FR185" i="20"/>
  <c r="FQ185" i="20"/>
  <c r="FP185" i="20"/>
  <c r="FO185" i="20"/>
  <c r="FN185" i="20"/>
  <c r="FM185" i="20"/>
  <c r="FL185" i="20"/>
  <c r="FK185" i="20"/>
  <c r="FJ185" i="20"/>
  <c r="FI185" i="20"/>
  <c r="FH185" i="20"/>
  <c r="FG185" i="20"/>
  <c r="FE185" i="20"/>
  <c r="FD185" i="20"/>
  <c r="FC185" i="20"/>
  <c r="FB185" i="20"/>
  <c r="FA185" i="20"/>
  <c r="EZ185" i="20"/>
  <c r="EY185" i="20"/>
  <c r="EX185" i="20"/>
  <c r="EW185" i="20"/>
  <c r="EV185" i="20"/>
  <c r="EU185" i="20"/>
  <c r="ET185" i="20"/>
  <c r="ES185" i="20"/>
  <c r="ER185" i="20"/>
  <c r="EQ185" i="20"/>
  <c r="EP185" i="20"/>
  <c r="EO185" i="20"/>
  <c r="EN185" i="20"/>
  <c r="EM185" i="20"/>
  <c r="EL185" i="20"/>
  <c r="EK185" i="20"/>
  <c r="EJ185" i="20"/>
  <c r="EI185" i="20"/>
  <c r="EH185" i="20"/>
  <c r="EG185" i="20"/>
  <c r="EF185" i="20"/>
  <c r="EE185" i="20"/>
  <c r="ED185" i="20"/>
  <c r="EC185" i="20"/>
  <c r="EB185" i="20"/>
  <c r="EA185" i="20"/>
  <c r="DZ185" i="20"/>
  <c r="DY185" i="20"/>
  <c r="DX185" i="20"/>
  <c r="DW185" i="20"/>
  <c r="DV185" i="20"/>
  <c r="DT185" i="20"/>
  <c r="DS185" i="20"/>
  <c r="DR185" i="20"/>
  <c r="DQ185" i="20"/>
  <c r="DP185" i="20"/>
  <c r="DO185" i="20"/>
  <c r="DN185" i="20"/>
  <c r="DM185" i="20"/>
  <c r="DL185" i="20"/>
  <c r="DK185" i="20"/>
  <c r="DJ185" i="20"/>
  <c r="DI185" i="20"/>
  <c r="DH185" i="20"/>
  <c r="DG185" i="20"/>
  <c r="DF185" i="20"/>
  <c r="DE185" i="20"/>
  <c r="DD185" i="20"/>
  <c r="DC185" i="20"/>
  <c r="DB185" i="20"/>
  <c r="DA185" i="20"/>
  <c r="CZ185" i="20"/>
  <c r="CY185" i="20"/>
  <c r="CX185" i="20"/>
  <c r="CW185" i="20"/>
  <c r="CV185" i="20"/>
  <c r="CU185" i="20"/>
  <c r="CT185" i="20"/>
  <c r="CS185" i="20"/>
  <c r="CR185" i="20"/>
  <c r="CQ185" i="20"/>
  <c r="CP185" i="20"/>
  <c r="CO185" i="20"/>
  <c r="CN185" i="20"/>
  <c r="CM185" i="20"/>
  <c r="CL185" i="20"/>
  <c r="CK185" i="20"/>
  <c r="CI185" i="20"/>
  <c r="CH185" i="20"/>
  <c r="CG185" i="20"/>
  <c r="CF185" i="20"/>
  <c r="CE185" i="20"/>
  <c r="CD185" i="20"/>
  <c r="CC185" i="20"/>
  <c r="CB185" i="20"/>
  <c r="CA185" i="20"/>
  <c r="BZ185" i="20"/>
  <c r="BY185" i="20"/>
  <c r="BX185" i="20"/>
  <c r="BW185" i="20"/>
  <c r="BV185" i="20"/>
  <c r="BU185" i="20"/>
  <c r="BT185" i="20"/>
  <c r="BS185" i="20"/>
  <c r="BR185" i="20"/>
  <c r="BQ185" i="20"/>
  <c r="BP185" i="20"/>
  <c r="BO185" i="20"/>
  <c r="BN185" i="20"/>
  <c r="BM185" i="20"/>
  <c r="BL185" i="20"/>
  <c r="BK185" i="20"/>
  <c r="BJ185" i="20"/>
  <c r="BI185" i="20"/>
  <c r="BH185" i="20"/>
  <c r="BG185" i="20"/>
  <c r="BF185" i="20"/>
  <c r="BE185" i="20"/>
  <c r="BD185" i="20"/>
  <c r="BC185" i="20"/>
  <c r="BB185" i="20"/>
  <c r="BA185" i="20"/>
  <c r="AZ185" i="20"/>
  <c r="AX185" i="20"/>
  <c r="AW185" i="20"/>
  <c r="AV185" i="20"/>
  <c r="AU185" i="20"/>
  <c r="AT185" i="20"/>
  <c r="AS185" i="20"/>
  <c r="AR185" i="20"/>
  <c r="AQ185" i="20"/>
  <c r="AP185" i="20"/>
  <c r="AO185" i="20"/>
  <c r="AN185" i="20"/>
  <c r="AM185" i="20"/>
  <c r="AL185" i="20"/>
  <c r="AK185" i="20"/>
  <c r="AJ185" i="20"/>
  <c r="AI185" i="20"/>
  <c r="AH185" i="20"/>
  <c r="AG185" i="20"/>
  <c r="AF185" i="20"/>
  <c r="AE185" i="20"/>
  <c r="AD185" i="20"/>
  <c r="AC185" i="20"/>
  <c r="AB185" i="20"/>
  <c r="AA185" i="20"/>
  <c r="Z185" i="20"/>
  <c r="Y185" i="20"/>
  <c r="X185" i="20"/>
  <c r="W185" i="20"/>
  <c r="V185" i="20"/>
  <c r="U185" i="20"/>
  <c r="T185" i="20"/>
  <c r="S185" i="20"/>
  <c r="R185" i="20"/>
  <c r="Q185" i="20"/>
  <c r="P185" i="20"/>
  <c r="O185" i="20"/>
  <c r="M185" i="20"/>
  <c r="L185" i="20"/>
  <c r="K185" i="20"/>
  <c r="J185" i="20"/>
  <c r="I185" i="20"/>
  <c r="H140" i="20"/>
  <c r="H39" i="20"/>
  <c r="H38" i="20"/>
  <c r="H37" i="20"/>
  <c r="I37" i="20"/>
  <c r="J37" i="20"/>
  <c r="I38" i="20"/>
  <c r="J38" i="20"/>
  <c r="I39" i="20"/>
  <c r="J39" i="20"/>
  <c r="L37" i="20"/>
  <c r="H50" i="20" s="1"/>
  <c r="M37" i="20"/>
  <c r="L38" i="20"/>
  <c r="H51" i="20" s="1"/>
  <c r="M38" i="20"/>
  <c r="L39" i="20"/>
  <c r="H52" i="20" s="1"/>
  <c r="M39" i="20"/>
  <c r="K37" i="20"/>
  <c r="M140" i="20"/>
  <c r="L140" i="20"/>
  <c r="K140" i="20"/>
  <c r="J140" i="20"/>
  <c r="I140" i="20"/>
  <c r="GP114" i="20"/>
  <c r="GO114" i="20"/>
  <c r="GN114" i="20"/>
  <c r="GM114" i="20"/>
  <c r="GL114" i="20"/>
  <c r="GK114" i="20"/>
  <c r="GJ114" i="20"/>
  <c r="GI114" i="20"/>
  <c r="GH114" i="20"/>
  <c r="GG114" i="20"/>
  <c r="GF114" i="20"/>
  <c r="GE114" i="20"/>
  <c r="GD114" i="20"/>
  <c r="GC114" i="20"/>
  <c r="GB114" i="20"/>
  <c r="GA114" i="20"/>
  <c r="FZ114" i="20"/>
  <c r="FY114" i="20"/>
  <c r="FX114" i="20"/>
  <c r="FW114" i="20"/>
  <c r="FV114" i="20"/>
  <c r="FU114" i="20"/>
  <c r="FT114" i="20"/>
  <c r="FS114" i="20"/>
  <c r="FR114" i="20"/>
  <c r="FQ114" i="20"/>
  <c r="FP114" i="20"/>
  <c r="FO114" i="20"/>
  <c r="FN114" i="20"/>
  <c r="FM114" i="20"/>
  <c r="FL114" i="20"/>
  <c r="FK114" i="20"/>
  <c r="FJ114" i="20"/>
  <c r="FI114" i="20"/>
  <c r="FH114" i="20"/>
  <c r="FG114" i="20"/>
  <c r="FE114" i="20"/>
  <c r="FD114" i="20"/>
  <c r="FC114" i="20"/>
  <c r="FB114" i="20"/>
  <c r="FA114" i="20"/>
  <c r="EZ114" i="20"/>
  <c r="EY114" i="20"/>
  <c r="EX114" i="20"/>
  <c r="EW114" i="20"/>
  <c r="EV114" i="20"/>
  <c r="EU114" i="20"/>
  <c r="ET114" i="20"/>
  <c r="ES114" i="20"/>
  <c r="ER114" i="20"/>
  <c r="EQ114" i="20"/>
  <c r="EP114" i="20"/>
  <c r="EO114" i="20"/>
  <c r="EN114" i="20"/>
  <c r="EM114" i="20"/>
  <c r="EL114" i="20"/>
  <c r="EK114" i="20"/>
  <c r="EJ114" i="20"/>
  <c r="EI114" i="20"/>
  <c r="EH114" i="20"/>
  <c r="EG114" i="20"/>
  <c r="EF114" i="20"/>
  <c r="EE114" i="20"/>
  <c r="ED114" i="20"/>
  <c r="EC114" i="20"/>
  <c r="EB114" i="20"/>
  <c r="EA114" i="20"/>
  <c r="DZ114" i="20"/>
  <c r="DY114" i="20"/>
  <c r="DX114" i="20"/>
  <c r="DW114" i="20"/>
  <c r="DV114" i="20"/>
  <c r="DT114" i="20"/>
  <c r="DS114" i="20"/>
  <c r="DR114" i="20"/>
  <c r="DQ114" i="20"/>
  <c r="DP114" i="20"/>
  <c r="DO114" i="20"/>
  <c r="DN114" i="20"/>
  <c r="DM114" i="20"/>
  <c r="DL114" i="20"/>
  <c r="DK114" i="20"/>
  <c r="DJ114" i="20"/>
  <c r="DI114" i="20"/>
  <c r="DH114" i="20"/>
  <c r="DG114" i="20"/>
  <c r="DF114" i="20"/>
  <c r="DE114" i="20"/>
  <c r="DD114" i="20"/>
  <c r="DC114" i="20"/>
  <c r="DB114" i="20"/>
  <c r="DA114" i="20"/>
  <c r="CZ114" i="20"/>
  <c r="CY114" i="20"/>
  <c r="CX114" i="20"/>
  <c r="CW114" i="20"/>
  <c r="CV114" i="20"/>
  <c r="CU114" i="20"/>
  <c r="CT114" i="20"/>
  <c r="CS114" i="20"/>
  <c r="CR114" i="20"/>
  <c r="CQ114" i="20"/>
  <c r="CP114" i="20"/>
  <c r="CO114" i="20"/>
  <c r="CN114" i="20"/>
  <c r="CM114" i="20"/>
  <c r="CL114" i="20"/>
  <c r="CK114" i="20"/>
  <c r="CI114" i="20"/>
  <c r="CH114" i="20"/>
  <c r="CG114" i="20"/>
  <c r="CF114" i="20"/>
  <c r="CE114" i="20"/>
  <c r="CD114" i="20"/>
  <c r="CC114" i="20"/>
  <c r="CB114" i="20"/>
  <c r="CA114" i="20"/>
  <c r="BZ114" i="20"/>
  <c r="BY114" i="20"/>
  <c r="BX114" i="20"/>
  <c r="BW114" i="20"/>
  <c r="BV114" i="20"/>
  <c r="BU114" i="20"/>
  <c r="BT114" i="20"/>
  <c r="BS114" i="20"/>
  <c r="BR114" i="20"/>
  <c r="BQ114" i="20"/>
  <c r="BP114" i="20"/>
  <c r="BO114" i="20"/>
  <c r="BN114" i="20"/>
  <c r="BM114" i="20"/>
  <c r="BL114" i="20"/>
  <c r="BK114" i="20"/>
  <c r="BJ114" i="20"/>
  <c r="BI114" i="20"/>
  <c r="BH114" i="20"/>
  <c r="BG114" i="20"/>
  <c r="BF114" i="20"/>
  <c r="BE114" i="20"/>
  <c r="BD114" i="20"/>
  <c r="BC114" i="20"/>
  <c r="BB114" i="20"/>
  <c r="BA114" i="20"/>
  <c r="AZ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V114" i="20"/>
  <c r="U114" i="20"/>
  <c r="T114" i="20"/>
  <c r="S114" i="20"/>
  <c r="R114" i="20"/>
  <c r="Q114" i="20"/>
  <c r="P114" i="20"/>
  <c r="O114" i="20"/>
  <c r="M114" i="20"/>
  <c r="L114" i="20"/>
  <c r="K114" i="20"/>
  <c r="J114" i="20"/>
  <c r="I114" i="20"/>
  <c r="GP82" i="20"/>
  <c r="GO82" i="20"/>
  <c r="GN82" i="20"/>
  <c r="GM82" i="20"/>
  <c r="GL82" i="20"/>
  <c r="GK82" i="20"/>
  <c r="GJ82" i="20"/>
  <c r="GI82" i="20"/>
  <c r="GH82" i="20"/>
  <c r="GG82" i="20"/>
  <c r="GF82" i="20"/>
  <c r="GE82" i="20"/>
  <c r="GD82" i="20"/>
  <c r="GC82" i="20"/>
  <c r="GB82" i="20"/>
  <c r="GA82" i="20"/>
  <c r="FZ82" i="20"/>
  <c r="FY82" i="20"/>
  <c r="FX82" i="20"/>
  <c r="FW82" i="20"/>
  <c r="FV82" i="20"/>
  <c r="FU82" i="20"/>
  <c r="FT82" i="20"/>
  <c r="FS82" i="20"/>
  <c r="FR82" i="20"/>
  <c r="FQ82" i="20"/>
  <c r="FP82" i="20"/>
  <c r="FO82" i="20"/>
  <c r="FN82" i="20"/>
  <c r="FM82" i="20"/>
  <c r="FL82" i="20"/>
  <c r="FK82" i="20"/>
  <c r="FJ82" i="20"/>
  <c r="FI82" i="20"/>
  <c r="FH82" i="20"/>
  <c r="FG82" i="20"/>
  <c r="FE82" i="20"/>
  <c r="FD82" i="20"/>
  <c r="FC82" i="20"/>
  <c r="FB82" i="20"/>
  <c r="FA82" i="20"/>
  <c r="EZ82" i="20"/>
  <c r="EY82" i="20"/>
  <c r="EX82" i="20"/>
  <c r="EW82" i="20"/>
  <c r="EV82" i="20"/>
  <c r="EU82" i="20"/>
  <c r="ET82" i="20"/>
  <c r="ES82" i="20"/>
  <c r="ER82" i="20"/>
  <c r="EQ82" i="20"/>
  <c r="EP82" i="20"/>
  <c r="EO82" i="20"/>
  <c r="EN82" i="20"/>
  <c r="EM82" i="20"/>
  <c r="EL82" i="20"/>
  <c r="EK82" i="20"/>
  <c r="EJ82" i="20"/>
  <c r="EI82" i="20"/>
  <c r="EH82" i="20"/>
  <c r="EG82" i="20"/>
  <c r="EF82" i="20"/>
  <c r="EE82" i="20"/>
  <c r="ED82" i="20"/>
  <c r="EC82" i="20"/>
  <c r="EB82" i="20"/>
  <c r="EA82" i="20"/>
  <c r="DZ82" i="20"/>
  <c r="DY82" i="20"/>
  <c r="DX82" i="20"/>
  <c r="DW82" i="20"/>
  <c r="DV82" i="20"/>
  <c r="DT82" i="20"/>
  <c r="DS82" i="20"/>
  <c r="DR82" i="20"/>
  <c r="DQ82" i="20"/>
  <c r="DP82" i="20"/>
  <c r="DO82" i="20"/>
  <c r="DN82" i="20"/>
  <c r="DM82" i="20"/>
  <c r="DL82" i="20"/>
  <c r="DK82" i="20"/>
  <c r="DJ82" i="20"/>
  <c r="DI82" i="20"/>
  <c r="DH82" i="20"/>
  <c r="DG82" i="20"/>
  <c r="DF82" i="20"/>
  <c r="DE82" i="20"/>
  <c r="DD82" i="20"/>
  <c r="DC82" i="20"/>
  <c r="DB82" i="20"/>
  <c r="DA82" i="20"/>
  <c r="CZ82" i="20"/>
  <c r="CY82" i="20"/>
  <c r="CX82" i="20"/>
  <c r="CW82" i="20"/>
  <c r="CV82" i="20"/>
  <c r="CU82" i="20"/>
  <c r="CT82" i="20"/>
  <c r="CS82" i="20"/>
  <c r="CR82" i="20"/>
  <c r="CQ82" i="20"/>
  <c r="CP82" i="20"/>
  <c r="CO82" i="20"/>
  <c r="CN82" i="20"/>
  <c r="CM82" i="20"/>
  <c r="CL82" i="20"/>
  <c r="CK82" i="20"/>
  <c r="CI82" i="20"/>
  <c r="CH82" i="20"/>
  <c r="CG82" i="20"/>
  <c r="CF82" i="20"/>
  <c r="CE82" i="20"/>
  <c r="CD82" i="20"/>
  <c r="CC82" i="20"/>
  <c r="CB82" i="20"/>
  <c r="CA82" i="20"/>
  <c r="BZ82" i="20"/>
  <c r="BY82" i="20"/>
  <c r="BX82" i="20"/>
  <c r="BW82" i="20"/>
  <c r="BV82" i="20"/>
  <c r="BU82" i="20"/>
  <c r="BT82" i="20"/>
  <c r="BS82" i="20"/>
  <c r="BR82" i="20"/>
  <c r="BQ82" i="20"/>
  <c r="BP82" i="20"/>
  <c r="BO82" i="20"/>
  <c r="BN82" i="20"/>
  <c r="BM82" i="20"/>
  <c r="BL82" i="20"/>
  <c r="BK82" i="20"/>
  <c r="BJ82" i="20"/>
  <c r="BI82" i="20"/>
  <c r="BH82" i="20"/>
  <c r="BG82" i="20"/>
  <c r="BF82" i="20"/>
  <c r="BE82" i="20"/>
  <c r="BD82" i="20"/>
  <c r="BC82" i="20"/>
  <c r="BB82" i="20"/>
  <c r="BA82" i="20"/>
  <c r="AZ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T82" i="20"/>
  <c r="S82" i="20"/>
  <c r="R82" i="20"/>
  <c r="Q82" i="20"/>
  <c r="P82" i="20"/>
  <c r="O82" i="20"/>
  <c r="M82" i="20"/>
  <c r="L82" i="20"/>
  <c r="K82" i="20"/>
  <c r="J82" i="20"/>
  <c r="I82" i="20"/>
  <c r="GP39" i="20"/>
  <c r="M52" i="20" s="1"/>
  <c r="FE39" i="20"/>
  <c r="L52" i="20" s="1"/>
  <c r="DT39" i="20"/>
  <c r="K52" i="20" s="1"/>
  <c r="CI39" i="20"/>
  <c r="J52" i="20" s="1"/>
  <c r="AX39" i="20"/>
  <c r="I52" i="20" s="1"/>
  <c r="K39" i="20"/>
  <c r="GP38" i="20"/>
  <c r="M51" i="20" s="1"/>
  <c r="FE38" i="20"/>
  <c r="L51" i="20" s="1"/>
  <c r="DT38" i="20"/>
  <c r="K51" i="20" s="1"/>
  <c r="CI38" i="20"/>
  <c r="J51" i="20" s="1"/>
  <c r="AX38" i="20"/>
  <c r="I51" i="20" s="1"/>
  <c r="K38" i="20"/>
  <c r="GP37" i="20"/>
  <c r="M50" i="20" s="1"/>
  <c r="FE37" i="20"/>
  <c r="L50" i="20" s="1"/>
  <c r="DT37" i="20"/>
  <c r="K50" i="20" s="1"/>
  <c r="CI37" i="20"/>
  <c r="AX37" i="20"/>
  <c r="I50" i="20" s="1"/>
  <c r="GP31" i="20"/>
  <c r="GO31" i="20"/>
  <c r="GN31" i="20"/>
  <c r="GM31" i="20"/>
  <c r="GL31" i="20"/>
  <c r="GK31" i="20"/>
  <c r="GJ31" i="20"/>
  <c r="GI31" i="20"/>
  <c r="GH31" i="20"/>
  <c r="GG31" i="20"/>
  <c r="GF31" i="20"/>
  <c r="GE31" i="20"/>
  <c r="GD31" i="20"/>
  <c r="GC31" i="20"/>
  <c r="GB31" i="20"/>
  <c r="GA31" i="20"/>
  <c r="FZ31" i="20"/>
  <c r="FY31" i="20"/>
  <c r="FX31" i="20"/>
  <c r="FW31" i="20"/>
  <c r="FV31" i="20"/>
  <c r="FU31" i="20"/>
  <c r="FT31" i="20"/>
  <c r="FS31" i="20"/>
  <c r="FR31" i="20"/>
  <c r="FQ31" i="20"/>
  <c r="FP31" i="20"/>
  <c r="FO31" i="20"/>
  <c r="FN31" i="20"/>
  <c r="FM31" i="20"/>
  <c r="FL31" i="20"/>
  <c r="FK31" i="20"/>
  <c r="FJ31" i="20"/>
  <c r="FI31" i="20"/>
  <c r="FH31" i="20"/>
  <c r="FG31" i="20"/>
  <c r="FE31" i="20"/>
  <c r="FD31" i="20"/>
  <c r="FC31" i="20"/>
  <c r="FB31" i="20"/>
  <c r="FA31" i="20"/>
  <c r="EZ31" i="20"/>
  <c r="EY31" i="20"/>
  <c r="EX31" i="20"/>
  <c r="EW31" i="20"/>
  <c r="EV31" i="20"/>
  <c r="EU31" i="20"/>
  <c r="ET31" i="20"/>
  <c r="ES31" i="20"/>
  <c r="ER31" i="20"/>
  <c r="EQ31" i="20"/>
  <c r="EP31" i="20"/>
  <c r="EO31" i="20"/>
  <c r="EN31" i="20"/>
  <c r="EM31" i="20"/>
  <c r="EL31" i="20"/>
  <c r="EK31" i="20"/>
  <c r="EJ31" i="20"/>
  <c r="EI31" i="20"/>
  <c r="EH31" i="20"/>
  <c r="EG31" i="20"/>
  <c r="EF31" i="20"/>
  <c r="EE31" i="20"/>
  <c r="ED31" i="20"/>
  <c r="EC31" i="20"/>
  <c r="EB31" i="20"/>
  <c r="EA31" i="20"/>
  <c r="DZ31" i="20"/>
  <c r="DY31" i="20"/>
  <c r="DX31" i="20"/>
  <c r="DW31" i="20"/>
  <c r="DV31" i="20"/>
  <c r="DT31" i="20"/>
  <c r="DS31" i="20"/>
  <c r="DR31" i="20"/>
  <c r="DQ31" i="20"/>
  <c r="DP31" i="20"/>
  <c r="DO31" i="20"/>
  <c r="DN31" i="20"/>
  <c r="DM31" i="20"/>
  <c r="DL31" i="20"/>
  <c r="DK31" i="20"/>
  <c r="DJ31" i="20"/>
  <c r="DI31" i="20"/>
  <c r="DH31" i="20"/>
  <c r="DG31" i="20"/>
  <c r="DF31" i="20"/>
  <c r="DE31" i="20"/>
  <c r="DD31" i="20"/>
  <c r="DC31" i="20"/>
  <c r="DB31" i="20"/>
  <c r="DA31" i="20"/>
  <c r="CZ31" i="20"/>
  <c r="CY31" i="20"/>
  <c r="CX31" i="20"/>
  <c r="CW31" i="20"/>
  <c r="CV31" i="20"/>
  <c r="CU31" i="20"/>
  <c r="CT31" i="20"/>
  <c r="CS31" i="20"/>
  <c r="CR31" i="20"/>
  <c r="CQ31" i="20"/>
  <c r="CP31" i="20"/>
  <c r="CO31" i="20"/>
  <c r="CN31" i="20"/>
  <c r="CM31" i="20"/>
  <c r="CL31" i="20"/>
  <c r="CK31" i="20"/>
  <c r="CI31" i="20"/>
  <c r="CH31" i="20"/>
  <c r="CG31" i="20"/>
  <c r="CF31" i="20"/>
  <c r="CE31" i="20"/>
  <c r="CD31" i="20"/>
  <c r="CC31" i="20"/>
  <c r="CB31" i="20"/>
  <c r="CA31" i="20"/>
  <c r="BZ31" i="20"/>
  <c r="BY31" i="20"/>
  <c r="BX31" i="20"/>
  <c r="BW31" i="20"/>
  <c r="BV31" i="20"/>
  <c r="BU31" i="20"/>
  <c r="BT31" i="20"/>
  <c r="BS31" i="20"/>
  <c r="BR31" i="20"/>
  <c r="BQ31" i="20"/>
  <c r="BP31" i="20"/>
  <c r="BO31" i="20"/>
  <c r="BN31" i="20"/>
  <c r="BM31" i="20"/>
  <c r="BL31" i="20"/>
  <c r="BK31" i="20"/>
  <c r="BJ31" i="20"/>
  <c r="BI31" i="20"/>
  <c r="BH31" i="20"/>
  <c r="BG31" i="20"/>
  <c r="BF31" i="20"/>
  <c r="BE31" i="20"/>
  <c r="BD31" i="20"/>
  <c r="BC31" i="20"/>
  <c r="BB31" i="20"/>
  <c r="BA31" i="20"/>
  <c r="AZ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T31" i="20"/>
  <c r="S31" i="20"/>
  <c r="R31" i="20"/>
  <c r="Q31" i="20"/>
  <c r="P31" i="20"/>
  <c r="O31" i="20"/>
  <c r="M31" i="20"/>
  <c r="L31" i="20"/>
  <c r="K31" i="20"/>
  <c r="J31" i="20"/>
  <c r="I31" i="20"/>
  <c r="AD191" i="20" l="1"/>
  <c r="Y191" i="20"/>
  <c r="AA191" i="20"/>
  <c r="X191" i="20"/>
  <c r="AB191" i="20"/>
  <c r="W191" i="20"/>
  <c r="Z191" i="20"/>
  <c r="AC191" i="20"/>
  <c r="BM191" i="20"/>
  <c r="BI191" i="20"/>
  <c r="BL191" i="20"/>
  <c r="BJ191" i="20"/>
  <c r="BN191" i="20"/>
  <c r="BH191" i="20"/>
  <c r="BK191" i="20"/>
  <c r="BO191" i="20"/>
  <c r="CS191" i="20"/>
  <c r="CY191" i="20"/>
  <c r="CW191" i="20"/>
  <c r="CT191" i="20"/>
  <c r="CV191" i="20"/>
  <c r="CZ191" i="20"/>
  <c r="CX191" i="20"/>
  <c r="CU191" i="20"/>
  <c r="EK191" i="20"/>
  <c r="EE191" i="20"/>
  <c r="EH191" i="20"/>
  <c r="EI191" i="20"/>
  <c r="ED191" i="20"/>
  <c r="EF191" i="20"/>
  <c r="EG191" i="20"/>
  <c r="EJ191" i="20"/>
  <c r="FT191" i="20"/>
  <c r="FQ191" i="20"/>
  <c r="FP191" i="20"/>
  <c r="FS191" i="20"/>
  <c r="FV191" i="20"/>
  <c r="FR191" i="20"/>
  <c r="FO191" i="20"/>
  <c r="FU191" i="20"/>
  <c r="J50" i="20"/>
  <c r="J53" i="20" s="1"/>
  <c r="AN223" i="21"/>
  <c r="AN238" i="21" s="1"/>
  <c r="I58" i="21"/>
  <c r="I63" i="21" s="1"/>
  <c r="DT115" i="20"/>
  <c r="DT116" i="20" s="1"/>
  <c r="K53" i="20"/>
  <c r="FE84" i="20"/>
  <c r="FE85" i="20" s="1"/>
  <c r="FE115" i="20"/>
  <c r="FE116" i="20" s="1"/>
  <c r="AX115" i="20"/>
  <c r="AX116" i="20" s="1"/>
  <c r="I53" i="20"/>
  <c r="GP115" i="20"/>
  <c r="GP116" i="20" s="1"/>
  <c r="GP121" i="20" s="1"/>
  <c r="M53" i="20"/>
  <c r="H144" i="20"/>
  <c r="H53" i="20"/>
  <c r="AG223" i="21"/>
  <c r="AG238" i="21" s="1"/>
  <c r="AT223" i="21"/>
  <c r="AT238" i="21" s="1"/>
  <c r="AQ223" i="21"/>
  <c r="AQ238" i="21" s="1"/>
  <c r="AF223" i="21"/>
  <c r="AF238" i="21" s="1"/>
  <c r="AV223" i="21"/>
  <c r="AV238" i="21" s="1"/>
  <c r="AP223" i="21"/>
  <c r="AP238" i="21" s="1"/>
  <c r="AM223" i="21"/>
  <c r="AM238" i="21" s="1"/>
  <c r="AR223" i="21"/>
  <c r="AR238" i="21" s="1"/>
  <c r="AS223" i="21"/>
  <c r="AS238" i="21" s="1"/>
  <c r="AH223" i="21"/>
  <c r="AH238" i="21" s="1"/>
  <c r="AX223" i="21"/>
  <c r="AX238" i="21" s="1"/>
  <c r="AO223" i="21"/>
  <c r="AO238" i="21" s="1"/>
  <c r="AE223" i="21"/>
  <c r="AE238" i="21" s="1"/>
  <c r="AU223" i="21"/>
  <c r="AU238" i="21" s="1"/>
  <c r="AK223" i="21"/>
  <c r="AK238" i="21" s="1"/>
  <c r="AJ223" i="21"/>
  <c r="AJ238" i="21" s="1"/>
  <c r="AL223" i="21"/>
  <c r="AL238" i="21" s="1"/>
  <c r="AI223" i="21"/>
  <c r="AI238" i="21" s="1"/>
  <c r="AW223" i="21"/>
  <c r="AW238" i="21" s="1"/>
  <c r="AX91" i="21"/>
  <c r="AX92" i="21" s="1"/>
  <c r="AX101" i="21" s="1"/>
  <c r="AX99" i="21" s="1"/>
  <c r="CI115" i="20"/>
  <c r="CI116" i="20" s="1"/>
  <c r="CI124" i="20" s="1"/>
  <c r="CI192" i="20" s="1"/>
  <c r="CI87" i="20"/>
  <c r="CI88" i="20" s="1"/>
  <c r="CI97" i="20" s="1"/>
  <c r="CI187" i="20" s="1"/>
  <c r="GP84" i="20"/>
  <c r="GP85" i="20" s="1"/>
  <c r="CI84" i="20"/>
  <c r="CI85" i="20" s="1"/>
  <c r="FE87" i="20"/>
  <c r="FE88" i="20" s="1"/>
  <c r="AX84" i="20"/>
  <c r="AX85" i="20" s="1"/>
  <c r="DT87" i="20"/>
  <c r="DT88" i="20" s="1"/>
  <c r="DT97" i="20" s="1"/>
  <c r="DT187" i="20" s="1"/>
  <c r="DT84" i="20"/>
  <c r="DT85" i="20" s="1"/>
  <c r="AX87" i="20"/>
  <c r="AX88" i="20" s="1"/>
  <c r="AX97" i="20" s="1"/>
  <c r="AX187" i="20" s="1"/>
  <c r="GP87" i="20"/>
  <c r="GP88" i="20" s="1"/>
  <c r="GP97" i="20" s="1"/>
  <c r="GP187" i="20" s="1"/>
  <c r="H142" i="20"/>
  <c r="AI252" i="21"/>
  <c r="AX161" i="21"/>
  <c r="AX163" i="21" s="1"/>
  <c r="H173" i="21"/>
  <c r="H172" i="21"/>
  <c r="BM188" i="20" l="1"/>
  <c r="BM194" i="20" s="1"/>
  <c r="BJ188" i="20"/>
  <c r="BJ194" i="20" s="1"/>
  <c r="BN188" i="20"/>
  <c r="BN194" i="20" s="1"/>
  <c r="BL188" i="20"/>
  <c r="BL194" i="20" s="1"/>
  <c r="BK188" i="20"/>
  <c r="BK194" i="20" s="1"/>
  <c r="BH188" i="20"/>
  <c r="BH194" i="20" s="1"/>
  <c r="BO188" i="20"/>
  <c r="BO194" i="20" s="1"/>
  <c r="BI188" i="20"/>
  <c r="BI194" i="20" s="1"/>
  <c r="CZ188" i="20"/>
  <c r="CZ194" i="20" s="1"/>
  <c r="CT188" i="20"/>
  <c r="CT194" i="20" s="1"/>
  <c r="CU188" i="20"/>
  <c r="CU194" i="20" s="1"/>
  <c r="CX188" i="20"/>
  <c r="CX194" i="20" s="1"/>
  <c r="CS188" i="20"/>
  <c r="CS194" i="20" s="1"/>
  <c r="CW188" i="20"/>
  <c r="CW194" i="20" s="1"/>
  <c r="CY188" i="20"/>
  <c r="CY194" i="20" s="1"/>
  <c r="CV188" i="20"/>
  <c r="CV194" i="20" s="1"/>
  <c r="FV188" i="20"/>
  <c r="FO188" i="20"/>
  <c r="FO194" i="20" s="1"/>
  <c r="FS188" i="20"/>
  <c r="FS194" i="20" s="1"/>
  <c r="FT188" i="20"/>
  <c r="FT194" i="20" s="1"/>
  <c r="FQ188" i="20"/>
  <c r="FQ194" i="20" s="1"/>
  <c r="FP188" i="20"/>
  <c r="FP194" i="20" s="1"/>
  <c r="FU188" i="20"/>
  <c r="FU194" i="20" s="1"/>
  <c r="FR188" i="20"/>
  <c r="FR194" i="20" s="1"/>
  <c r="FV194" i="20"/>
  <c r="FE124" i="20"/>
  <c r="FE192" i="20" s="1"/>
  <c r="FE122" i="20"/>
  <c r="GP122" i="20"/>
  <c r="M144" i="20" s="1"/>
  <c r="GP124" i="20"/>
  <c r="GP192" i="20" s="1"/>
  <c r="AX122" i="20"/>
  <c r="I144" i="20" s="1"/>
  <c r="AX124" i="20"/>
  <c r="DT121" i="20"/>
  <c r="K143" i="20" s="1"/>
  <c r="DT122" i="20"/>
  <c r="DT124" i="20"/>
  <c r="DT192" i="20" s="1"/>
  <c r="DJ193" i="20" s="1"/>
  <c r="H143" i="20"/>
  <c r="FE121" i="20"/>
  <c r="L143" i="20" s="1"/>
  <c r="AX121" i="20"/>
  <c r="I143" i="20" s="1"/>
  <c r="L53" i="20"/>
  <c r="CI121" i="20"/>
  <c r="CI122" i="20"/>
  <c r="CI123" i="20" s="1"/>
  <c r="CI190" i="20" s="1"/>
  <c r="I178" i="21"/>
  <c r="AX230" i="21"/>
  <c r="AX93" i="21"/>
  <c r="AX95" i="21" s="1"/>
  <c r="H171" i="21"/>
  <c r="Y255" i="21"/>
  <c r="X255" i="21"/>
  <c r="W255" i="21"/>
  <c r="AC252" i="21"/>
  <c r="AE252" i="21"/>
  <c r="AH252" i="21"/>
  <c r="Z252" i="21"/>
  <c r="AD252" i="21"/>
  <c r="AG252" i="21"/>
  <c r="AA252" i="21"/>
  <c r="AB252" i="21"/>
  <c r="AF252" i="21"/>
  <c r="K142" i="20"/>
  <c r="M142" i="20"/>
  <c r="AD188" i="20"/>
  <c r="AD194" i="20" s="1"/>
  <c r="Z188" i="20"/>
  <c r="Z194" i="20" s="1"/>
  <c r="Y188" i="20"/>
  <c r="Y194" i="20" s="1"/>
  <c r="AB188" i="20"/>
  <c r="AB194" i="20" s="1"/>
  <c r="W188" i="20"/>
  <c r="W194" i="20" s="1"/>
  <c r="AA188" i="20"/>
  <c r="AA194" i="20" s="1"/>
  <c r="AC188" i="20"/>
  <c r="AC194" i="20" s="1"/>
  <c r="X188" i="20"/>
  <c r="X194" i="20" s="1"/>
  <c r="J142" i="20"/>
  <c r="I142" i="20"/>
  <c r="M143" i="20"/>
  <c r="FV125" i="20"/>
  <c r="AD125" i="20"/>
  <c r="CZ125" i="20"/>
  <c r="DT89" i="20"/>
  <c r="DT90" i="20" s="1"/>
  <c r="FE89" i="20"/>
  <c r="FE90" i="20" s="1"/>
  <c r="FE97" i="20"/>
  <c r="FE187" i="20" s="1"/>
  <c r="AX89" i="20"/>
  <c r="AX90" i="20" s="1"/>
  <c r="GP89" i="20"/>
  <c r="GP90" i="20" s="1"/>
  <c r="CI89" i="20"/>
  <c r="CI90" i="20" s="1"/>
  <c r="J255" i="21"/>
  <c r="W253" i="21"/>
  <c r="X253" i="21"/>
  <c r="W252" i="21"/>
  <c r="X252" i="21"/>
  <c r="AQ252" i="21"/>
  <c r="AJ252" i="21"/>
  <c r="AK252" i="21"/>
  <c r="AR252" i="21"/>
  <c r="AS252" i="21"/>
  <c r="AP252" i="21"/>
  <c r="AM252" i="21"/>
  <c r="AO252" i="21"/>
  <c r="AL252" i="21"/>
  <c r="AQ255" i="21"/>
  <c r="AJ255" i="21"/>
  <c r="AO255" i="21"/>
  <c r="AP255" i="21"/>
  <c r="AS255" i="21"/>
  <c r="AL255" i="21"/>
  <c r="AR255" i="21"/>
  <c r="AK255" i="21"/>
  <c r="AM255" i="21"/>
  <c r="AI253" i="21"/>
  <c r="AB253" i="21"/>
  <c r="AF253" i="21"/>
  <c r="Z253" i="21"/>
  <c r="AE253" i="21"/>
  <c r="AC253" i="21"/>
  <c r="AA253" i="21"/>
  <c r="AG253" i="21"/>
  <c r="AH253" i="21"/>
  <c r="AI255" i="21"/>
  <c r="AH255" i="21"/>
  <c r="Z255" i="21"/>
  <c r="AF255" i="21"/>
  <c r="AB255" i="21"/>
  <c r="AC255" i="21"/>
  <c r="AA255" i="21"/>
  <c r="AG255" i="21"/>
  <c r="AE255" i="21"/>
  <c r="AI254" i="21"/>
  <c r="AF254" i="21"/>
  <c r="AB254" i="21"/>
  <c r="AC254" i="21"/>
  <c r="AG254" i="21"/>
  <c r="Z254" i="21"/>
  <c r="AE254" i="21"/>
  <c r="AH254" i="21"/>
  <c r="AA254" i="21"/>
  <c r="X254" i="21"/>
  <c r="W254" i="21"/>
  <c r="AQ254" i="21"/>
  <c r="AP254" i="21"/>
  <c r="AK254" i="21"/>
  <c r="AJ254" i="21"/>
  <c r="AM254" i="21"/>
  <c r="AS254" i="21"/>
  <c r="AO254" i="21"/>
  <c r="AR254" i="21"/>
  <c r="AL254" i="21"/>
  <c r="AQ253" i="21"/>
  <c r="AK253" i="21"/>
  <c r="AL253" i="21"/>
  <c r="AM253" i="21"/>
  <c r="AO253" i="21"/>
  <c r="AP253" i="21"/>
  <c r="AR253" i="21"/>
  <c r="AJ253" i="21"/>
  <c r="AS253" i="21"/>
  <c r="AX120" i="21"/>
  <c r="AX122" i="21" s="1"/>
  <c r="FE123" i="20" l="1"/>
  <c r="FE190" i="20" s="1"/>
  <c r="EL191" i="20" s="1"/>
  <c r="EL194" i="20" s="1"/>
  <c r="EI188" i="20"/>
  <c r="EI194" i="20" s="1"/>
  <c r="EF188" i="20"/>
  <c r="EF194" i="20" s="1"/>
  <c r="EJ188" i="20"/>
  <c r="EJ194" i="20" s="1"/>
  <c r="ED188" i="20"/>
  <c r="ED194" i="20" s="1"/>
  <c r="EG188" i="20"/>
  <c r="EG194" i="20" s="1"/>
  <c r="EH188" i="20"/>
  <c r="EH194" i="20" s="1"/>
  <c r="EK188" i="20"/>
  <c r="EK194" i="20" s="1"/>
  <c r="EE188" i="20"/>
  <c r="EE194" i="20" s="1"/>
  <c r="AX123" i="20"/>
  <c r="AX190" i="20" s="1"/>
  <c r="AX192" i="20"/>
  <c r="DL193" i="20"/>
  <c r="DH193" i="20"/>
  <c r="DD193" i="20"/>
  <c r="DM193" i="20"/>
  <c r="DA193" i="20"/>
  <c r="DO193" i="20"/>
  <c r="DK193" i="20"/>
  <c r="DG193" i="20"/>
  <c r="DC193" i="20"/>
  <c r="DE193" i="20"/>
  <c r="DN193" i="20"/>
  <c r="DF193" i="20"/>
  <c r="DB193" i="20"/>
  <c r="DI193" i="20"/>
  <c r="FB193" i="20"/>
  <c r="EX193" i="20"/>
  <c r="ET193" i="20"/>
  <c r="EP193" i="20"/>
  <c r="EL193" i="20"/>
  <c r="FC193" i="20"/>
  <c r="EU193" i="20"/>
  <c r="FA193" i="20"/>
  <c r="EW193" i="20"/>
  <c r="ES193" i="20"/>
  <c r="EO193" i="20"/>
  <c r="EQ193" i="20"/>
  <c r="FD193" i="20"/>
  <c r="EZ193" i="20"/>
  <c r="EV193" i="20"/>
  <c r="ER193" i="20"/>
  <c r="EN193" i="20"/>
  <c r="EY193" i="20"/>
  <c r="EM193" i="20"/>
  <c r="DT123" i="20"/>
  <c r="DT190" i="20" s="1"/>
  <c r="K144" i="20"/>
  <c r="CG191" i="20"/>
  <c r="CG194" i="20" s="1"/>
  <c r="CF191" i="20"/>
  <c r="CF194" i="20" s="1"/>
  <c r="CA191" i="20"/>
  <c r="CA194" i="20" s="1"/>
  <c r="BV191" i="20"/>
  <c r="BV194" i="20" s="1"/>
  <c r="BP191" i="20"/>
  <c r="BP194" i="20" s="1"/>
  <c r="BW191" i="20"/>
  <c r="BW194" i="20" s="1"/>
  <c r="CE191" i="20"/>
  <c r="CE194" i="20" s="1"/>
  <c r="BZ191" i="20"/>
  <c r="BZ194" i="20" s="1"/>
  <c r="BT191" i="20"/>
  <c r="BT194" i="20" s="1"/>
  <c r="CH191" i="20"/>
  <c r="CH194" i="20" s="1"/>
  <c r="BR191" i="20"/>
  <c r="BR194" i="20" s="1"/>
  <c r="CI191" i="20"/>
  <c r="CI194" i="20" s="1"/>
  <c r="CD191" i="20"/>
  <c r="CD194" i="20" s="1"/>
  <c r="BX191" i="20"/>
  <c r="BX194" i="20" s="1"/>
  <c r="BS191" i="20"/>
  <c r="BS194" i="20" s="1"/>
  <c r="CB191" i="20"/>
  <c r="CB194" i="20" s="1"/>
  <c r="BU191" i="20"/>
  <c r="BU194" i="20" s="1"/>
  <c r="BY191" i="20"/>
  <c r="BY194" i="20" s="1"/>
  <c r="CC191" i="20"/>
  <c r="CC194" i="20" s="1"/>
  <c r="BQ191" i="20"/>
  <c r="BQ194" i="20" s="1"/>
  <c r="EU191" i="20"/>
  <c r="EQ191" i="20"/>
  <c r="EQ194" i="20" s="1"/>
  <c r="EQ16" i="31" s="1"/>
  <c r="EY191" i="20"/>
  <c r="EY194" i="20" s="1"/>
  <c r="FE191" i="20"/>
  <c r="FE194" i="20" s="1"/>
  <c r="EX191" i="20"/>
  <c r="EX194" i="20" s="1"/>
  <c r="FC191" i="20"/>
  <c r="EO191" i="20"/>
  <c r="FA191" i="20"/>
  <c r="FA194" i="20" s="1"/>
  <c r="ES191" i="20"/>
  <c r="ES194" i="20" s="1"/>
  <c r="EW191" i="20"/>
  <c r="L144" i="20"/>
  <c r="AV245" i="21"/>
  <c r="AR245" i="21"/>
  <c r="AN245" i="21"/>
  <c r="AJ245" i="21"/>
  <c r="AF245" i="21"/>
  <c r="AB245" i="21"/>
  <c r="X245" i="21"/>
  <c r="AU245" i="21"/>
  <c r="AQ245" i="21"/>
  <c r="AM245" i="21"/>
  <c r="AI245" i="21"/>
  <c r="AE245" i="21"/>
  <c r="AA245" i="21"/>
  <c r="W245" i="21"/>
  <c r="AS245" i="21"/>
  <c r="AK245" i="21"/>
  <c r="AC245" i="21"/>
  <c r="AO245" i="21"/>
  <c r="Y245" i="21"/>
  <c r="AL245" i="21"/>
  <c r="AP245" i="21"/>
  <c r="AH245" i="21"/>
  <c r="Z245" i="21"/>
  <c r="AW245" i="21"/>
  <c r="AG245" i="21"/>
  <c r="AT245" i="21"/>
  <c r="AD245" i="21"/>
  <c r="DT125" i="20"/>
  <c r="K145" i="20" s="1"/>
  <c r="GP123" i="20"/>
  <c r="GP190" i="20" s="1"/>
  <c r="AX125" i="20"/>
  <c r="I145" i="20" s="1"/>
  <c r="H145" i="20"/>
  <c r="GP125" i="20"/>
  <c r="M145" i="20" s="1"/>
  <c r="FE125" i="20"/>
  <c r="L145" i="20" s="1"/>
  <c r="I173" i="21"/>
  <c r="AX228" i="21"/>
  <c r="I171" i="21"/>
  <c r="AX226" i="21"/>
  <c r="K252" i="21"/>
  <c r="L142" i="20"/>
  <c r="AD16" i="31"/>
  <c r="Z16" i="31"/>
  <c r="AB16" i="31"/>
  <c r="W16" i="31"/>
  <c r="AA16" i="31"/>
  <c r="Y16" i="31"/>
  <c r="AC16" i="31"/>
  <c r="X16" i="31"/>
  <c r="FT16" i="31"/>
  <c r="FU16" i="31"/>
  <c r="FQ16" i="31"/>
  <c r="FR16" i="31"/>
  <c r="FO16" i="31"/>
  <c r="FV16" i="31"/>
  <c r="FS16" i="31"/>
  <c r="FP16" i="31"/>
  <c r="J144" i="20"/>
  <c r="J143" i="20"/>
  <c r="BO125" i="20"/>
  <c r="CI125" i="20"/>
  <c r="FE96" i="20"/>
  <c r="L141" i="20" s="1"/>
  <c r="FE95" i="20"/>
  <c r="DT96" i="20"/>
  <c r="K141" i="20" s="1"/>
  <c r="DT95" i="20"/>
  <c r="AX91" i="20"/>
  <c r="AX95" i="20"/>
  <c r="AX96" i="20"/>
  <c r="I141" i="20" s="1"/>
  <c r="H141" i="20"/>
  <c r="H147" i="20" s="1"/>
  <c r="GP95" i="20"/>
  <c r="GP96" i="20"/>
  <c r="M141" i="20" s="1"/>
  <c r="CI96" i="20"/>
  <c r="J141" i="20" s="1"/>
  <c r="CI95" i="20"/>
  <c r="FE91" i="20"/>
  <c r="CI91" i="20"/>
  <c r="DT91" i="20"/>
  <c r="GP91" i="20"/>
  <c r="Y254" i="21"/>
  <c r="J254" i="21"/>
  <c r="AD253" i="21"/>
  <c r="K253" i="21"/>
  <c r="L255" i="21"/>
  <c r="AN255" i="21"/>
  <c r="BE255" i="21" s="1"/>
  <c r="L253" i="21"/>
  <c r="AN253" i="21"/>
  <c r="BE253" i="21" s="1"/>
  <c r="AD255" i="21"/>
  <c r="AZ255" i="21" s="1"/>
  <c r="K255" i="21"/>
  <c r="K254" i="21"/>
  <c r="AD254" i="21"/>
  <c r="L254" i="21"/>
  <c r="AN254" i="21"/>
  <c r="BE254" i="21" s="1"/>
  <c r="L252" i="21"/>
  <c r="AN252" i="21"/>
  <c r="BE252" i="21" s="1"/>
  <c r="Y252" i="21"/>
  <c r="AZ252" i="21" s="1"/>
  <c r="J252" i="21"/>
  <c r="J253" i="21"/>
  <c r="Y253" i="21"/>
  <c r="EZ191" i="20" l="1"/>
  <c r="EN191" i="20"/>
  <c r="EN194" i="20" s="1"/>
  <c r="EN16" i="31" s="1"/>
  <c r="EM191" i="20"/>
  <c r="EM194" i="20" s="1"/>
  <c r="EM16" i="31" s="1"/>
  <c r="EP191" i="20"/>
  <c r="EP194" i="20" s="1"/>
  <c r="AI204" i="20" s="1"/>
  <c r="FB191" i="20"/>
  <c r="FD191" i="20"/>
  <c r="FD194" i="20" s="1"/>
  <c r="FD16" i="31" s="1"/>
  <c r="FD20" i="31" s="1"/>
  <c r="AW30" i="31" s="1"/>
  <c r="EV191" i="20"/>
  <c r="EV194" i="20" s="1"/>
  <c r="EV16" i="31" s="1"/>
  <c r="EV20" i="31" s="1"/>
  <c r="AO30" i="31" s="1"/>
  <c r="ER191" i="20"/>
  <c r="ER194" i="20" s="1"/>
  <c r="ET191" i="20"/>
  <c r="AZ254" i="21"/>
  <c r="AZ253" i="21"/>
  <c r="BJ253" i="21"/>
  <c r="K179" i="21" s="1"/>
  <c r="K180" i="21" s="1"/>
  <c r="BJ254" i="21"/>
  <c r="L179" i="21" s="1"/>
  <c r="L180" i="21" s="1"/>
  <c r="EW194" i="20"/>
  <c r="EW16" i="31" s="1"/>
  <c r="EW20" i="31" s="1"/>
  <c r="AP30" i="31" s="1"/>
  <c r="FB194" i="20"/>
  <c r="FB16" i="31" s="1"/>
  <c r="FB20" i="31" s="1"/>
  <c r="AU30" i="31" s="1"/>
  <c r="FC194" i="20"/>
  <c r="FC16" i="31" s="1"/>
  <c r="FC20" i="31" s="1"/>
  <c r="AV30" i="31" s="1"/>
  <c r="EZ194" i="20"/>
  <c r="EZ16" i="31" s="1"/>
  <c r="EZ20" i="31" s="1"/>
  <c r="AS30" i="31" s="1"/>
  <c r="EO194" i="20"/>
  <c r="AH204" i="20" s="1"/>
  <c r="EU194" i="20"/>
  <c r="EU16" i="31" s="1"/>
  <c r="ET194" i="20"/>
  <c r="ET16" i="31" s="1"/>
  <c r="GM191" i="20"/>
  <c r="GM194" i="20" s="1"/>
  <c r="GM16" i="31" s="1"/>
  <c r="GM20" i="31" s="1"/>
  <c r="AU31" i="31" s="1"/>
  <c r="GO191" i="20"/>
  <c r="GO194" i="20" s="1"/>
  <c r="GO16" i="31" s="1"/>
  <c r="GO20" i="31" s="1"/>
  <c r="AW31" i="31" s="1"/>
  <c r="GG191" i="20"/>
  <c r="GG194" i="20" s="1"/>
  <c r="GB191" i="20"/>
  <c r="GB194" i="20" s="1"/>
  <c r="FW191" i="20"/>
  <c r="FW194" i="20" s="1"/>
  <c r="GN191" i="20"/>
  <c r="GN194" i="20" s="1"/>
  <c r="GN16" i="31" s="1"/>
  <c r="GN20" i="31" s="1"/>
  <c r="AV31" i="31" s="1"/>
  <c r="GF191" i="20"/>
  <c r="GF194" i="20" s="1"/>
  <c r="GA191" i="20"/>
  <c r="GA194" i="20" s="1"/>
  <c r="GA16" i="31" s="1"/>
  <c r="GC191" i="20"/>
  <c r="GC194" i="20" s="1"/>
  <c r="GC16" i="31" s="1"/>
  <c r="GK191" i="20"/>
  <c r="GK194" i="20" s="1"/>
  <c r="GE191" i="20"/>
  <c r="GE194" i="20" s="1"/>
  <c r="FY191" i="20"/>
  <c r="FY194" i="20" s="1"/>
  <c r="GJ191" i="20"/>
  <c r="GJ194" i="20" s="1"/>
  <c r="GJ16" i="31" s="1"/>
  <c r="GJ20" i="31" s="1"/>
  <c r="AR31" i="31" s="1"/>
  <c r="FX191" i="20"/>
  <c r="FX194" i="20" s="1"/>
  <c r="GD191" i="20"/>
  <c r="GD194" i="20" s="1"/>
  <c r="GI191" i="20"/>
  <c r="GI194" i="20" s="1"/>
  <c r="GH191" i="20"/>
  <c r="GH194" i="20" s="1"/>
  <c r="GH16" i="31" s="1"/>
  <c r="GH20" i="31" s="1"/>
  <c r="AP31" i="31" s="1"/>
  <c r="GP191" i="20"/>
  <c r="GP194" i="20" s="1"/>
  <c r="GP16" i="31" s="1"/>
  <c r="GP20" i="31" s="1"/>
  <c r="M31" i="31" s="1"/>
  <c r="GL191" i="20"/>
  <c r="GL194" i="20" s="1"/>
  <c r="FZ191" i="20"/>
  <c r="FZ194" i="20" s="1"/>
  <c r="FZ16" i="31" s="1"/>
  <c r="DN191" i="20"/>
  <c r="DN194" i="20" s="1"/>
  <c r="DJ194" i="20"/>
  <c r="DF191" i="20"/>
  <c r="DF194" i="20" s="1"/>
  <c r="DB191" i="20"/>
  <c r="DB194" i="20" s="1"/>
  <c r="DB16" i="31" s="1"/>
  <c r="DG191" i="20"/>
  <c r="DG194" i="20" s="1"/>
  <c r="DM191" i="20"/>
  <c r="DM194" i="20" s="1"/>
  <c r="DI191" i="20"/>
  <c r="DI194" i="20" s="1"/>
  <c r="DI16" i="31" s="1"/>
  <c r="DE191" i="20"/>
  <c r="DE194" i="20" s="1"/>
  <c r="DA191" i="20"/>
  <c r="DA194" i="20" s="1"/>
  <c r="DA16" i="31" s="1"/>
  <c r="DO191" i="20"/>
  <c r="DO194" i="20" s="1"/>
  <c r="DO16" i="31" s="1"/>
  <c r="DO20" i="31" s="1"/>
  <c r="AS29" i="31" s="1"/>
  <c r="DL191" i="20"/>
  <c r="DL194" i="20" s="1"/>
  <c r="DH191" i="20"/>
  <c r="DH194" i="20" s="1"/>
  <c r="DD191" i="20"/>
  <c r="DD194" i="20" s="1"/>
  <c r="DK191" i="20"/>
  <c r="DK194" i="20" s="1"/>
  <c r="DC191" i="20"/>
  <c r="DC194" i="20" s="1"/>
  <c r="AU191" i="20"/>
  <c r="AU194" i="20" s="1"/>
  <c r="AU16" i="31" s="1"/>
  <c r="AQ191" i="20"/>
  <c r="AQ194" i="20" s="1"/>
  <c r="AQ16" i="31" s="1"/>
  <c r="AM191" i="20"/>
  <c r="AM194" i="20" s="1"/>
  <c r="AM16" i="31" s="1"/>
  <c r="AI191" i="20"/>
  <c r="AI194" i="20" s="1"/>
  <c r="AI16" i="31" s="1"/>
  <c r="AE191" i="20"/>
  <c r="AE194" i="20" s="1"/>
  <c r="AE16" i="31" s="1"/>
  <c r="AL191" i="20"/>
  <c r="AL194" i="20" s="1"/>
  <c r="AL16" i="31" s="1"/>
  <c r="AV191" i="20"/>
  <c r="AV194" i="20" s="1"/>
  <c r="AV16" i="31" s="1"/>
  <c r="AN191" i="20"/>
  <c r="AN194" i="20" s="1"/>
  <c r="AN16" i="31" s="1"/>
  <c r="AF191" i="20"/>
  <c r="AF194" i="20" s="1"/>
  <c r="AF16" i="31" s="1"/>
  <c r="AX191" i="20"/>
  <c r="AX194" i="20" s="1"/>
  <c r="AX16" i="31" s="1"/>
  <c r="AT191" i="20"/>
  <c r="AT194" i="20" s="1"/>
  <c r="AT16" i="31" s="1"/>
  <c r="AP191" i="20"/>
  <c r="AP194" i="20" s="1"/>
  <c r="AP16" i="31" s="1"/>
  <c r="AH191" i="20"/>
  <c r="AH194" i="20" s="1"/>
  <c r="AH16" i="31" s="1"/>
  <c r="AW191" i="20"/>
  <c r="AW194" i="20" s="1"/>
  <c r="AW16" i="31" s="1"/>
  <c r="AS191" i="20"/>
  <c r="AS194" i="20" s="1"/>
  <c r="AS16" i="31" s="1"/>
  <c r="AO191" i="20"/>
  <c r="AO194" i="20" s="1"/>
  <c r="AO16" i="31" s="1"/>
  <c r="AK191" i="20"/>
  <c r="AK194" i="20" s="1"/>
  <c r="AK16" i="31" s="1"/>
  <c r="AG191" i="20"/>
  <c r="AG194" i="20" s="1"/>
  <c r="AG16" i="31" s="1"/>
  <c r="AR191" i="20"/>
  <c r="AR194" i="20" s="1"/>
  <c r="AR16" i="31" s="1"/>
  <c r="AJ191" i="20"/>
  <c r="AJ194" i="20" s="1"/>
  <c r="AJ16" i="31" s="1"/>
  <c r="AU243" i="21"/>
  <c r="AU246" i="21" s="1"/>
  <c r="AQ243" i="21"/>
  <c r="AQ246" i="21" s="1"/>
  <c r="AM243" i="21"/>
  <c r="AM246" i="21" s="1"/>
  <c r="AI243" i="21"/>
  <c r="AI246" i="21" s="1"/>
  <c r="AE243" i="21"/>
  <c r="AE246" i="21" s="1"/>
  <c r="AA243" i="21"/>
  <c r="W243" i="21"/>
  <c r="AT243" i="21"/>
  <c r="AT246" i="21" s="1"/>
  <c r="AP243" i="21"/>
  <c r="AP246" i="21" s="1"/>
  <c r="AL243" i="21"/>
  <c r="AL246" i="21" s="1"/>
  <c r="AH243" i="21"/>
  <c r="AH246" i="21" s="1"/>
  <c r="AD243" i="21"/>
  <c r="Z243" i="21"/>
  <c r="AV243" i="21"/>
  <c r="AV246" i="21" s="1"/>
  <c r="AN243" i="21"/>
  <c r="AF243" i="21"/>
  <c r="AF246" i="21" s="1"/>
  <c r="X243" i="21"/>
  <c r="AR243" i="21"/>
  <c r="AR246" i="21" s="1"/>
  <c r="AB243" i="21"/>
  <c r="AW243" i="21"/>
  <c r="AW246" i="21" s="1"/>
  <c r="AG243" i="21"/>
  <c r="AG246" i="21" s="1"/>
  <c r="AS243" i="21"/>
  <c r="AS246" i="21" s="1"/>
  <c r="AK243" i="21"/>
  <c r="AK246" i="21" s="1"/>
  <c r="AC243" i="21"/>
  <c r="AJ243" i="21"/>
  <c r="AJ246" i="21" s="1"/>
  <c r="AO243" i="21"/>
  <c r="AO246" i="21" s="1"/>
  <c r="Y243" i="21"/>
  <c r="BJ255" i="21"/>
  <c r="M179" i="21" s="1"/>
  <c r="M180" i="21" s="1"/>
  <c r="BJ252" i="21"/>
  <c r="J179" i="21" s="1"/>
  <c r="J180" i="21" s="1"/>
  <c r="EY16" i="31"/>
  <c r="EY20" i="31" s="1"/>
  <c r="AR30" i="31" s="1"/>
  <c r="FA16" i="31"/>
  <c r="FA20" i="31" s="1"/>
  <c r="AT30" i="31" s="1"/>
  <c r="DR16" i="31"/>
  <c r="DR20" i="31" s="1"/>
  <c r="AV29" i="31" s="1"/>
  <c r="DS16" i="31"/>
  <c r="DS20" i="31" s="1"/>
  <c r="AW29" i="31" s="1"/>
  <c r="DQ16" i="31"/>
  <c r="DQ20" i="31" s="1"/>
  <c r="AU29" i="31" s="1"/>
  <c r="FE16" i="31"/>
  <c r="FE20" i="31" s="1"/>
  <c r="AX30" i="31" s="1"/>
  <c r="EL16" i="31"/>
  <c r="EX16" i="31"/>
  <c r="EX20" i="31" s="1"/>
  <c r="AQ30" i="31" s="1"/>
  <c r="ES16" i="31"/>
  <c r="BW16" i="31"/>
  <c r="AN246" i="21"/>
  <c r="AX246" i="21"/>
  <c r="H170" i="21"/>
  <c r="H180" i="21" s="1"/>
  <c r="W241" i="21"/>
  <c r="X241" i="21"/>
  <c r="Y241" i="21"/>
  <c r="AA241" i="21"/>
  <c r="AD241" i="21"/>
  <c r="Z241" i="21"/>
  <c r="AB241" i="21"/>
  <c r="AC241" i="21"/>
  <c r="BO16" i="31"/>
  <c r="BQ16" i="31"/>
  <c r="BR16" i="31"/>
  <c r="CG16" i="31"/>
  <c r="CG20" i="31" s="1"/>
  <c r="AV28" i="31" s="1"/>
  <c r="CF16" i="31"/>
  <c r="CF20" i="31" s="1"/>
  <c r="AU28" i="31" s="1"/>
  <c r="BX16" i="31"/>
  <c r="CE16" i="31"/>
  <c r="CE20" i="31" s="1"/>
  <c r="AT28" i="31" s="1"/>
  <c r="BK16" i="31"/>
  <c r="BM16" i="31"/>
  <c r="CD16" i="31"/>
  <c r="CD20" i="31" s="1"/>
  <c r="AS28" i="31" s="1"/>
  <c r="CW16" i="31"/>
  <c r="BN16" i="31"/>
  <c r="BH16" i="31"/>
  <c r="CI16" i="31"/>
  <c r="CI20" i="31" s="1"/>
  <c r="BY16" i="31"/>
  <c r="BP16" i="31"/>
  <c r="BU16" i="31"/>
  <c r="CC16" i="31"/>
  <c r="CC20" i="31" s="1"/>
  <c r="AR28" i="31" s="1"/>
  <c r="BI16" i="31"/>
  <c r="BZ16" i="31"/>
  <c r="BZ20" i="31" s="1"/>
  <c r="AO28" i="31" s="1"/>
  <c r="BJ16" i="31"/>
  <c r="BL16" i="31"/>
  <c r="CA16" i="31"/>
  <c r="CA20" i="31" s="1"/>
  <c r="AP28" i="31" s="1"/>
  <c r="BS16" i="31"/>
  <c r="BT16" i="31"/>
  <c r="BV16" i="31"/>
  <c r="CB16" i="31"/>
  <c r="CB20" i="31" s="1"/>
  <c r="AQ28" i="31" s="1"/>
  <c r="CH16" i="31"/>
  <c r="CH20" i="31" s="1"/>
  <c r="AW28" i="31" s="1"/>
  <c r="J145" i="20"/>
  <c r="AJ204" i="20"/>
  <c r="AD201" i="20"/>
  <c r="Z201" i="20"/>
  <c r="Y201" i="20"/>
  <c r="AC201" i="20"/>
  <c r="W201" i="20"/>
  <c r="AB201" i="20"/>
  <c r="AT204" i="20"/>
  <c r="AW204" i="20"/>
  <c r="X201" i="20"/>
  <c r="AE204" i="20"/>
  <c r="AA201" i="20"/>
  <c r="AL204" i="20"/>
  <c r="EO16" i="31" l="1"/>
  <c r="ER16" i="31"/>
  <c r="AK204" i="20"/>
  <c r="AM204" i="20"/>
  <c r="AF204" i="20"/>
  <c r="AQ201" i="20"/>
  <c r="M201" i="20"/>
  <c r="AP204" i="20"/>
  <c r="AG201" i="20"/>
  <c r="AL201" i="20"/>
  <c r="AZ201" i="20"/>
  <c r="AE201" i="20"/>
  <c r="AW201" i="20"/>
  <c r="AU201" i="20"/>
  <c r="AH201" i="20"/>
  <c r="AP201" i="20"/>
  <c r="AV204" i="20"/>
  <c r="AG204" i="20"/>
  <c r="AT201" i="20"/>
  <c r="L204" i="20"/>
  <c r="AV201" i="20"/>
  <c r="AN204" i="20"/>
  <c r="AM201" i="20"/>
  <c r="AR201" i="20"/>
  <c r="AS201" i="20"/>
  <c r="AO201" i="20"/>
  <c r="AF201" i="20"/>
  <c r="AK201" i="20"/>
  <c r="AJ201" i="20"/>
  <c r="GX16" i="31"/>
  <c r="GR16" i="31"/>
  <c r="AI201" i="20"/>
  <c r="AO204" i="20"/>
  <c r="L201" i="20"/>
  <c r="GY16" i="31"/>
  <c r="AX31" i="31"/>
  <c r="EP16" i="31"/>
  <c r="AU204" i="20"/>
  <c r="DP16" i="31"/>
  <c r="DP20" i="31" s="1"/>
  <c r="AT29" i="31" s="1"/>
  <c r="AT203" i="20"/>
  <c r="DL16" i="31"/>
  <c r="DL20" i="31" s="1"/>
  <c r="AP29" i="31" s="1"/>
  <c r="AP203" i="20"/>
  <c r="AF203" i="20"/>
  <c r="AW203" i="20"/>
  <c r="AR204" i="20"/>
  <c r="FY16" i="31"/>
  <c r="FW16" i="31"/>
  <c r="AS204" i="20"/>
  <c r="DE16" i="31"/>
  <c r="AI203" i="20"/>
  <c r="AJ203" i="20"/>
  <c r="DF16" i="31"/>
  <c r="GG16" i="31"/>
  <c r="GG20" i="31" s="1"/>
  <c r="AO31" i="31" s="1"/>
  <c r="AV203" i="20"/>
  <c r="M30" i="31"/>
  <c r="L203" i="20"/>
  <c r="GD16" i="31"/>
  <c r="AX204" i="20"/>
  <c r="AQ204" i="20"/>
  <c r="AS203" i="20"/>
  <c r="AM203" i="20"/>
  <c r="GI16" i="31"/>
  <c r="GI20" i="31" s="1"/>
  <c r="AQ31" i="31" s="1"/>
  <c r="GF16" i="31"/>
  <c r="GB16" i="31"/>
  <c r="GL16" i="31"/>
  <c r="GL20" i="31" s="1"/>
  <c r="AT31" i="31" s="1"/>
  <c r="AU203" i="20"/>
  <c r="AE203" i="20"/>
  <c r="FX16" i="31"/>
  <c r="GK16" i="31"/>
  <c r="GK20" i="31" s="1"/>
  <c r="AS31" i="31" s="1"/>
  <c r="GE16" i="31"/>
  <c r="AK18" i="31"/>
  <c r="AK251" i="21"/>
  <c r="AW18" i="31"/>
  <c r="AW20" i="31" s="1"/>
  <c r="AW27" i="31" s="1"/>
  <c r="AW251" i="21"/>
  <c r="AS18" i="31"/>
  <c r="AS20" i="31" s="1"/>
  <c r="AS27" i="31" s="1"/>
  <c r="AS251" i="21"/>
  <c r="AH18" i="31"/>
  <c r="AH251" i="21"/>
  <c r="AE18" i="31"/>
  <c r="AE251" i="21"/>
  <c r="AU251" i="21"/>
  <c r="AU18" i="31"/>
  <c r="AU20" i="31" s="1"/>
  <c r="AU27" i="31" s="1"/>
  <c r="AR18" i="31"/>
  <c r="AR20" i="31" s="1"/>
  <c r="AR27" i="31" s="1"/>
  <c r="AR251" i="21"/>
  <c r="AQ18" i="31"/>
  <c r="AQ20" i="31" s="1"/>
  <c r="AQ27" i="31" s="1"/>
  <c r="AQ251" i="21"/>
  <c r="AL18" i="31"/>
  <c r="AL251" i="21"/>
  <c r="AP18" i="31"/>
  <c r="AP20" i="31" s="1"/>
  <c r="AP27" i="31" s="1"/>
  <c r="AP251" i="21"/>
  <c r="AI18" i="31"/>
  <c r="AI251" i="21"/>
  <c r="AV251" i="21"/>
  <c r="AV18" i="31"/>
  <c r="AV20" i="31" s="1"/>
  <c r="AV27" i="31" s="1"/>
  <c r="AF18" i="31"/>
  <c r="AF251" i="21"/>
  <c r="AN18" i="31"/>
  <c r="L251" i="21"/>
  <c r="AN251" i="21"/>
  <c r="AO18" i="31"/>
  <c r="AO20" i="31" s="1"/>
  <c r="AO27" i="31" s="1"/>
  <c r="AO251" i="21"/>
  <c r="AG18" i="31"/>
  <c r="AG251" i="21"/>
  <c r="AT251" i="21"/>
  <c r="AT18" i="31"/>
  <c r="AT20" i="31" s="1"/>
  <c r="AX18" i="31"/>
  <c r="AX20" i="31" s="1"/>
  <c r="AX251" i="21"/>
  <c r="M251" i="21"/>
  <c r="AM18" i="31"/>
  <c r="AM251" i="21"/>
  <c r="AJ18" i="31"/>
  <c r="AJ251" i="21"/>
  <c r="M28" i="31"/>
  <c r="AX28" i="31"/>
  <c r="W204" i="20"/>
  <c r="ED16" i="31"/>
  <c r="AB204" i="20"/>
  <c r="EI16" i="31"/>
  <c r="X203" i="20"/>
  <c r="CT16" i="31"/>
  <c r="GS16" i="31"/>
  <c r="W203" i="20"/>
  <c r="CS16" i="31"/>
  <c r="AA204" i="20"/>
  <c r="EH16" i="31"/>
  <c r="J204" i="20"/>
  <c r="EF16" i="31"/>
  <c r="AD203" i="20"/>
  <c r="CZ16" i="31"/>
  <c r="AB203" i="20"/>
  <c r="CX16" i="31"/>
  <c r="AA203" i="20"/>
  <c r="AC204" i="20"/>
  <c r="EJ16" i="31"/>
  <c r="K204" i="20"/>
  <c r="EK16" i="31"/>
  <c r="J203" i="20"/>
  <c r="CU16" i="31"/>
  <c r="Z204" i="20"/>
  <c r="EG16" i="31"/>
  <c r="X204" i="20"/>
  <c r="EE16" i="31"/>
  <c r="AC203" i="20"/>
  <c r="CY16" i="31"/>
  <c r="Z203" i="20"/>
  <c r="CV16" i="31"/>
  <c r="X246" i="21"/>
  <c r="AC246" i="21"/>
  <c r="AA246" i="21"/>
  <c r="AB246" i="21"/>
  <c r="Y246" i="21"/>
  <c r="Y18" i="31" s="1"/>
  <c r="Z246" i="21"/>
  <c r="AD246" i="21"/>
  <c r="AD18" i="31" s="1"/>
  <c r="W246" i="21"/>
  <c r="K201" i="20"/>
  <c r="AN201" i="20"/>
  <c r="AD204" i="20"/>
  <c r="M204" i="20"/>
  <c r="Y203" i="20"/>
  <c r="Y204" i="20"/>
  <c r="AX201" i="20"/>
  <c r="K203" i="20"/>
  <c r="AE202" i="20"/>
  <c r="AF202" i="20"/>
  <c r="AW202" i="20"/>
  <c r="AS202" i="20"/>
  <c r="Z202" i="20"/>
  <c r="AK202" i="20"/>
  <c r="AP202" i="20"/>
  <c r="AI202" i="20"/>
  <c r="AG202" i="20"/>
  <c r="AM202" i="20"/>
  <c r="X202" i="20"/>
  <c r="AO202" i="20"/>
  <c r="AL202" i="20"/>
  <c r="AC202" i="20"/>
  <c r="AH202" i="20"/>
  <c r="AJ202" i="20"/>
  <c r="AB202" i="20"/>
  <c r="AA202" i="20"/>
  <c r="AR202" i="20"/>
  <c r="W202" i="20"/>
  <c r="AT202" i="20"/>
  <c r="AQ202" i="20"/>
  <c r="AV202" i="20"/>
  <c r="AU202" i="20"/>
  <c r="AF205" i="20"/>
  <c r="AC205" i="20"/>
  <c r="AU205" i="20"/>
  <c r="AV205" i="20"/>
  <c r="AA205" i="20"/>
  <c r="AG205" i="20"/>
  <c r="AQ205" i="20"/>
  <c r="AM205" i="20"/>
  <c r="X205" i="20"/>
  <c r="AI205" i="20"/>
  <c r="AP205" i="20"/>
  <c r="AR205" i="20"/>
  <c r="AB205" i="20"/>
  <c r="AL205" i="20"/>
  <c r="Z205" i="20"/>
  <c r="W205" i="20"/>
  <c r="AK205" i="20"/>
  <c r="AE205" i="20"/>
  <c r="AT205" i="20"/>
  <c r="AO205" i="20"/>
  <c r="AW205" i="20"/>
  <c r="AH205" i="20"/>
  <c r="J201" i="20"/>
  <c r="BE251" i="21" l="1"/>
  <c r="BE204" i="20"/>
  <c r="BE201" i="20"/>
  <c r="AZ204" i="20"/>
  <c r="AZ203" i="20"/>
  <c r="BJ201" i="20"/>
  <c r="I146" i="20" s="1"/>
  <c r="I147" i="20" s="1"/>
  <c r="HB16" i="31"/>
  <c r="HA16" i="31"/>
  <c r="AT27" i="31"/>
  <c r="AJ205" i="20"/>
  <c r="DD16" i="31"/>
  <c r="AH203" i="20"/>
  <c r="DM16" i="31"/>
  <c r="DM20" i="31" s="1"/>
  <c r="AQ29" i="31" s="1"/>
  <c r="AQ203" i="20"/>
  <c r="DN16" i="31"/>
  <c r="DN20" i="31" s="1"/>
  <c r="AR29" i="31" s="1"/>
  <c r="AR203" i="20"/>
  <c r="DG16" i="31"/>
  <c r="AK203" i="20"/>
  <c r="DC16" i="31"/>
  <c r="AG203" i="20"/>
  <c r="DT16" i="31"/>
  <c r="DT20" i="31" s="1"/>
  <c r="AX203" i="20"/>
  <c r="M203" i="20"/>
  <c r="AS205" i="20"/>
  <c r="DK16" i="31"/>
  <c r="DK20" i="31" s="1"/>
  <c r="AO29" i="31" s="1"/>
  <c r="AO203" i="20"/>
  <c r="GV16" i="31"/>
  <c r="DH16" i="31"/>
  <c r="AL203" i="20"/>
  <c r="DJ16" i="31"/>
  <c r="AN203" i="20"/>
  <c r="BJ204" i="20"/>
  <c r="AX27" i="31"/>
  <c r="M27" i="31"/>
  <c r="GU16" i="31"/>
  <c r="Z251" i="21"/>
  <c r="Z18" i="31"/>
  <c r="AC251" i="21"/>
  <c r="AC18" i="31"/>
  <c r="X251" i="21"/>
  <c r="X18" i="31"/>
  <c r="W251" i="21"/>
  <c r="W18" i="31"/>
  <c r="AB251" i="21"/>
  <c r="AB18" i="31"/>
  <c r="AA251" i="21"/>
  <c r="AA18" i="31"/>
  <c r="AD251" i="21"/>
  <c r="K251" i="21"/>
  <c r="Y251" i="21"/>
  <c r="J251" i="21"/>
  <c r="AN205" i="20"/>
  <c r="L205" i="20"/>
  <c r="AN202" i="20"/>
  <c r="L202" i="20"/>
  <c r="M205" i="20"/>
  <c r="AX205" i="20"/>
  <c r="AD202" i="20"/>
  <c r="K202" i="20"/>
  <c r="M202" i="20"/>
  <c r="AX202" i="20"/>
  <c r="J202" i="20"/>
  <c r="Y202" i="20"/>
  <c r="AZ202" i="20" s="1"/>
  <c r="K205" i="20"/>
  <c r="AD205" i="20"/>
  <c r="J205" i="20"/>
  <c r="Y205" i="20"/>
  <c r="AZ205" i="20" s="1"/>
  <c r="BE202" i="20" l="1"/>
  <c r="AZ251" i="21"/>
  <c r="BE203" i="20"/>
  <c r="BE205" i="20"/>
  <c r="GZ16" i="31"/>
  <c r="GX18" i="31"/>
  <c r="BJ251" i="21"/>
  <c r="I179" i="21" s="1"/>
  <c r="I180" i="21" s="1"/>
  <c r="L146" i="20"/>
  <c r="L147" i="20" s="1"/>
  <c r="GT16" i="31"/>
  <c r="M29" i="31"/>
  <c r="AX29" i="31"/>
  <c r="BJ205" i="20"/>
  <c r="M146" i="20" s="1"/>
  <c r="M147" i="20" s="1"/>
  <c r="BJ202" i="20"/>
  <c r="J146" i="20" s="1"/>
  <c r="J147" i="20" s="1"/>
  <c r="BJ203" i="20"/>
  <c r="GR18" i="31"/>
  <c r="K146" i="20" l="1"/>
  <c r="K147" i="20" s="1"/>
  <c r="ER20" i="31" l="1"/>
  <c r="AK30" i="31" s="1"/>
  <c r="EU20" i="31"/>
  <c r="EQ20" i="31"/>
  <c r="AJ30" i="31" s="1"/>
  <c r="ET20" i="31"/>
  <c r="AM30" i="31" s="1"/>
  <c r="ES20" i="31"/>
  <c r="AL30" i="31" s="1"/>
  <c r="DI20" i="31"/>
  <c r="AM29" i="31" s="1"/>
  <c r="DH20" i="31"/>
  <c r="AL29" i="31" s="1"/>
  <c r="DG20" i="31"/>
  <c r="AK29" i="31" s="1"/>
  <c r="DF20" i="31"/>
  <c r="AJ29" i="31" s="1"/>
  <c r="DJ20" i="31"/>
  <c r="AM20" i="31"/>
  <c r="AM27" i="31" s="1"/>
  <c r="AL20" i="31"/>
  <c r="AL27" i="31" s="1"/>
  <c r="AN20" i="31"/>
  <c r="AK20" i="31"/>
  <c r="AK27" i="31" s="1"/>
  <c r="AJ20" i="31"/>
  <c r="AJ27" i="31" s="1"/>
  <c r="BY20" i="31"/>
  <c r="BU20" i="31"/>
  <c r="AJ28" i="31" s="1"/>
  <c r="BX20" i="31"/>
  <c r="AM28" i="31" s="1"/>
  <c r="BW20" i="31"/>
  <c r="AL28" i="31" s="1"/>
  <c r="BV20" i="31"/>
  <c r="AK28" i="31" s="1"/>
  <c r="GD20" i="31"/>
  <c r="AL31" i="31" s="1"/>
  <c r="GC20" i="31"/>
  <c r="AK31" i="31" s="1"/>
  <c r="GF20" i="31"/>
  <c r="GB20" i="31"/>
  <c r="AJ31" i="31" s="1"/>
  <c r="GE20" i="31"/>
  <c r="AM31" i="31" s="1"/>
  <c r="AN29" i="31" l="1"/>
  <c r="L29" i="31"/>
  <c r="AN30" i="31"/>
  <c r="L30" i="31"/>
  <c r="AN27" i="31"/>
  <c r="L27" i="31"/>
  <c r="AN28" i="31"/>
  <c r="L28" i="31"/>
  <c r="L31" i="31"/>
  <c r="AN31" i="31"/>
  <c r="BP20" i="31" l="1"/>
  <c r="AE28" i="31" s="1"/>
  <c r="CX20" i="31"/>
  <c r="AB29" i="31" s="1"/>
  <c r="FS20" i="31" l="1"/>
  <c r="AA31" i="31" s="1"/>
  <c r="FV20" i="31"/>
  <c r="CZ20" i="31"/>
  <c r="CU20" i="31"/>
  <c r="BO20" i="31"/>
  <c r="BJ20" i="31"/>
  <c r="EK20" i="31"/>
  <c r="Y29" i="31" l="1"/>
  <c r="J29" i="31"/>
  <c r="Y28" i="31"/>
  <c r="J28" i="31"/>
  <c r="K30" i="31"/>
  <c r="AD30" i="31"/>
  <c r="AD29" i="31"/>
  <c r="K29" i="31"/>
  <c r="AD31" i="31"/>
  <c r="K31" i="31"/>
  <c r="K28" i="31"/>
  <c r="AD28" i="31"/>
  <c r="BN20" i="31"/>
  <c r="AC28" i="31" s="1"/>
  <c r="FX20" i="31"/>
  <c r="AF31" i="31" s="1"/>
  <c r="EF20" i="31"/>
  <c r="CV20" i="31"/>
  <c r="Z29" i="31" s="1"/>
  <c r="EL20" i="31"/>
  <c r="AE30" i="31" s="1"/>
  <c r="BK20" i="31"/>
  <c r="Z28" i="31" s="1"/>
  <c r="DE20" i="31"/>
  <c r="AI29" i="31" s="1"/>
  <c r="EN20" i="31"/>
  <c r="AG30" i="31" s="1"/>
  <c r="BI20" i="31"/>
  <c r="X28" i="31" s="1"/>
  <c r="BQ20" i="31"/>
  <c r="AF28" i="31" s="1"/>
  <c r="AB20" i="31"/>
  <c r="AB27" i="31" s="1"/>
  <c r="GA20" i="31"/>
  <c r="AI31" i="31" s="1"/>
  <c r="DC20" i="31"/>
  <c r="AG29" i="31" s="1"/>
  <c r="DB20" i="31"/>
  <c r="AF29" i="31" s="1"/>
  <c r="EG20" i="31"/>
  <c r="Z30" i="31" s="1"/>
  <c r="AF20" i="31"/>
  <c r="AF27" i="31" s="1"/>
  <c r="EH20" i="31"/>
  <c r="AA30" i="31" s="1"/>
  <c r="CT20" i="31"/>
  <c r="X29" i="31" s="1"/>
  <c r="Y20" i="31"/>
  <c r="CW20" i="31"/>
  <c r="AA29" i="31" s="1"/>
  <c r="BT20" i="31"/>
  <c r="AI28" i="31" s="1"/>
  <c r="AD20" i="31"/>
  <c r="AI20" i="31"/>
  <c r="AI27" i="31" s="1"/>
  <c r="EO20" i="31"/>
  <c r="AH30" i="31" s="1"/>
  <c r="FT20" i="31"/>
  <c r="AB31" i="31" s="1"/>
  <c r="DA20" i="31"/>
  <c r="AC20" i="31"/>
  <c r="AC27" i="31" s="1"/>
  <c r="FQ20" i="31"/>
  <c r="FR20" i="31"/>
  <c r="Z31" i="31" s="1"/>
  <c r="FP20" i="31"/>
  <c r="X31" i="31" s="1"/>
  <c r="FU20" i="31"/>
  <c r="AC31" i="31" s="1"/>
  <c r="BL20" i="31"/>
  <c r="AA28" i="31" s="1"/>
  <c r="BS20" i="31"/>
  <c r="AH28" i="31" s="1"/>
  <c r="FW20" i="31"/>
  <c r="AE31" i="31" s="1"/>
  <c r="BM20" i="31"/>
  <c r="AB28" i="31" s="1"/>
  <c r="EJ20" i="31"/>
  <c r="AC30" i="31" s="1"/>
  <c r="BR20" i="31"/>
  <c r="AG28" i="31" s="1"/>
  <c r="AG20" i="31"/>
  <c r="AG27" i="31" s="1"/>
  <c r="EE20" i="31"/>
  <c r="X30" i="31" s="1"/>
  <c r="EP20" i="31"/>
  <c r="Z20" i="31"/>
  <c r="Z27" i="31" s="1"/>
  <c r="X20" i="31"/>
  <c r="X27" i="31" s="1"/>
  <c r="AH20" i="31"/>
  <c r="AH27" i="31" s="1"/>
  <c r="DD20" i="31"/>
  <c r="AH29" i="31" s="1"/>
  <c r="EM20" i="31"/>
  <c r="AF30" i="31" s="1"/>
  <c r="FZ20" i="31"/>
  <c r="AH31" i="31" s="1"/>
  <c r="FY20" i="31"/>
  <c r="AG31" i="31" s="1"/>
  <c r="AA20" i="31"/>
  <c r="AA27" i="31" s="1"/>
  <c r="CY20" i="31"/>
  <c r="AC29" i="31" s="1"/>
  <c r="EI20" i="31"/>
  <c r="AB30" i="31" s="1"/>
  <c r="AE20" i="31"/>
  <c r="GR12" i="31"/>
  <c r="W20" i="31"/>
  <c r="W27" i="31" s="1"/>
  <c r="BE31" i="31" l="1"/>
  <c r="BE28" i="31"/>
  <c r="AE27" i="31"/>
  <c r="BE27" i="31" s="1"/>
  <c r="GX20" i="31"/>
  <c r="AI30" i="31"/>
  <c r="BE30" i="31" s="1"/>
  <c r="AE29" i="31"/>
  <c r="BE29" i="31" s="1"/>
  <c r="Y31" i="31"/>
  <c r="J31" i="31"/>
  <c r="J27" i="31"/>
  <c r="Y27" i="31"/>
  <c r="Y30" i="31"/>
  <c r="J30" i="31"/>
  <c r="AD27" i="31"/>
  <c r="K27" i="31"/>
  <c r="GR20" i="31"/>
  <c r="GS12" i="31"/>
  <c r="BH20" i="31"/>
  <c r="ED20" i="31"/>
  <c r="GU12" i="31"/>
  <c r="GV12" i="31"/>
  <c r="FO20" i="31"/>
  <c r="HB20" i="31" s="1"/>
  <c r="CS20" i="31"/>
  <c r="GT12" i="31"/>
  <c r="AZ27" i="31" l="1"/>
  <c r="GY20" i="31"/>
  <c r="GA21" i="31"/>
  <c r="HA20" i="31"/>
  <c r="GZ20" i="31"/>
  <c r="BJ27" i="31"/>
  <c r="W29" i="31"/>
  <c r="W31" i="31"/>
  <c r="W30" i="31"/>
  <c r="AZ30" i="31" s="1"/>
  <c r="W28" i="31"/>
  <c r="GU20" i="31"/>
  <c r="GV20" i="31"/>
  <c r="GT20" i="31"/>
  <c r="GS20" i="31"/>
  <c r="BJ31" i="31" l="1"/>
  <c r="AZ31" i="31"/>
  <c r="BJ29" i="31"/>
  <c r="AZ29" i="31"/>
  <c r="BJ28" i="31"/>
  <c r="AZ28" i="31"/>
  <c r="BJ30" i="31"/>
</calcChain>
</file>

<file path=xl/sharedStrings.xml><?xml version="1.0" encoding="utf-8"?>
<sst xmlns="http://schemas.openxmlformats.org/spreadsheetml/2006/main" count="2402" uniqueCount="381">
  <si>
    <t>Synthèse</t>
  </si>
  <si>
    <t>Historique</t>
  </si>
  <si>
    <t>S1</t>
  </si>
  <si>
    <t>S2</t>
  </si>
  <si>
    <t>S3</t>
  </si>
  <si>
    <t>S4</t>
  </si>
  <si>
    <t>ADEME S1</t>
  </si>
  <si>
    <t>ADEME S2</t>
  </si>
  <si>
    <t>ADEME S3</t>
  </si>
  <si>
    <t>ADEME S4</t>
  </si>
  <si>
    <t>2023-2050</t>
  </si>
  <si>
    <t>Ensemble des investissements</t>
  </si>
  <si>
    <t>(en millions d'euros par an)</t>
  </si>
  <si>
    <t>Total</t>
  </si>
  <si>
    <t>(en millions d'euros)</t>
  </si>
  <si>
    <t>Industrie lourde</t>
  </si>
  <si>
    <t>Acier</t>
  </si>
  <si>
    <t>Ciment</t>
  </si>
  <si>
    <t>Ammoniac</t>
  </si>
  <si>
    <t>Ensemble</t>
  </si>
  <si>
    <t>Acier : investissements</t>
  </si>
  <si>
    <t>Moyenne annuelle M€</t>
  </si>
  <si>
    <t>Total M€</t>
  </si>
  <si>
    <t>(unité)</t>
  </si>
  <si>
    <t>(détail)</t>
  </si>
  <si>
    <t>2023-2030</t>
  </si>
  <si>
    <t>2031-2050</t>
  </si>
  <si>
    <t>millions d'euros</t>
  </si>
  <si>
    <t>"</t>
  </si>
  <si>
    <t>Sources</t>
  </si>
  <si>
    <t>Liens</t>
  </si>
  <si>
    <t>Création</t>
  </si>
  <si>
    <t>Dernière modif.</t>
  </si>
  <si>
    <t>Contenu</t>
  </si>
  <si>
    <t>Production nationale</t>
  </si>
  <si>
    <t>Production nationale (acier)</t>
  </si>
  <si>
    <t>A</t>
  </si>
  <si>
    <t>A [Historique]</t>
  </si>
  <si>
    <t>A [ADEME]</t>
  </si>
  <si>
    <t>Les scénarios analysés reposent sur quatre routes technologiques de production d'acier, dans des proportions variables.</t>
  </si>
  <si>
    <t>Haut fourneau + CCS : filière primaire actuelle à laquelle est ajoutée une unité de captage du CO2</t>
  </si>
  <si>
    <t>Four à arc électrique (EAF) : filière secondaire actuelle</t>
  </si>
  <si>
    <t>Routes de production</t>
  </si>
  <si>
    <t>Part de la production nationale</t>
  </si>
  <si>
    <t>Haut fourneau</t>
  </si>
  <si>
    <t>(% production)</t>
  </si>
  <si>
    <t>Haut fourneau + CCS</t>
  </si>
  <si>
    <t>Four à arc électrique</t>
  </si>
  <si>
    <t>DRI-EAF</t>
  </si>
  <si>
    <t>Volume de production</t>
  </si>
  <si>
    <t>B</t>
  </si>
  <si>
    <t>B [Historique]</t>
  </si>
  <si>
    <t>Acier : production nationale et routes de production</t>
  </si>
  <si>
    <t>Haut fourneau sans et avec CCS</t>
  </si>
  <si>
    <t>Production annuelle</t>
  </si>
  <si>
    <t>Capacités installées</t>
  </si>
  <si>
    <t>Capacités totales installées</t>
  </si>
  <si>
    <t>Nouvelles capacitées</t>
  </si>
  <si>
    <t>Renouvellement</t>
  </si>
  <si>
    <t>CAPEX</t>
  </si>
  <si>
    <t>(€ / tonne)</t>
  </si>
  <si>
    <t>CCS</t>
  </si>
  <si>
    <t>Besoins d'investissements</t>
  </si>
  <si>
    <t>deuxième renouvellement</t>
  </si>
  <si>
    <t>Les hauts fourneaux ayant une durée de vie comprise entre 15 et 20 ans, nous considérons que l'ensemble des hauts fourneaux présents en 2050 ont fait l'objet de deux renouvellements ou bien correspondent à des nouvelles capacités de production, qui seront renouvelées une fois d'ici 2050 (selon le niveau de production nationale à 2050).</t>
  </si>
  <si>
    <t>Les besoins d'investissements dans l'unité de CCS incluent exclusivement l'unité de captage sur le site industriel, et non les investissements dans les infrastructures de transport et stockage.</t>
  </si>
  <si>
    <t>Four à arc électrique (EAF)</t>
  </si>
  <si>
    <t>Capacité historique maximale</t>
  </si>
  <si>
    <t>CAPEX par tonne</t>
  </si>
  <si>
    <t>Besoin d'investissements</t>
  </si>
  <si>
    <t>Nous considérons que les capacités existantes de production EAF sont maintenues à 2050 dans la limite du niveau de production cible de chaque scénario, sans besoin de renouvellement.</t>
  </si>
  <si>
    <t>Si le niveau de production d'acier par EAF à 2050 est supérieur au niveau historique, de nouvelles capacités de production sont construites.</t>
  </si>
  <si>
    <t>Acier : production nationale et besoins d'investissements</t>
  </si>
  <si>
    <t>Plusieurs contraintes temporelles permettent de construire des chroniques d'investissements à 2050 :</t>
  </si>
  <si>
    <t>- Tous les hauts fourneaux ont connu leur dernière réfection entre 2006 et 2015, et vont ainsi nécessiter de nouveaux investissements entre 2021 et 2035, en supposant une durée de vie des équipements entre 15 et 20 ans.</t>
  </si>
  <si>
    <t>Tous les hauts fourneaux seront à nouveau renouvelés entre 2035 et 2050, selon le même cycle de renouvellement qu'entre 2021 et 2035.</t>
  </si>
  <si>
    <t>Ces phases de réfection des équipements sont des opportunités pour réaliser des opérations de décarbonation sur le parc sidérurgique : ajouts d'unités de capture du carbone, ou bien remplacement des hauts fourneaux par des technologies de réduction directe à hydrogène.</t>
  </si>
  <si>
    <t>Mt</t>
  </si>
  <si>
    <t>Evolution de la production par rapport au niveau historique (hors EAF)</t>
  </si>
  <si>
    <t>Production totale</t>
  </si>
  <si>
    <t>(%)</t>
  </si>
  <si>
    <t>On calcule l'évolution du niveau de production d'acier en 2050 dans chaque scénario par rapport au niveau maximal historique, hors EAF.</t>
  </si>
  <si>
    <t>Besoins de renouvellement du parc d'usines existantes (%) :</t>
  </si>
  <si>
    <t>2021 -2025</t>
  </si>
  <si>
    <t>2026-2030</t>
  </si>
  <si>
    <t>2031-2035</t>
  </si>
  <si>
    <t>Besoins de renouvellement des équipements</t>
  </si>
  <si>
    <t>Capacités HF arrivant en fin de vie</t>
  </si>
  <si>
    <t>Capacités renouvellées</t>
  </si>
  <si>
    <t>Besoins de renouvellement</t>
  </si>
  <si>
    <t>Besoins par route</t>
  </si>
  <si>
    <t>Besoins d'investissements par route</t>
  </si>
  <si>
    <t>Investissements annuels</t>
  </si>
  <si>
    <t>Investissements annuels totaux</t>
  </si>
  <si>
    <t>TEND</t>
  </si>
  <si>
    <t>Production de ciment</t>
  </si>
  <si>
    <t>Taux de clinker</t>
  </si>
  <si>
    <t>%</t>
  </si>
  <si>
    <t>Clinker</t>
  </si>
  <si>
    <t>Leviers de décarbonation</t>
  </si>
  <si>
    <t>Technologies incrémentales</t>
  </si>
  <si>
    <t>Upgrading</t>
  </si>
  <si>
    <t>Substitution biomasse</t>
  </si>
  <si>
    <t>Ciment : production nationale et besoins d'investissements</t>
  </si>
  <si>
    <t xml:space="preserve">Total </t>
  </si>
  <si>
    <t>Four calcination flash</t>
  </si>
  <si>
    <t>Reconversion four</t>
  </si>
  <si>
    <t>20 à 40%</t>
  </si>
  <si>
    <t>40 à 80 %</t>
  </si>
  <si>
    <t>50 à 95%</t>
  </si>
  <si>
    <t>Unité</t>
  </si>
  <si>
    <t>Production d'ammoniac</t>
  </si>
  <si>
    <t>Production nationale (ammoniac)</t>
  </si>
  <si>
    <t>Les scénarios analysés reposent sur trois routes technologiques de production d'ammoniac, dans des proportions variables.</t>
  </si>
  <si>
    <t>Vaporeformage de méthane : filière actuelle, l'hydrogène nécessaire à la synthèse d'ammoniac est produit par vaporeformage de méthane</t>
  </si>
  <si>
    <t>Vaporeformage de méthane + CCS : filière actuelle à laquelle est ajoutée une unité de captage du CO2</t>
  </si>
  <si>
    <t>Electrolyse de l'eau : l'hydrogène nécessaire à la synthèse d'ammoniac est produit par électrolyse de l'eau</t>
  </si>
  <si>
    <t>Vaporeformage de méthane</t>
  </si>
  <si>
    <t>Vaporeformage de méthane + CCS</t>
  </si>
  <si>
    <t>Electrolyse de l'eau</t>
  </si>
  <si>
    <t>Nous considérons que les capacités existantes de production d'ammoniac par vaporeformage de méthane sont maintenues à 2050 dans la limite du niveau de production cible de chaque scénario, sans besoin de renouvellement des équipements.</t>
  </si>
  <si>
    <t>Si la cible de capacités installées à 2050 est supérieure à la capacité maximale actuelle, de nouvelles capacités sont construites.</t>
  </si>
  <si>
    <t>Capacité maximale actuelle (Mt) :</t>
  </si>
  <si>
    <t>Vaporeformage de méthane sans et avec CCS</t>
  </si>
  <si>
    <t>Production annuelle ammoniac</t>
  </si>
  <si>
    <t>Nouvelles capacités</t>
  </si>
  <si>
    <t>Capacités maintenues</t>
  </si>
  <si>
    <t>Agence Internationale de l'Energie, "Ammonia Technology Roadmap", p43.</t>
  </si>
  <si>
    <t>Les besoins d'investissements dans la route technologique d'électrolyse de l'eau sont composés d'investissements dans :</t>
  </si>
  <si>
    <t>Les électrolyseurs, déployés entre aujourd'hui et 2050</t>
  </si>
  <si>
    <t>Deux scénarios aux narratifs différents reposent sur la production d'hydrogène par électrolyse de l'eau :</t>
  </si>
  <si>
    <t>S2 : les électrolyseurs sont installés sur les sites de production d'ammoniac</t>
  </si>
  <si>
    <t>S3 : l'hydrogène décarboné est acheminé par pipelines jusqu'aux sites de production d'ammoniac. Les investissements ne sont pas portés directement par la filière ammoniac, et une partie de l'hydrogène est importée de l'étranger.</t>
  </si>
  <si>
    <t>Capacités électrolyseurs installées</t>
  </si>
  <si>
    <t>(TWh)</t>
  </si>
  <si>
    <t>dont importées</t>
  </si>
  <si>
    <t>CAPEX électrolyseurs</t>
  </si>
  <si>
    <t>CAPEX retrofit des sites</t>
  </si>
  <si>
    <t>C</t>
  </si>
  <si>
    <t>en France</t>
  </si>
  <si>
    <t>à l'étranger</t>
  </si>
  <si>
    <t>Nous faisons l'hypothèse d'une baisse de coût des électrolyseurs de 50% après 2030 par rapport à aujourd'hui.</t>
  </si>
  <si>
    <t>Ammoniac : production nationale et besoins d'investissements</t>
  </si>
  <si>
    <t xml:space="preserve"> CCS</t>
  </si>
  <si>
    <t>Electrolyse de l'eau - France</t>
  </si>
  <si>
    <t>Electrolyse de l'eau - à l'étranger</t>
  </si>
  <si>
    <t>Maintenance vaporeformeurs</t>
  </si>
  <si>
    <t>Chroniques d'investissement de 2023 à 2050</t>
  </si>
  <si>
    <t>- Les unités de CCS sont toutes développées d'ici 2030, et requièrent des investissements dès 2023</t>
  </si>
  <si>
    <t>- Des besoins d'investissements dans la maintenance des vaporeformeurs sont nécessaires tout au long de la période.</t>
  </si>
  <si>
    <t>- Les investissements dans les capacités d'électrolyse de l'eau sont distribués entre 2023 et 2030 puis entre 2030 et 2050 selon les cibles de capacités installées et les narratifs des scénarios.</t>
  </si>
  <si>
    <t>Investissements dans la maintenance des sites existants :</t>
  </si>
  <si>
    <t>M€/an</t>
  </si>
  <si>
    <t>Besoins d'investissements dans la production d'ammoniac</t>
  </si>
  <si>
    <t>Maintenance des vaporeformeurs</t>
  </si>
  <si>
    <t>USD/kWe</t>
  </si>
  <si>
    <t>Production nationale (HVC)</t>
  </si>
  <si>
    <t>"5,4 Mt d'alcènes et aromatiques en 2018"</t>
  </si>
  <si>
    <t>- Vapocraqueur : filière actuelle, les HVC sont obtenus par vapocraquage de produits pétroliers tels le naphta ou le butane</t>
  </si>
  <si>
    <t>- Vapocraqueur avec bionaphta : filière actuelle avec remplacement des intrants pétroliers par des produits issus des bioraffineries</t>
  </si>
  <si>
    <t>- Vapocraqueur électrifié : électrification des vapocraqueurs avec comme intrant matière 100% de bionaphta</t>
  </si>
  <si>
    <t>- Recyclage chimique : les déchets plastiques non recyclables mécaniquement sont recyclés chimiquement en huile de pyrolyse, réutilisée en intrant dans les vapocraqueurs</t>
  </si>
  <si>
    <t>Vapocraqueur</t>
  </si>
  <si>
    <t>Vapocraqueur avec bionaphta</t>
  </si>
  <si>
    <t>Vapocraqueur électrifié</t>
  </si>
  <si>
    <t>Bioethanol to olefins</t>
  </si>
  <si>
    <t>Methanol to olefins</t>
  </si>
  <si>
    <t>Recyclage chimique</t>
  </si>
  <si>
    <t>Chiffres clés de la production d’oléfines en 2050, par scénario, p366.</t>
  </si>
  <si>
    <t>Vapocraqueur sans et avec bionaphta</t>
  </si>
  <si>
    <t>Production annuelle HVC</t>
  </si>
  <si>
    <t>Intégration bionaphta</t>
  </si>
  <si>
    <t xml:space="preserve">A </t>
  </si>
  <si>
    <t>Production des HVC</t>
  </si>
  <si>
    <t>Capacités installées HVC</t>
  </si>
  <si>
    <t>CAPEX par tonne HVC</t>
  </si>
  <si>
    <t>Production de méthanol</t>
  </si>
  <si>
    <t>Production méthanol nécessaire</t>
  </si>
  <si>
    <t>dont importée</t>
  </si>
  <si>
    <t>CAPEX par tonne méthanol</t>
  </si>
  <si>
    <t>D</t>
  </si>
  <si>
    <t>E</t>
  </si>
  <si>
    <t>Production HVC</t>
  </si>
  <si>
    <t>Production méthanol</t>
  </si>
  <si>
    <t>Maintenance vapocraqueurs</t>
  </si>
  <si>
    <t>- Les vapocraqueurs sont mis à l'arrêt tous les sept ans pour des inspections et modernisations des équipements.</t>
  </si>
  <si>
    <t>Ces périodes offrent des opportunités pour réaliser des investissements de décarbonation des vapocraqueurs.</t>
  </si>
  <si>
    <t>Investissements dans la maintenance des vapocraqueurs :</t>
  </si>
  <si>
    <t>M€/Mt/an</t>
  </si>
  <si>
    <t>Production historique :</t>
  </si>
  <si>
    <t>Besoins d'investissements dans la production d'HVC</t>
  </si>
  <si>
    <t>Maintenance des vapocraqueurs</t>
  </si>
  <si>
    <t>Autres besoins par route à 2050</t>
  </si>
  <si>
    <t>HVC : investissements</t>
  </si>
  <si>
    <t>(millions d'euros)</t>
  </si>
  <si>
    <t>Ammoniac : production nationale et routes de production</t>
  </si>
  <si>
    <t>HVC : production nationale et routes de production</t>
  </si>
  <si>
    <t>Ensemble : investissements</t>
  </si>
  <si>
    <t>S1
Génération frugale</t>
  </si>
  <si>
    <t>S2
Coopérations territoriales</t>
  </si>
  <si>
    <t>S3
Technologies vertes</t>
  </si>
  <si>
    <t>S4
Pari réparateur</t>
  </si>
  <si>
    <t>Axe abscisse</t>
  </si>
  <si>
    <t>CAPEX hors électrolyseur</t>
  </si>
  <si>
    <t>CAPEX électrolyseur</t>
  </si>
  <si>
    <t>Capacités électrolyseurs importées</t>
  </si>
  <si>
    <t>DRI-EAF - France</t>
  </si>
  <si>
    <t>DRI-EAF - électrolyseur à l'étranger</t>
  </si>
  <si>
    <t>électrolyseurs</t>
  </si>
  <si>
    <t>retrofit site</t>
  </si>
  <si>
    <t>Secteur</t>
  </si>
  <si>
    <t>Technologie</t>
  </si>
  <si>
    <t>Source</t>
  </si>
  <si>
    <t>dont électrolyseur</t>
  </si>
  <si>
    <t>Retrofit site</t>
  </si>
  <si>
    <t>Alcènes &amp; aromatiques</t>
  </si>
  <si>
    <t>€/tonne acier</t>
  </si>
  <si>
    <t>€/tonne ammoniac</t>
  </si>
  <si>
    <t>200-500</t>
  </si>
  <si>
    <t>millions€/site</t>
  </si>
  <si>
    <t>Electrolyseur</t>
  </si>
  <si>
    <t>millions€/TWh</t>
  </si>
  <si>
    <t>Haut fourneau (nouvelle capacité)</t>
  </si>
  <si>
    <t>Haut fourneau (renouvellement)</t>
  </si>
  <si>
    <t>Bioethanol-to-olefins</t>
  </si>
  <si>
    <t>€/tonne méthanol</t>
  </si>
  <si>
    <t>BCG, "Steel's Contribution to a Low-Carbon Europe 2050", 2013, p22.</t>
  </si>
  <si>
    <t>Calcul à partir de National Energy Technology Laboratory, "Cost of Capturing CO2 from Industrial Sources", 2014, p88.</t>
  </si>
  <si>
    <t>Green Steel for Europe Consortium, "Green Steel for Europe : Investment Needs", 2021, p40.</t>
  </si>
  <si>
    <t>Calcul à partir de AIE, "Ammonia Technology Roadmap", 2021, p43.</t>
  </si>
  <si>
    <t>AIE, "Ammonia Technology Roadmap", 2021, p43.</t>
  </si>
  <si>
    <t>Calcul à partir IRENA, "Innovation Outlook: Renewable Methanol", 2021.</t>
  </si>
  <si>
    <t>Procédé MTO</t>
  </si>
  <si>
    <t>Methanol-to-olefins (MTO)</t>
  </si>
  <si>
    <t>€/tonne alcène</t>
  </si>
  <si>
    <t>DRI-EAF-H2</t>
  </si>
  <si>
    <t>Contacts : solene.metayer@i4ce.org ; erwann.kerrand@i4ce.org</t>
  </si>
  <si>
    <t xml:space="preserve">Agence de la Transition Ecologique. « Transitions 2050 - choisir maintenant, agir pour le climat ». ADEME, novembre 2021. </t>
  </si>
  <si>
    <t>Par souci de transparence, les méthodes, sources et calculs sont présentés à un haut niveau de détail.</t>
  </si>
  <si>
    <t>Pour autant, les résultats sont le fruit de nombreuses hypothèses et simplifications.</t>
  </si>
  <si>
    <t>Avertissements</t>
  </si>
  <si>
    <t>Un raisonnement en "backcasting", pas des prévisions</t>
  </si>
  <si>
    <t>Ce tableur compile des trajectoires d'investissement tirées de scénarios climat volontairement illustratifs et contrastés.</t>
  </si>
  <si>
    <t>Alcènes et aromatiques</t>
  </si>
  <si>
    <t>Code couleur</t>
  </si>
  <si>
    <t>Blanc</t>
  </si>
  <si>
    <t>Valeur calculée</t>
  </si>
  <si>
    <t>Violet</t>
  </si>
  <si>
    <t>Valeur renseignée par l'utilisateur</t>
  </si>
  <si>
    <t>Scénarios</t>
  </si>
  <si>
    <t>Nous calculons dans un premier temps les besoins d'investissements totaux nécessaires à la mise en œuvre de chacun des scénarios prospectifs à l'horizon 2050.</t>
  </si>
  <si>
    <t>Nous calculons ci-dessous les investissements à réaliser sur le parc de production d'acier d'ici 2050 pour atteindre les objectifs de capacités de production par route technologique propres à chaque scénario.</t>
  </si>
  <si>
    <t>Dans un second temps, nous construisons des chroniques d'investissements entre 2023 et 2050, en tenant compte de contraintes temporelles concernant le secteur de la sidérurgie.</t>
  </si>
  <si>
    <t>ADEME TEND</t>
  </si>
  <si>
    <t>DRI-EAF : nouvelle filière primaire de réduction directe à hydrogène, couplée à un four à arc électrique.</t>
  </si>
  <si>
    <t>Besoins d'investissements d'ici 2050</t>
  </si>
  <si>
    <t>Le coût de réfection des hauts fourneaux tous les 15 à 20 ans est inférieur au coût de construction d'un haut-fourneau neuf sur un nouveau site industriel.</t>
  </si>
  <si>
    <t>The Boston Consulting Group, "Steel's Contribution to a Low-Carbon Europe 2050", 2013, p22.</t>
  </si>
  <si>
    <t>National Energy Technology Laboratory, "Cost of Capturing CO2 from Industrial Sources", 2014, p88.</t>
  </si>
  <si>
    <t>Le coût total d'une unité CCS installée est de 509 millions d'euros, pour une usine d'une capacité annuelle de 2,54 millions de tonnes d'acier.</t>
  </si>
  <si>
    <t>Dans le scénario S3, l'hydrogène est en partie importé de l'étranger et acheminé par réseaux d'hydrogène. Une partie des investissements est ainsi réalisée à l'étranger, et se traduit à l'échelle nationale pour les industriels par des coûts OPEX.</t>
  </si>
  <si>
    <t>Nous représentons les investissements réalisés à l'étranger en hachuré sur le graphe ci-dessous.</t>
  </si>
  <si>
    <t>Total - France</t>
  </si>
  <si>
    <t>Plusieurs contraintes temporelles influencent la distribution dans le temps des investissements à réaliser d'ici 2050 :</t>
  </si>
  <si>
    <t>Source : Agora Energiewende, Global Steel Transformation Tracker.</t>
  </si>
  <si>
    <t>[LIEN]</t>
  </si>
  <si>
    <t>Production historique maximale :</t>
  </si>
  <si>
    <t>Haut fourneau (HF) : filière primaire actuelle</t>
  </si>
  <si>
    <t>TEND
Tendanciel</t>
  </si>
  <si>
    <t>Nous assimilons pour chaque scénario la production annuelle en 2050 à la capacité totale installée.</t>
  </si>
  <si>
    <t>Nous calculons les besoins d'investissements pour chaque route de production, à partir des capacités de production installées et de données des CAPEX des technologies.</t>
  </si>
  <si>
    <t>Production d'acier primaire à partir de minerai de fer et d'acier secondaire à partir de ferailles</t>
  </si>
  <si>
    <t>Dans un second temps, nous construisons des chroniques d'investissements entre 2023 et 2050, en tenant compte de contraintes temporelles concernant le secteur du ciment.</t>
  </si>
  <si>
    <t>- la baisse du taux de clinker dans le ciment</t>
  </si>
  <si>
    <t>- la mise en place de technologies incrémentales (par exemple des améliorations d'efficacité énergétique)</t>
  </si>
  <si>
    <r>
      <t>- la rénovation des usines vers la voie sèche avec précalcinateur, proche du meilleur niveau de performance (</t>
    </r>
    <r>
      <rPr>
        <i/>
        <sz val="11"/>
        <color theme="7"/>
        <rFont val="Arial"/>
        <family val="2"/>
        <scheme val="minor"/>
      </rPr>
      <t>upgrading</t>
    </r>
    <r>
      <rPr>
        <sz val="11"/>
        <color theme="7"/>
        <rFont val="Arial"/>
        <family val="2"/>
        <scheme val="minor"/>
      </rPr>
      <t>)</t>
    </r>
  </si>
  <si>
    <t>- l'usage de combustibles moins carbonés (comme les combustibles solides de récupération)</t>
  </si>
  <si>
    <t>Combustibles alternatifs</t>
  </si>
  <si>
    <t>- le captage et stockage des émissions de CO2</t>
  </si>
  <si>
    <t>La décarbonation de la production de ciment repose sur cinq leviers technologiques :</t>
  </si>
  <si>
    <t>La maturité des technologies à mobiliser et la suppression en 2034 des quotas gratuits d’émission dans le cadre du système d’échange de quotas d’émission européen, sont les deux principaux facteurs qui influencent le calendrier de déploiement des investissements de décarbonation du secteur du ciment.</t>
  </si>
  <si>
    <t>Les technologies matures dès aujourd’hui sont déployées au cours de la prochaine décennie, en phase avec le calendrier de déploiement des technologies dans le Plan de Transition Sectoriel de l’industrie cimentière de l'ADEME.</t>
  </si>
  <si>
    <t>Agence de la Transition Ecologique, "Le Plan de Transition Sectoriel de l’industrie cimentière en France", 2021.</t>
  </si>
  <si>
    <t>- la baisse du taux de clinker est mise en œuvre principalement avant 2030</t>
  </si>
  <si>
    <t>- les technologies incrémentales sont déployées entre 2025 et 2030</t>
  </si>
  <si>
    <t>- l’upgrading des cimenteries est réalisé d’ici 2035</t>
  </si>
  <si>
    <t>- l’intégration de combustibles alternatifs est mise en œuvre d’ici 2040 ;</t>
  </si>
  <si>
    <t>- les unités de captage du CO2 sont développées pour partie avant 2030 puis entre 2030 et 2050, selon les cibles de CO2 capté dans les scénarios Transition(s) 2050.</t>
  </si>
  <si>
    <t>(Mt)</t>
  </si>
  <si>
    <t>(Mt-capacité)</t>
  </si>
  <si>
    <t>(M€)</t>
  </si>
  <si>
    <t>Nous calculons ci-dessous les investissements à réaliser sur le parc de production de ciment d'ici 2050 pour atteindre les objectifs de capacités de production par route technologique propres à chaque scénario.</t>
  </si>
  <si>
    <t>Nous calculons ci-dessous les investissements à réaliser sur le parc de production d'ammoniac d'ici 2050 pour atteindre les objectifs de capacités de production par route technologique propres à chaque scénario.</t>
  </si>
  <si>
    <t>Dans un second temps, nous construisons des chroniques d'investissements entre 2023 et 2050, en tenant compte de contraintes temporelles concernant le secteur de l'ammoniac.</t>
  </si>
  <si>
    <t>Nous calculons les besoins d'investissements totaux pour la route de production par vaporeformage, avec ou sans CCS, puis pour la route de production par électrolyse de l'eau.</t>
  </si>
  <si>
    <t>(M€ / TWh)</t>
  </si>
  <si>
    <t>La part d'ammoniac produite par la route électrolyse de l'eau est déduite du mode de production de l'hydrogène consommé par secteur dans les différents scénarios (p524-230).</t>
  </si>
  <si>
    <t>Agence Internationale de l'Energie, "Ammonia Technology Roadmap", 2021, p43.</t>
  </si>
  <si>
    <t>Des besoins d'investissements dans la maintenance des vaporeformeurs tout au long de la période sont nécessaires et sont additionnés aux besoins d'investissements dans l'élaboration des chroniques d'investissements ci-dessous.</t>
  </si>
  <si>
    <t>Le retrofit des vaporeformeurs pour produire 100% de l'hydrogène à partir de l'électrolyse de l'eau, entre 2030 et 2050</t>
  </si>
  <si>
    <t>- Dans les scénarios qui comprennent un retrofit des vaporeformeurs en capacités d'électrolyse à partir de 2030, les investissements dans la maintenance des vaporeformeurs s'arrêtent l'année de leurs retrofits respectifs.</t>
  </si>
  <si>
    <t>Dans un second temps, nous construisons des chroniques d'investissements entre 2023 et 2050, en tenant compte de contraintes temporelles concernant le secteur des alcènes et aromatiques.</t>
  </si>
  <si>
    <t>Nous calculons ci-dessous les investissements à réaliser sur le parc de production des alcènes et aromatiques d'ici 2050 pour atteindre les objectifs de capacités de production par route technologique propres à chaque scénario.</t>
  </si>
  <si>
    <r>
      <t xml:space="preserve">Production des alcènes et aromatiques (aussi appelés HVC, pour </t>
    </r>
    <r>
      <rPr>
        <i/>
        <sz val="11"/>
        <color theme="7"/>
        <rFont val="Arial"/>
        <family val="2"/>
        <scheme val="minor"/>
      </rPr>
      <t>High Value Chemicals</t>
    </r>
    <r>
      <rPr>
        <sz val="11"/>
        <color theme="7"/>
        <rFont val="Arial"/>
        <family val="2"/>
        <scheme val="minor"/>
      </rPr>
      <t>)</t>
    </r>
  </si>
  <si>
    <t>Les scénarios analysés reposent sur 6 routes technologiques de production des alcènes et aromatiques, dans des proportions variables.</t>
  </si>
  <si>
    <r>
      <t xml:space="preserve">- </t>
    </r>
    <r>
      <rPr>
        <i/>
        <sz val="11"/>
        <color theme="7"/>
        <rFont val="Arial"/>
        <family val="2"/>
        <scheme val="minor"/>
      </rPr>
      <t>Methanol-to-olefins</t>
    </r>
    <r>
      <rPr>
        <sz val="11"/>
        <color theme="7"/>
        <rFont val="Arial"/>
        <family val="2"/>
        <scheme val="minor"/>
      </rPr>
      <t xml:space="preserve"> : les HVC sont produits à partir de méthanol, synthétisé à partir de CO2 et H2</t>
    </r>
  </si>
  <si>
    <r>
      <t xml:space="preserve">- </t>
    </r>
    <r>
      <rPr>
        <i/>
        <sz val="11"/>
        <color theme="7"/>
        <rFont val="Arial"/>
        <family val="2"/>
        <scheme val="minor"/>
      </rPr>
      <t>Bioethanol-to-olefins</t>
    </r>
    <r>
      <rPr>
        <sz val="11"/>
        <color theme="7"/>
        <rFont val="Arial"/>
        <family val="2"/>
        <scheme val="minor"/>
      </rPr>
      <t xml:space="preserve"> : les HVC sont produits à partir de bioéthanol</t>
    </r>
  </si>
  <si>
    <t>Methanol-to-olefins</t>
  </si>
  <si>
    <t>Source : Agence de la Transition Ecologique, "Mémo d'analyse des enjeux de décarbonation du secteur - Chimie", 2021.</t>
  </si>
  <si>
    <t>Agence de la Transition Ecologique, "Mémo d'analyse des enjeux de décarbonation du secteur - Chimie", 2021.</t>
  </si>
  <si>
    <t>Agence Internationale de l'Energie, "The Future of Petrochemicals - Methodological Annex", 2018, p10.</t>
  </si>
  <si>
    <r>
      <t xml:space="preserve">La production d'alcènes et aromatiques par la route technologique </t>
    </r>
    <r>
      <rPr>
        <i/>
        <sz val="11"/>
        <color theme="7"/>
        <rFont val="Arial"/>
        <family val="2"/>
        <scheme val="minor"/>
      </rPr>
      <t>methanol-to-olefins</t>
    </r>
    <r>
      <rPr>
        <sz val="11"/>
        <color theme="7"/>
        <rFont val="Arial"/>
        <family val="2"/>
        <scheme val="minor"/>
      </rPr>
      <t xml:space="preserve"> nécessite auparavant la production de méthanol bas-carbone, obtenu à partir de CO2 et d'hydrogène bas-carbone.</t>
    </r>
  </si>
  <si>
    <r>
      <t xml:space="preserve">L'hydrogène bas-carbone est produit par électrolyse de l'eau. La route </t>
    </r>
    <r>
      <rPr>
        <i/>
        <sz val="11"/>
        <color theme="7"/>
        <rFont val="Arial"/>
        <family val="2"/>
        <scheme val="minor"/>
      </rPr>
      <t>methanol-to-olefins</t>
    </r>
    <r>
      <rPr>
        <sz val="11"/>
        <color theme="7"/>
        <rFont val="Arial"/>
        <family val="2"/>
        <scheme val="minor"/>
      </rPr>
      <t xml:space="preserve"> est uniquement développée dans le scénario S3, dans lequel 15% de l'hydrogène est importé en 2030 et 75% en 2050.</t>
    </r>
  </si>
  <si>
    <t>TNO, "Technology Factsheet - Advanced Methanol-to-olefins process", 2021.</t>
  </si>
  <si>
    <t>IRENA, "Innovation Outlook: Renewable Methanol", 2021.</t>
  </si>
  <si>
    <t>HVC : production nationale et besoins d'investissements</t>
  </si>
  <si>
    <t>Methanol-to-olefins - France</t>
  </si>
  <si>
    <r>
      <rPr>
        <i/>
        <sz val="11"/>
        <color theme="1"/>
        <rFont val="Arial"/>
        <family val="2"/>
        <scheme val="minor"/>
      </rPr>
      <t>Methanol-to-olefins</t>
    </r>
    <r>
      <rPr>
        <sz val="11"/>
        <color theme="1"/>
        <rFont val="Arial"/>
        <family val="2"/>
        <scheme val="minor"/>
      </rPr>
      <t xml:space="preserve"> - avec CAPEX methanol</t>
    </r>
  </si>
  <si>
    <r>
      <rPr>
        <i/>
        <sz val="11"/>
        <color theme="1"/>
        <rFont val="Arial"/>
        <family val="2"/>
        <scheme val="minor"/>
      </rPr>
      <t>Methanol-to-olefins</t>
    </r>
    <r>
      <rPr>
        <sz val="11"/>
        <color theme="1"/>
        <rFont val="Arial"/>
        <family val="2"/>
        <scheme val="minor"/>
      </rPr>
      <t xml:space="preserve"> - à l'étranger</t>
    </r>
  </si>
  <si>
    <t>Tous les vapocraqueurs ont connu leur dernière mise à l'arrêt entre 2016 et 2022. Les prochaines mises à l'arrêt auront ainsi lieu entre 2023 et 2029.</t>
  </si>
  <si>
    <r>
      <t xml:space="preserve">- La route </t>
    </r>
    <r>
      <rPr>
        <i/>
        <sz val="11"/>
        <color theme="7"/>
        <rFont val="Arial"/>
        <family val="2"/>
        <scheme val="minor"/>
      </rPr>
      <t>methanol-to-olefins</t>
    </r>
    <r>
      <rPr>
        <sz val="11"/>
        <color theme="7"/>
        <rFont val="Arial"/>
        <family val="2"/>
        <scheme val="minor"/>
      </rPr>
      <t xml:space="preserve"> est déployée en partie avant 2030, puis entre 2030 et 2050.</t>
    </r>
  </si>
  <si>
    <t>L’intégration de bionaphta et l’électrification des vapocraqueurs sont ainsi mises en oeuvre d’ici respectivement 2030 et 2035.</t>
  </si>
  <si>
    <t>Calculs s'inspirant de TNO, "Technology Factsheet - Advanced Methanol-to-olefins process", 2021.</t>
  </si>
  <si>
    <t>On estime les besoins de renouvellement des hauts fourneaux existants, en nouveaux hauts fourneaux ou en capacités DRI-EAF, à partir des capacités arrivant en fin de vie et selon les capacités installées par route en 2050 prévues dans les différents scénarios ADEME.</t>
  </si>
  <si>
    <t>La littérature à ce jour ne mentionne pas de contrainte de renouvellement ou de remplacement des capacités existantes, constat confirmé par des échanges avec des industriels.</t>
  </si>
  <si>
    <t>DGEC, Synthèse du scénario AME 2023, 03/2023.</t>
  </si>
  <si>
    <t>- Une partie du CCS est développée avant 2030 et une partie entre 2030 et 2050 (à partir des hypothèses de MtCO2 capté en 2030 et 2050 dans les scénarios de l'ADEME).</t>
  </si>
  <si>
    <t>Agence de la Transition Ecologique. "Plan de Transition Sectoriel de l'Industrie cimentière en France". ADEME, décembre 2021.</t>
  </si>
  <si>
    <t>Calculs d'après les données de CAPEX du "Plan de Transition Sectoriel de l'Industrie cimentière en France", Agence de la Transition Ecologique, 2021.</t>
  </si>
  <si>
    <t>A [T2050]</t>
  </si>
  <si>
    <t>B [T2050]</t>
  </si>
  <si>
    <t>Hypothèses I4CE d'après les scénarios de l'ADEME.</t>
  </si>
  <si>
    <t>L'AIE fournit des données de coûts en USD/t. Nous convertissons ces CAPEX en €/tonne (parité observée fin 2022).</t>
  </si>
  <si>
    <t>Estimation à partir des investissements réalisés par les industriels relayés par la presse.</t>
  </si>
  <si>
    <t>Calcul sur la base de TNO, "Technology Factsheet - Advanced Methanol-to-olefins process", 2021.</t>
  </si>
  <si>
    <t>Calculé à partir du coût d'un électrolyseur en USD/kWe et en fonction des paramètres spécifiques aux électrolyseurs mis en place.</t>
  </si>
  <si>
    <t>Source : Estimation à partir des investissements réalisés par les industriels relayés par la presse.</t>
  </si>
  <si>
    <t>Le besoin de maintenance des vapocraqueurs est calculé selon deux phases.</t>
  </si>
  <si>
    <t>A partir de 2030, les investissements sont calculés en tenant compte de la baisse du niveau de production à 2050 selon les scénarios.</t>
  </si>
  <si>
    <t>De 2023 à 2029, avant les prochains arrêts réglementaires, les investissements sont calculés à partir du niveau de production actuel des vapocraqueurs.</t>
  </si>
  <si>
    <t>On estime le déploiement du CCS à partir du narratif des scénarios ADEME.</t>
  </si>
  <si>
    <t>L'AIE fournit des données de coûts en USD million pour une usine de capacité 875kt/an. Nous convertissons ces CAPEX en €/tonne( (parité observée fin 2022).</t>
  </si>
  <si>
    <t>Agence de la Transition Ecologique. "Plan de Transition Sectoriel de l’industrie de l’ammoniac en France.". ADEME, 2023.</t>
  </si>
  <si>
    <t>Source : Hypothèse I4CE, sur la base d'échanges avec des spécialistes du secteur.</t>
  </si>
  <si>
    <t>ADEME S1  « Génération frugale »</t>
  </si>
  <si>
    <t>ADEME S2 « Coopérations territoriales »</t>
  </si>
  <si>
    <t>ADEME S3 « Technologies vertes »</t>
  </si>
  <si>
    <t>ADEME S4 « Pari réparateur »</t>
  </si>
  <si>
    <t>Le coût de réfection des hauts fourneaux est estimé à partir des investissements des industriels relayés dans la presse.</t>
  </si>
  <si>
    <t>Un document de travail, fruit de nombreuses hypothèses</t>
  </si>
  <si>
    <t>Auteurs : Solène Metayer, Erwann Kerrand, I4CE, 2022-2023</t>
  </si>
  <si>
    <t>Ce tableur est le document de travail de l'étude "Investissements pour décarboner l’industrie lourde en France : quoi, combien et quand ?", I4CE, mai 2023.</t>
  </si>
  <si>
    <t>Investissements pour décarboner l'industrie lourde en France</t>
  </si>
  <si>
    <t>Etude Climat I4CE :</t>
  </si>
  <si>
    <t xml:space="preserve">Pour bien interpréter les résultats de ce tableur, il est important de connaitre les scénarios climat à partir de la publication de référence : </t>
  </si>
  <si>
    <t xml:space="preserve">Les trajectoires d'investissement présentées sont des projections permettant d'atteindre les capacités de production industrielle décrites dans ces scénarios en 2050. Ce ne sont pas des prévisions, la méthode employée ne se prononce pas sur leur probabilité d'occurrence. </t>
  </si>
  <si>
    <t>ADEME Tend. Scénario tendanciel</t>
  </si>
  <si>
    <t>Cet onglet reprend l'ensemble des données de CAPEX et les sources utilisées dans le calcul des trajectoires d'investissements.</t>
  </si>
  <si>
    <t>Agence de la Transition Ecologique. "Plan de Transition Sectoriel de l'Industrie cimentière en France". ADEME, décembre 2021, p161.</t>
  </si>
  <si>
    <t>Calcul à partir de AIE, "The Future of Petrochemicals - Methodological Annex", 2018, p10.</t>
  </si>
  <si>
    <t>Calcul à partir des données AIE et d'hypothèses de configuration des électrolyseurs développés. Hypothèse de baisse des coûts d'ici 2050.</t>
  </si>
  <si>
    <t>Agence de la Transition Ecologique. "Plan de Transition Sectoriel de l'Industrie de l'ammoniac en France". ADEME, 2023.</t>
  </si>
  <si>
    <t>L'étude porte sur les scénarios Transition(s) 2050 élaborés par l'Agence de la Transition Ecologique.</t>
  </si>
  <si>
    <t>Ciment : investissements</t>
  </si>
  <si>
    <t>Ammoniac : investissements</t>
  </si>
  <si>
    <t>Dans le scénario S3, l'hydrogène est en partie importé de l'étranger et acheminé par réseaux d'hydrogène. Une partie des investissements est ainsi réalisée à l'étranger, et se traduit à l'échelle nationale par des coûts OPEX.</t>
  </si>
  <si>
    <t>Production nationale annuelle</t>
  </si>
  <si>
    <t>Répartition des filières de production d’acier en 2050, par scénario, p364.</t>
  </si>
  <si>
    <t>Production d'acier en 2050 pour chaque scénario.</t>
  </si>
  <si>
    <t>Les besoins de renouvellement en nouveaux hauts fourneaux ou en capacités DRI-EAF exprimés en Mt et en millions d'euros sont répartis par période de 5 ans.</t>
  </si>
  <si>
    <t>DRI-EAF - France*</t>
  </si>
  <si>
    <t>Selon différentes hypothèses de diminution du coût et de durée d’exploitation des électrolyseurs d’ici 2050, les besoins d'investissements supplémentaires seraient compris entre 0,2 et 1 milliard d’euros pour l’ensemble des secteurs concernés (acier, ammoniac, alcènes et aromatiques), lesquels s’ajoutent aux besoins des deux scénarios ayant recours à de l’hydrogène bas-carbone (S2 et S3).</t>
  </si>
  <si>
    <t>Besoin d'investissements*</t>
  </si>
  <si>
    <t>*Les montants en "2030" et "2050" correspondent aux investissements cumulés sur les périodes 2023-2030 et 2031-2050 respectivement.</t>
  </si>
  <si>
    <t xml:space="preserve">*Nous n'incluons pas les besoins d'investissements dans le renouvellement des électrolyseurs des équipements DRI. La durée de vie des électrolyseurs est aujourd'hui estimée autour d'une dizaine d'années. </t>
  </si>
  <si>
    <t xml:space="preserve">*Nous n'incluons pas les besoins d'investissements dans le renouvellement des électrolyseurs. La durée de vie des électrolyseurs est aujourd'hui estimée autour d'une dizaine d'années. </t>
  </si>
  <si>
    <t xml:space="preserve">*Nous n'incluons pas les besoins d'investissements dans le renouvellement des électrolyseurs pour la production de méthanol. La durée de vie des électrolyseurs est aujourd'hui estimée autour d'une dizaine d'années. </t>
  </si>
  <si>
    <t>Green Steel for Europe Consortium, "Green Steel for Europe : Investment Needs", 2021, p40. Hypothèse de baisse des coûts d'ici 2050.</t>
  </si>
  <si>
    <t>CCS (invest. cumulés sur la période)</t>
  </si>
  <si>
    <t>Electrolyseurs (invest. cumulés sur la période)*</t>
  </si>
  <si>
    <t>Retrofit des sites (invest. cumulés sur la période)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</si>
</sst>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 * #,##0.00\ ;\-* #,##0.00\ ;\ * \-#\ ;\ @\ "/>
    <numFmt numFmtId="167" formatCode="\ * #,##0.00&quot;    &quot;;\-* #,##0.00&quot;    &quot;;\ * \-#&quot;    &quot;;\ @\ "/>
    <numFmt numFmtId="168" formatCode="0\ %"/>
    <numFmt numFmtId="169" formatCode="0.0%"/>
    <numFmt numFmtId="170" formatCode="#,##0.0000"/>
  </numFmts>
  <fonts count="74" x14ac:knownFonts="1">
    <font>
      <sz val="11"/>
      <color theme="1"/>
      <name val="Arial"/>
      <family val="2"/>
      <scheme val="minor"/>
    </font>
    <font>
      <sz val="11"/>
      <color theme="1"/>
      <name val="Arial"/>
      <family val="2"/>
      <scheme val="minor"/>
    </font>
    <font>
      <b/>
      <sz val="11"/>
      <color theme="1"/>
      <name val="Arial"/>
      <family val="2"/>
      <scheme val="minor"/>
    </font>
    <font>
      <b/>
      <sz val="16"/>
      <color theme="1"/>
      <name val="Arial"/>
      <family val="2"/>
      <scheme val="minor"/>
    </font>
    <font>
      <sz val="11"/>
      <color theme="3"/>
      <name val="Arial"/>
      <family val="2"/>
      <scheme val="minor"/>
    </font>
    <font>
      <b/>
      <sz val="12"/>
      <color theme="1"/>
      <name val="Arial"/>
      <family val="2"/>
      <scheme val="minor"/>
    </font>
    <font>
      <sz val="10"/>
      <color theme="1"/>
      <name val="Arial"/>
      <family val="2"/>
      <scheme val="minor"/>
    </font>
    <font>
      <sz val="11"/>
      <color theme="7"/>
      <name val="Arial"/>
      <family val="2"/>
      <scheme val="minor"/>
    </font>
    <font>
      <i/>
      <sz val="11"/>
      <color theme="1"/>
      <name val="Arial"/>
      <family val="2"/>
      <scheme val="minor"/>
    </font>
    <font>
      <sz val="11"/>
      <color indexed="64"/>
      <name val="Calibri"/>
      <family val="2"/>
    </font>
    <font>
      <u/>
      <sz val="10"/>
      <color indexed="4"/>
      <name val="Times New Roman"/>
      <family val="1"/>
    </font>
    <font>
      <u/>
      <sz val="10"/>
      <name val="Times New Roman"/>
      <family val="1"/>
    </font>
    <font>
      <sz val="9"/>
      <name val="Times New Roman"/>
      <family val="1"/>
    </font>
    <font>
      <sz val="11"/>
      <name val="Calibri"/>
      <family val="2"/>
    </font>
    <font>
      <sz val="11"/>
      <color indexed="65"/>
      <name val="Calibri"/>
      <family val="2"/>
    </font>
    <font>
      <sz val="10"/>
      <color indexed="65"/>
      <name val="Calibri"/>
      <family val="2"/>
    </font>
    <font>
      <sz val="10"/>
      <name val="Calibri"/>
      <family val="2"/>
    </font>
    <font>
      <b/>
      <sz val="10"/>
      <color indexed="64"/>
      <name val="Calibri"/>
      <family val="2"/>
    </font>
    <font>
      <b/>
      <sz val="10"/>
      <name val="Calibri"/>
      <family val="2"/>
    </font>
    <font>
      <b/>
      <sz val="9"/>
      <name val="Times New Roman"/>
      <family val="1"/>
    </font>
    <font>
      <sz val="9"/>
      <color indexed="64"/>
      <name val="Times New Roman"/>
      <family val="1"/>
    </font>
    <font>
      <sz val="12"/>
      <color indexed="64"/>
      <name val="Times New Roman"/>
      <family val="1"/>
    </font>
    <font>
      <sz val="12"/>
      <name val="Times New Roman"/>
      <family val="1"/>
    </font>
    <font>
      <b/>
      <sz val="11"/>
      <color indexed="63"/>
      <name val="Calibri"/>
      <family val="2"/>
    </font>
    <font>
      <sz val="10"/>
      <color rgb="FFCA0200"/>
      <name val="Calibri"/>
      <family val="2"/>
    </font>
    <font>
      <sz val="11"/>
      <color indexed="20"/>
      <name val="Calibri"/>
      <family val="2"/>
    </font>
    <font>
      <b/>
      <sz val="11"/>
      <color indexed="52"/>
      <name val="Calibri"/>
      <family val="2"/>
    </font>
    <font>
      <b/>
      <sz val="11"/>
      <name val="Calibri"/>
      <family val="2"/>
    </font>
    <font>
      <b/>
      <sz val="11"/>
      <color indexed="65"/>
      <name val="Calibri"/>
      <family val="2"/>
    </font>
    <font>
      <b/>
      <sz val="11"/>
      <color indexed="4"/>
      <name val="Arial"/>
      <family val="2"/>
    </font>
    <font>
      <b/>
      <sz val="11"/>
      <name val="Arial"/>
      <family val="2"/>
    </font>
    <font>
      <sz val="11"/>
      <color indexed="62"/>
      <name val="Calibri"/>
      <family val="2"/>
    </font>
    <font>
      <sz val="10"/>
      <name val="Arial"/>
      <family val="2"/>
    </font>
    <font>
      <b/>
      <sz val="11"/>
      <color indexed="64"/>
      <name val="Calibri"/>
      <family val="2"/>
    </font>
    <font>
      <i/>
      <sz val="11"/>
      <color indexed="23"/>
      <name val="Calibri"/>
      <family val="2"/>
    </font>
    <font>
      <i/>
      <sz val="11"/>
      <name val="Calibri"/>
      <family val="2"/>
    </font>
    <font>
      <b/>
      <sz val="10"/>
      <color indexed="65"/>
      <name val="Calibri"/>
      <family val="2"/>
    </font>
    <font>
      <i/>
      <sz val="10"/>
      <color indexed="23"/>
      <name val="Calibri"/>
      <family val="2"/>
    </font>
    <font>
      <i/>
      <sz val="10"/>
      <name val="Calibri"/>
      <family val="2"/>
    </font>
    <font>
      <sz val="10"/>
      <color rgb="FF007926"/>
      <name val="Calibri"/>
      <family val="2"/>
    </font>
    <font>
      <sz val="11"/>
      <color rgb="FF007926"/>
      <name val="Calibri"/>
      <family val="2"/>
    </font>
    <font>
      <sz val="18"/>
      <color indexed="64"/>
      <name val="Calibri"/>
      <family val="2"/>
    </font>
    <font>
      <sz val="18"/>
      <name val="Calibri"/>
      <family val="2"/>
    </font>
    <font>
      <b/>
      <sz val="15"/>
      <color indexed="56"/>
      <name val="Calibri"/>
      <family val="2"/>
    </font>
    <font>
      <sz val="12"/>
      <color indexed="64"/>
      <name val="Calibri"/>
      <family val="2"/>
    </font>
    <font>
      <sz val="12"/>
      <name val="Calibri"/>
      <family val="2"/>
    </font>
    <font>
      <b/>
      <sz val="13"/>
      <color indexed="56"/>
      <name val="Calibri"/>
      <family val="2"/>
    </font>
    <font>
      <b/>
      <sz val="24"/>
      <color indexed="64"/>
      <name val="Calibri"/>
      <family val="2"/>
    </font>
    <font>
      <b/>
      <sz val="11"/>
      <color indexed="56"/>
      <name val="Calibri"/>
      <family val="2"/>
    </font>
    <font>
      <b/>
      <sz val="24"/>
      <name val="Calibri"/>
      <family val="2"/>
    </font>
    <font>
      <b/>
      <sz val="12"/>
      <name val="Times New Roman"/>
      <family val="1"/>
    </font>
    <font>
      <u/>
      <sz val="10"/>
      <color indexed="4"/>
      <name val="Calibri"/>
      <family val="2"/>
    </font>
    <font>
      <u/>
      <sz val="10"/>
      <name val="Calibri"/>
      <family val="2"/>
    </font>
    <font>
      <b/>
      <sz val="12"/>
      <color indexed="64"/>
      <name val="Times New Roman"/>
      <family val="1"/>
    </font>
    <font>
      <sz val="11"/>
      <color indexed="52"/>
      <name val="Calibri"/>
      <family val="2"/>
    </font>
    <font>
      <sz val="10"/>
      <color rgb="FFED661E"/>
      <name val="Calibri"/>
      <family val="2"/>
    </font>
    <font>
      <sz val="10"/>
      <color indexed="60"/>
      <name val="Calibri"/>
      <family val="2"/>
    </font>
    <font>
      <sz val="11"/>
      <color rgb="FFCA0200"/>
      <name val="Calibri"/>
      <family val="2"/>
    </font>
    <font>
      <sz val="11"/>
      <color indexed="63"/>
      <name val="Calibri"/>
      <family val="2"/>
    </font>
    <font>
      <sz val="8"/>
      <name val="Arial"/>
      <family val="2"/>
    </font>
    <font>
      <sz val="10"/>
      <color indexed="63"/>
      <name val="Calibri"/>
      <family val="2"/>
    </font>
    <font>
      <sz val="11"/>
      <name val="Arial"/>
      <family val="2"/>
      <scheme val="minor"/>
    </font>
    <font>
      <b/>
      <sz val="11"/>
      <color rgb="FFFFFFFF"/>
      <name val="Calibri"/>
      <family val="2"/>
    </font>
    <font>
      <i/>
      <sz val="11"/>
      <color theme="3"/>
      <name val="Arial"/>
      <family val="2"/>
      <scheme val="minor"/>
    </font>
    <font>
      <sz val="11"/>
      <color theme="6"/>
      <name val="Arial"/>
      <family val="2"/>
      <scheme val="minor"/>
    </font>
    <font>
      <u/>
      <sz val="11"/>
      <color theme="10"/>
      <name val="Arial"/>
      <family val="2"/>
      <scheme val="minor"/>
    </font>
    <font>
      <b/>
      <sz val="11"/>
      <color rgb="FFFF0000"/>
      <name val="Arial"/>
      <family val="2"/>
      <scheme val="minor"/>
    </font>
    <font>
      <sz val="11"/>
      <color rgb="FFFF0000"/>
      <name val="Arial"/>
      <family val="2"/>
      <scheme val="minor"/>
    </font>
    <font>
      <b/>
      <i/>
      <sz val="11"/>
      <color theme="1"/>
      <name val="Arial"/>
      <family val="2"/>
      <scheme val="minor"/>
    </font>
    <font>
      <b/>
      <sz val="11"/>
      <color theme="7"/>
      <name val="Arial"/>
      <family val="2"/>
      <scheme val="minor"/>
    </font>
    <font>
      <i/>
      <sz val="11"/>
      <color theme="7"/>
      <name val="Arial"/>
      <family val="2"/>
      <scheme val="minor"/>
    </font>
    <font>
      <b/>
      <sz val="14"/>
      <color theme="1"/>
      <name val="Arial"/>
      <family val="2"/>
      <scheme val="minor"/>
    </font>
    <font>
      <sz val="12"/>
      <color theme="1"/>
      <name val="Arial"/>
      <family val="2"/>
      <scheme val="minor"/>
    </font>
    <font>
      <b/>
      <sz val="14"/>
      <name val="Arial"/>
      <family val="2"/>
      <scheme val="minor"/>
    </font>
  </fonts>
  <fills count="4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AFC7E3"/>
        <bgColor indexed="64"/>
      </patternFill>
    </fill>
    <fill>
      <patternFill patternType="solid">
        <fgColor rgb="FFEAB8DE"/>
        <bgColor indexed="64"/>
      </patternFill>
    </fill>
    <fill>
      <patternFill patternType="solid">
        <fgColor rgb="FFCFE5BD"/>
        <bgColor indexed="64"/>
      </patternFill>
    </fill>
    <fill>
      <patternFill patternType="solid">
        <fgColor rgb="FFF7CBB7"/>
        <bgColor indexed="64"/>
      </patternFill>
    </fill>
    <fill>
      <patternFill patternType="solid">
        <fgColor rgb="FFC5D9F1"/>
        <bgColor indexed="64"/>
      </patternFill>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rgb="FFCAD0FE"/>
        <bgColor rgb="FFD0CECE"/>
      </patternFill>
    </fill>
    <fill>
      <patternFill patternType="solid">
        <fgColor indexed="65"/>
        <bgColor rgb="FFF2F2F2"/>
      </patternFill>
    </fill>
    <fill>
      <patternFill patternType="solid">
        <fgColor indexed="45"/>
        <bgColor rgb="FFFF9883"/>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rgb="FFFFCC9A"/>
        <bgColor rgb="FFD0CECE"/>
      </patternFill>
    </fill>
    <fill>
      <patternFill patternType="solid">
        <fgColor indexed="44"/>
        <bgColor rgb="FFB4C7DC"/>
      </patternFill>
    </fill>
    <fill>
      <patternFill patternType="solid">
        <fgColor indexed="29"/>
        <bgColor rgb="FFFF9883"/>
      </patternFill>
    </fill>
    <fill>
      <patternFill patternType="solid">
        <fgColor indexed="3"/>
        <bgColor rgb="FF42A439"/>
      </patternFill>
    </fill>
    <fill>
      <patternFill patternType="solid">
        <fgColor indexed="51"/>
        <bgColor rgb="FFFFC000"/>
      </patternFill>
    </fill>
    <fill>
      <patternFill patternType="solid">
        <fgColor rgb="FF006EAF"/>
        <bgColor rgb="FF2E66A0"/>
      </patternFill>
    </fill>
    <fill>
      <patternFill patternType="solid">
        <fgColor indexed="20"/>
        <bgColor rgb="FF8A2D90"/>
      </patternFill>
    </fill>
    <fill>
      <patternFill patternType="solid">
        <fgColor indexed="49"/>
        <bgColor rgb="FF42A439"/>
      </patternFill>
    </fill>
    <fill>
      <patternFill patternType="solid">
        <fgColor indexed="52"/>
        <bgColor rgb="FFFF9109"/>
      </patternFill>
    </fill>
    <fill>
      <patternFill patternType="solid">
        <bgColor rgb="FF073337"/>
      </patternFill>
    </fill>
    <fill>
      <patternFill patternType="solid">
        <fgColor indexed="23"/>
        <bgColor indexed="55"/>
      </patternFill>
    </fill>
    <fill>
      <patternFill patternType="darkGray">
        <fgColor rgb="FFDFE3F2"/>
        <bgColor rgb="FFE7E6E6"/>
      </patternFill>
    </fill>
    <fill>
      <patternFill patternType="solid">
        <fgColor rgb="FF2F3434"/>
        <bgColor indexed="63"/>
      </patternFill>
    </fill>
    <fill>
      <patternFill patternType="solid">
        <fgColor indexed="62"/>
        <bgColor indexed="56"/>
      </patternFill>
    </fill>
    <fill>
      <patternFill patternType="solid">
        <fgColor indexed="2"/>
        <bgColor rgb="FFC60601"/>
      </patternFill>
    </fill>
    <fill>
      <patternFill patternType="solid">
        <fgColor rgb="FF42A439"/>
        <bgColor rgb="FF16962F"/>
      </patternFill>
    </fill>
    <fill>
      <patternFill patternType="mediumGray">
        <fgColor rgb="FF16962F"/>
        <bgColor rgb="FF42A439"/>
      </patternFill>
    </fill>
    <fill>
      <patternFill patternType="solid">
        <fgColor rgb="FFFF5900"/>
        <bgColor rgb="FFED661E"/>
      </patternFill>
    </fill>
    <fill>
      <patternFill patternType="solid">
        <fgColor indexed="22"/>
        <bgColor rgb="FFBFBFBF"/>
      </patternFill>
    </fill>
    <fill>
      <patternFill patternType="darkGray">
        <fgColor rgb="FFFFCC9A"/>
        <bgColor rgb="FFD0CECE"/>
      </patternFill>
    </fill>
    <fill>
      <patternFill patternType="solid">
        <fgColor indexed="55"/>
        <bgColor rgb="FFABA7A7"/>
      </patternFill>
    </fill>
    <fill>
      <patternFill patternType="solid">
        <fgColor rgb="FFC60601"/>
        <bgColor indexed="2"/>
      </patternFill>
    </fill>
    <fill>
      <patternFill patternType="solid">
        <fgColor indexed="26"/>
      </patternFill>
    </fill>
    <fill>
      <patternFill patternType="solid">
        <fgColor rgb="FFFFF599"/>
        <bgColor indexed="26"/>
      </patternFill>
    </fill>
    <fill>
      <patternFill patternType="solid">
        <fgColor rgb="FF969696"/>
        <bgColor rgb="FF808080"/>
      </patternFill>
    </fill>
    <fill>
      <patternFill patternType="solid">
        <fgColor theme="0" tint="-4.9989318521683403E-2"/>
        <bgColor indexed="64"/>
      </patternFill>
    </fill>
  </fills>
  <borders count="48">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73337"/>
      </left>
      <right style="thin">
        <color rgb="FF073337"/>
      </right>
      <top style="thin">
        <color rgb="FF073337"/>
      </top>
      <bottom style="thin">
        <color rgb="FF073337"/>
      </bottom>
      <diagonal/>
    </border>
    <border>
      <left style="thin">
        <color indexed="23"/>
      </left>
      <right style="thin">
        <color indexed="23"/>
      </right>
      <top style="thin">
        <color indexed="23"/>
      </top>
      <bottom style="thin">
        <color indexed="23"/>
      </bottom>
      <diagonal/>
    </border>
    <border>
      <left style="double">
        <color rgb="FF073337"/>
      </left>
      <right style="double">
        <color rgb="FF073337"/>
      </right>
      <top style="double">
        <color rgb="FF073337"/>
      </top>
      <bottom style="double">
        <color rgb="FF073337"/>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thick">
        <color auto="1"/>
      </bottom>
      <diagonal/>
    </border>
    <border>
      <left/>
      <right/>
      <top/>
      <bottom style="medium">
        <color rgb="FF006EAF"/>
      </bottom>
      <diagonal/>
    </border>
    <border>
      <left/>
      <right/>
      <top/>
      <bottom style="double">
        <color indexed="52"/>
      </bottom>
      <diagonal/>
    </border>
    <border>
      <left/>
      <right/>
      <top/>
      <bottom style="double">
        <color auto="1"/>
      </bottom>
      <diagonal/>
    </border>
    <border>
      <left style="thin">
        <color indexed="22"/>
      </left>
      <right style="thin">
        <color indexed="22"/>
      </right>
      <top style="thin">
        <color indexed="22"/>
      </top>
      <bottom style="thin">
        <color indexed="22"/>
      </bottom>
      <diagonal/>
    </border>
    <border>
      <left style="double">
        <color rgb="FF333333"/>
      </left>
      <right style="double">
        <color rgb="FF333333"/>
      </right>
      <top style="double">
        <color rgb="FF333333"/>
      </top>
      <bottom style="double">
        <color rgb="FF33333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medium">
        <color auto="1"/>
      </left>
      <right/>
      <top style="thin">
        <color auto="1"/>
      </top>
      <bottom style="thin">
        <color auto="1"/>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469">
    <xf numFmtId="0" fontId="0" fillId="0" borderId="0"/>
    <xf numFmtId="9" fontId="1" fillId="0" borderId="0" applyFont="0" applyFill="0" applyBorder="0" applyAlignment="0" applyProtection="0"/>
    <xf numFmtId="0" fontId="9" fillId="0" borderId="0"/>
    <xf numFmtId="0" fontId="10" fillId="0" borderId="0"/>
    <xf numFmtId="0" fontId="11" fillId="0" borderId="0"/>
    <xf numFmtId="0" fontId="12" fillId="0" borderId="0"/>
    <xf numFmtId="0" fontId="9" fillId="12" borderId="0"/>
    <xf numFmtId="0" fontId="13" fillId="13" borderId="0"/>
    <xf numFmtId="0" fontId="9" fillId="12" borderId="0"/>
    <xf numFmtId="0" fontId="13" fillId="13" borderId="0"/>
    <xf numFmtId="0" fontId="9" fillId="14" borderId="0"/>
    <xf numFmtId="0" fontId="13" fillId="13" borderId="0"/>
    <xf numFmtId="0" fontId="9" fillId="14" borderId="0"/>
    <xf numFmtId="0" fontId="13" fillId="13" borderId="0"/>
    <xf numFmtId="0" fontId="9" fillId="15" borderId="0"/>
    <xf numFmtId="0" fontId="13" fillId="13" borderId="0"/>
    <xf numFmtId="0" fontId="9" fillId="15" borderId="0"/>
    <xf numFmtId="0" fontId="13" fillId="13" borderId="0"/>
    <xf numFmtId="0" fontId="9" fillId="16" borderId="0"/>
    <xf numFmtId="0" fontId="13" fillId="13" borderId="0"/>
    <xf numFmtId="0" fontId="9" fillId="16" borderId="0"/>
    <xf numFmtId="0" fontId="13" fillId="13" borderId="0"/>
    <xf numFmtId="0" fontId="9" fillId="17" borderId="0"/>
    <xf numFmtId="0" fontId="13" fillId="13" borderId="0"/>
    <xf numFmtId="0" fontId="9" fillId="17" borderId="0"/>
    <xf numFmtId="0" fontId="13" fillId="13" borderId="0"/>
    <xf numFmtId="0" fontId="9" fillId="18" borderId="0"/>
    <xf numFmtId="0" fontId="13" fillId="13" borderId="0"/>
    <xf numFmtId="0" fontId="9" fillId="18" borderId="0"/>
    <xf numFmtId="0" fontId="13" fillId="13" borderId="0"/>
    <xf numFmtId="0" fontId="9" fillId="12" borderId="0"/>
    <xf numFmtId="0" fontId="13" fillId="13" borderId="0"/>
    <xf numFmtId="0" fontId="9" fillId="12" borderId="0"/>
    <xf numFmtId="0" fontId="13" fillId="13" borderId="0"/>
    <xf numFmtId="0" fontId="9" fillId="14" borderId="0"/>
    <xf numFmtId="0" fontId="13" fillId="13" borderId="0"/>
    <xf numFmtId="0" fontId="9" fillId="14" borderId="0"/>
    <xf numFmtId="0" fontId="13" fillId="13" borderId="0"/>
    <xf numFmtId="0" fontId="9" fillId="15" borderId="0"/>
    <xf numFmtId="0" fontId="13" fillId="13" borderId="0"/>
    <xf numFmtId="0" fontId="9" fillId="15" borderId="0"/>
    <xf numFmtId="0" fontId="13" fillId="13" borderId="0"/>
    <xf numFmtId="0" fontId="9" fillId="16" borderId="0"/>
    <xf numFmtId="0" fontId="13" fillId="13" borderId="0"/>
    <xf numFmtId="0" fontId="9" fillId="16" borderId="0"/>
    <xf numFmtId="0" fontId="13" fillId="13" borderId="0"/>
    <xf numFmtId="0" fontId="9" fillId="17" borderId="0"/>
    <xf numFmtId="0" fontId="13" fillId="13" borderId="0"/>
    <xf numFmtId="0" fontId="9" fillId="17" borderId="0"/>
    <xf numFmtId="0" fontId="13" fillId="13" borderId="0"/>
    <xf numFmtId="0" fontId="9" fillId="18" borderId="0"/>
    <xf numFmtId="0" fontId="13" fillId="13" borderId="0"/>
    <xf numFmtId="0" fontId="9" fillId="18" borderId="0"/>
    <xf numFmtId="0" fontId="13" fillId="13" borderId="0"/>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13"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19" borderId="0"/>
    <xf numFmtId="0" fontId="13" fillId="13" borderId="0"/>
    <xf numFmtId="0" fontId="9" fillId="19" borderId="0"/>
    <xf numFmtId="0" fontId="13" fillId="13" borderId="0"/>
    <xf numFmtId="0" fontId="9" fillId="20" borderId="0"/>
    <xf numFmtId="0" fontId="13" fillId="13" borderId="0"/>
    <xf numFmtId="0" fontId="9" fillId="20" borderId="0"/>
    <xf numFmtId="0" fontId="13" fillId="13" borderId="0"/>
    <xf numFmtId="0" fontId="9" fillId="21" borderId="0"/>
    <xf numFmtId="0" fontId="13" fillId="13" borderId="0"/>
    <xf numFmtId="0" fontId="9" fillId="21" borderId="0"/>
    <xf numFmtId="0" fontId="13" fillId="13" borderId="0"/>
    <xf numFmtId="0" fontId="9" fillId="16" borderId="0"/>
    <xf numFmtId="0" fontId="13" fillId="13" borderId="0"/>
    <xf numFmtId="0" fontId="9" fillId="16" borderId="0"/>
    <xf numFmtId="0" fontId="13" fillId="13" borderId="0"/>
    <xf numFmtId="0" fontId="9" fillId="19" borderId="0"/>
    <xf numFmtId="0" fontId="13" fillId="13" borderId="0"/>
    <xf numFmtId="0" fontId="9" fillId="19" borderId="0"/>
    <xf numFmtId="0" fontId="13" fillId="13" borderId="0"/>
    <xf numFmtId="0" fontId="9" fillId="22" borderId="0"/>
    <xf numFmtId="0" fontId="13" fillId="13" borderId="0"/>
    <xf numFmtId="0" fontId="9" fillId="22" borderId="0"/>
    <xf numFmtId="0" fontId="13" fillId="13" borderId="0"/>
    <xf numFmtId="0" fontId="9" fillId="19" borderId="0"/>
    <xf numFmtId="0" fontId="13" fillId="13" borderId="0"/>
    <xf numFmtId="0" fontId="9" fillId="19" borderId="0"/>
    <xf numFmtId="0" fontId="13" fillId="13" borderId="0"/>
    <xf numFmtId="0" fontId="9" fillId="20" borderId="0"/>
    <xf numFmtId="0" fontId="13" fillId="13" borderId="0"/>
    <xf numFmtId="0" fontId="9" fillId="20" borderId="0"/>
    <xf numFmtId="0" fontId="13" fillId="13" borderId="0"/>
    <xf numFmtId="0" fontId="9" fillId="21" borderId="0"/>
    <xf numFmtId="0" fontId="13" fillId="13" borderId="0"/>
    <xf numFmtId="0" fontId="9" fillId="21" borderId="0"/>
    <xf numFmtId="0" fontId="13" fillId="13" borderId="0"/>
    <xf numFmtId="0" fontId="9" fillId="16" borderId="0"/>
    <xf numFmtId="0" fontId="13" fillId="13" borderId="0"/>
    <xf numFmtId="0" fontId="9" fillId="16" borderId="0"/>
    <xf numFmtId="0" fontId="13" fillId="13" borderId="0"/>
    <xf numFmtId="0" fontId="9" fillId="19" borderId="0"/>
    <xf numFmtId="0" fontId="13" fillId="13" borderId="0"/>
    <xf numFmtId="0" fontId="9" fillId="19" borderId="0"/>
    <xf numFmtId="0" fontId="13" fillId="13" borderId="0"/>
    <xf numFmtId="0" fontId="9" fillId="22" borderId="0"/>
    <xf numFmtId="0" fontId="13" fillId="13" borderId="0"/>
    <xf numFmtId="0" fontId="9" fillId="22" borderId="0"/>
    <xf numFmtId="0" fontId="13" fillId="13" borderId="0"/>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indent="15"/>
    </xf>
    <xf numFmtId="0" fontId="13" fillId="0" borderId="0">
      <alignment horizontal="left" vertical="center" indent="15"/>
    </xf>
    <xf numFmtId="0" fontId="13" fillId="0" borderId="0">
      <alignment horizontal="left" vertical="center" indent="15"/>
    </xf>
    <xf numFmtId="0" fontId="13" fillId="0" borderId="0">
      <alignment horizontal="left" vertical="center" indent="15"/>
    </xf>
    <xf numFmtId="0" fontId="13" fillId="0" borderId="0">
      <alignment horizontal="left" vertical="center" indent="15"/>
    </xf>
    <xf numFmtId="0" fontId="9" fillId="0" borderId="0">
      <alignment horizontal="left" vertical="center"/>
    </xf>
    <xf numFmtId="0" fontId="14" fillId="23" borderId="0"/>
    <xf numFmtId="0" fontId="13" fillId="13" borderId="0"/>
    <xf numFmtId="0" fontId="14" fillId="23" borderId="0"/>
    <xf numFmtId="0" fontId="13" fillId="13" borderId="0"/>
    <xf numFmtId="0" fontId="14" fillId="20" borderId="0"/>
    <xf numFmtId="0" fontId="13" fillId="13" borderId="0"/>
    <xf numFmtId="0" fontId="14" fillId="20" borderId="0"/>
    <xf numFmtId="0" fontId="13" fillId="13" borderId="0"/>
    <xf numFmtId="0" fontId="14" fillId="21" borderId="0"/>
    <xf numFmtId="0" fontId="13" fillId="13" borderId="0"/>
    <xf numFmtId="0" fontId="14" fillId="21" borderId="0"/>
    <xf numFmtId="0" fontId="13" fillId="13" borderId="0"/>
    <xf numFmtId="0" fontId="14" fillId="24" borderId="0"/>
    <xf numFmtId="0" fontId="13" fillId="13" borderId="0"/>
    <xf numFmtId="0" fontId="14" fillId="24" borderId="0"/>
    <xf numFmtId="0" fontId="13" fillId="13" borderId="0"/>
    <xf numFmtId="0" fontId="14" fillId="25" borderId="0"/>
    <xf numFmtId="0" fontId="13" fillId="13" borderId="0"/>
    <xf numFmtId="0" fontId="14" fillId="25" borderId="0"/>
    <xf numFmtId="0" fontId="13" fillId="13" borderId="0"/>
    <xf numFmtId="0" fontId="14" fillId="26" borderId="0"/>
    <xf numFmtId="0" fontId="13" fillId="13" borderId="0"/>
    <xf numFmtId="0" fontId="14" fillId="26" borderId="0"/>
    <xf numFmtId="0" fontId="13" fillId="13" borderId="0"/>
    <xf numFmtId="0" fontId="14" fillId="23" borderId="0"/>
    <xf numFmtId="0" fontId="13" fillId="13" borderId="0"/>
    <xf numFmtId="0" fontId="14" fillId="23" borderId="0"/>
    <xf numFmtId="0" fontId="13" fillId="13" borderId="0"/>
    <xf numFmtId="0" fontId="14" fillId="20" borderId="0"/>
    <xf numFmtId="0" fontId="13" fillId="13" borderId="0"/>
    <xf numFmtId="0" fontId="14" fillId="20" borderId="0"/>
    <xf numFmtId="0" fontId="13" fillId="13" borderId="0"/>
    <xf numFmtId="0" fontId="14" fillId="21" borderId="0"/>
    <xf numFmtId="0" fontId="13" fillId="13" borderId="0"/>
    <xf numFmtId="0" fontId="14" fillId="21" borderId="0"/>
    <xf numFmtId="0" fontId="13" fillId="13" borderId="0"/>
    <xf numFmtId="0" fontId="14" fillId="24" borderId="0"/>
    <xf numFmtId="0" fontId="13" fillId="13" borderId="0"/>
    <xf numFmtId="0" fontId="14" fillId="24" borderId="0"/>
    <xf numFmtId="0" fontId="13" fillId="13" borderId="0"/>
    <xf numFmtId="0" fontId="14" fillId="25" borderId="0"/>
    <xf numFmtId="0" fontId="13" fillId="13" borderId="0"/>
    <xf numFmtId="0" fontId="14" fillId="25" borderId="0"/>
    <xf numFmtId="0" fontId="13" fillId="13" borderId="0"/>
    <xf numFmtId="0" fontId="14" fillId="26" borderId="0"/>
    <xf numFmtId="0" fontId="13" fillId="13" borderId="0"/>
    <xf numFmtId="0" fontId="14" fillId="26" borderId="0"/>
    <xf numFmtId="0" fontId="13" fillId="13" borderId="0"/>
    <xf numFmtId="0" fontId="15" fillId="27" borderId="0"/>
    <xf numFmtId="0" fontId="16" fillId="13" borderId="0"/>
    <xf numFmtId="0" fontId="15" fillId="28" borderId="0"/>
    <xf numFmtId="0" fontId="16" fillId="13" borderId="0"/>
    <xf numFmtId="0" fontId="17" fillId="29" borderId="0"/>
    <xf numFmtId="0" fontId="18" fillId="30" borderId="0"/>
    <xf numFmtId="0" fontId="17" fillId="0" borderId="0"/>
    <xf numFmtId="0" fontId="18" fillId="0" borderId="0"/>
    <xf numFmtId="0" fontId="14" fillId="31" borderId="0"/>
    <xf numFmtId="0" fontId="13" fillId="31" borderId="0"/>
    <xf numFmtId="0" fontId="14" fillId="31" borderId="0"/>
    <xf numFmtId="0" fontId="13" fillId="31" borderId="0"/>
    <xf numFmtId="0" fontId="14" fillId="31" borderId="0"/>
    <xf numFmtId="0" fontId="13" fillId="31" borderId="0"/>
    <xf numFmtId="0" fontId="14" fillId="32" borderId="0"/>
    <xf numFmtId="0" fontId="13" fillId="13" borderId="0"/>
    <xf numFmtId="0" fontId="14" fillId="32" borderId="0"/>
    <xf numFmtId="0" fontId="13" fillId="13" borderId="0"/>
    <xf numFmtId="0" fontId="14" fillId="32" borderId="0"/>
    <xf numFmtId="0" fontId="13" fillId="13" borderId="0"/>
    <xf numFmtId="0" fontId="14" fillId="33" borderId="0"/>
    <xf numFmtId="0" fontId="13" fillId="34" borderId="0"/>
    <xf numFmtId="0" fontId="14" fillId="33" borderId="0"/>
    <xf numFmtId="0" fontId="13" fillId="34" borderId="0"/>
    <xf numFmtId="0" fontId="14" fillId="33" borderId="0"/>
    <xf numFmtId="0" fontId="13" fillId="34" borderId="0"/>
    <xf numFmtId="0" fontId="14" fillId="24" borderId="0"/>
    <xf numFmtId="0" fontId="13" fillId="13" borderId="0"/>
    <xf numFmtId="0" fontId="14" fillId="24" borderId="0"/>
    <xf numFmtId="0" fontId="13" fillId="13" borderId="0"/>
    <xf numFmtId="0" fontId="14" fillId="24" borderId="0"/>
    <xf numFmtId="0" fontId="13" fillId="13" borderId="0"/>
    <xf numFmtId="0" fontId="14" fillId="25" borderId="0"/>
    <xf numFmtId="0" fontId="13" fillId="13" borderId="0"/>
    <xf numFmtId="0" fontId="14" fillId="25" borderId="0"/>
    <xf numFmtId="0" fontId="13" fillId="13" borderId="0"/>
    <xf numFmtId="0" fontId="14" fillId="25" borderId="0"/>
    <xf numFmtId="0" fontId="13" fillId="13" borderId="0"/>
    <xf numFmtId="0" fontId="14" fillId="35" borderId="0"/>
    <xf numFmtId="0" fontId="13" fillId="13" borderId="0"/>
    <xf numFmtId="0" fontId="14" fillId="35" borderId="0"/>
    <xf numFmtId="0" fontId="13" fillId="13" borderId="0"/>
    <xf numFmtId="0" fontId="14" fillId="35" borderId="0"/>
    <xf numFmtId="0" fontId="13" fillId="13" borderId="0"/>
    <xf numFmtId="0" fontId="19" fillId="17" borderId="0"/>
    <xf numFmtId="4" fontId="19" fillId="17" borderId="0"/>
    <xf numFmtId="4" fontId="19" fillId="13" borderId="0"/>
    <xf numFmtId="0" fontId="19" fillId="13" borderId="0"/>
    <xf numFmtId="0" fontId="12" fillId="17" borderId="0">
      <alignment horizontal="right" vertical="center"/>
    </xf>
    <xf numFmtId="4" fontId="12" fillId="17" borderId="0">
      <alignment horizontal="right" vertical="center"/>
    </xf>
    <xf numFmtId="4" fontId="12" fillId="13" borderId="0">
      <alignment horizontal="right" vertical="center"/>
    </xf>
    <xf numFmtId="0" fontId="12" fillId="13" borderId="0">
      <alignment horizontal="right" vertical="center"/>
    </xf>
    <xf numFmtId="0" fontId="12" fillId="17" borderId="5">
      <alignment horizontal="right" vertical="center"/>
    </xf>
    <xf numFmtId="0" fontId="12" fillId="15" borderId="0">
      <alignment horizontal="right" vertical="center"/>
    </xf>
    <xf numFmtId="4" fontId="12" fillId="15" borderId="0">
      <alignment horizontal="right" vertical="center"/>
    </xf>
    <xf numFmtId="4" fontId="12" fillId="13" borderId="0">
      <alignment horizontal="right" vertical="center"/>
    </xf>
    <xf numFmtId="0" fontId="12" fillId="15" borderId="0">
      <alignment horizontal="right" vertical="center"/>
    </xf>
    <xf numFmtId="0" fontId="12" fillId="13" borderId="0">
      <alignment horizontal="right" vertical="center"/>
    </xf>
    <xf numFmtId="0" fontId="12" fillId="15" borderId="0">
      <alignment horizontal="right" vertical="center"/>
    </xf>
    <xf numFmtId="0" fontId="12" fillId="13" borderId="0">
      <alignment horizontal="right" vertical="center"/>
    </xf>
    <xf numFmtId="0" fontId="12" fillId="13" borderId="0">
      <alignment horizontal="right" vertical="center"/>
    </xf>
    <xf numFmtId="0" fontId="12" fillId="15" borderId="0">
      <alignment horizontal="right" vertical="center"/>
    </xf>
    <xf numFmtId="4" fontId="12" fillId="15" borderId="0">
      <alignment horizontal="right" vertical="center"/>
    </xf>
    <xf numFmtId="4" fontId="12" fillId="13" borderId="0">
      <alignment horizontal="right" vertical="center"/>
    </xf>
    <xf numFmtId="0" fontId="12" fillId="15" borderId="0">
      <alignment horizontal="right" vertical="center"/>
    </xf>
    <xf numFmtId="0" fontId="12" fillId="13" borderId="0">
      <alignment horizontal="right" vertical="center"/>
    </xf>
    <xf numFmtId="0" fontId="12" fillId="15" borderId="0">
      <alignment horizontal="right" vertical="center"/>
    </xf>
    <xf numFmtId="0" fontId="12" fillId="13" borderId="0">
      <alignment horizontal="right" vertical="center"/>
    </xf>
    <xf numFmtId="0" fontId="12" fillId="13" borderId="0">
      <alignment horizontal="right" vertical="center"/>
    </xf>
    <xf numFmtId="0" fontId="12" fillId="15" borderId="8">
      <alignment horizontal="right" vertical="center"/>
    </xf>
    <xf numFmtId="0" fontId="20" fillId="15" borderId="5">
      <alignment horizontal="right" vertical="center"/>
    </xf>
    <xf numFmtId="4" fontId="20" fillId="15" borderId="5">
      <alignment horizontal="right" vertical="center"/>
    </xf>
    <xf numFmtId="4" fontId="20" fillId="15" borderId="5">
      <alignment horizontal="right" vertical="center"/>
    </xf>
    <xf numFmtId="4" fontId="20" fillId="15" borderId="5">
      <alignment horizontal="right" vertical="center"/>
    </xf>
    <xf numFmtId="4" fontId="20" fillId="15" borderId="5">
      <alignment horizontal="right" vertical="center"/>
    </xf>
    <xf numFmtId="4" fontId="12" fillId="13" borderId="5">
      <alignment horizontal="right" vertical="center"/>
    </xf>
    <xf numFmtId="4" fontId="12" fillId="13" borderId="5">
      <alignment horizontal="right" vertical="center"/>
    </xf>
    <xf numFmtId="4" fontId="20" fillId="15" borderId="5">
      <alignment horizontal="right" vertical="center"/>
    </xf>
    <xf numFmtId="4" fontId="12" fillId="13" borderId="5">
      <alignment horizontal="right" vertical="center"/>
    </xf>
    <xf numFmtId="4" fontId="12" fillId="13" borderId="5">
      <alignment horizontal="right" vertical="center"/>
    </xf>
    <xf numFmtId="4" fontId="20" fillId="15" borderId="5">
      <alignment horizontal="right" vertical="center"/>
    </xf>
    <xf numFmtId="4" fontId="20" fillId="15" borderId="5">
      <alignment horizontal="right" vertical="center"/>
    </xf>
    <xf numFmtId="4" fontId="20" fillId="15" borderId="5">
      <alignment horizontal="right" vertical="center"/>
    </xf>
    <xf numFmtId="4" fontId="12" fillId="13" borderId="5">
      <alignment horizontal="right" vertical="center"/>
    </xf>
    <xf numFmtId="4" fontId="12" fillId="13" borderId="5">
      <alignment horizontal="right" vertical="center"/>
    </xf>
    <xf numFmtId="4" fontId="20" fillId="15" borderId="5">
      <alignment horizontal="right" vertical="center"/>
    </xf>
    <xf numFmtId="4" fontId="20" fillId="15" borderId="5">
      <alignment horizontal="right" vertical="center"/>
    </xf>
    <xf numFmtId="4" fontId="12" fillId="13" borderId="5">
      <alignment horizontal="right" vertical="center"/>
    </xf>
    <xf numFmtId="4" fontId="12" fillId="13" borderId="5">
      <alignment horizontal="right" vertical="center"/>
    </xf>
    <xf numFmtId="4" fontId="20" fillId="15" borderId="5">
      <alignment horizontal="right" vertical="center"/>
    </xf>
    <xf numFmtId="4" fontId="20" fillId="15"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0" fontId="20" fillId="15" borderId="5">
      <alignment horizontal="right" vertical="center"/>
    </xf>
    <xf numFmtId="0" fontId="20" fillId="15"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20" fillId="15" borderId="5">
      <alignment horizontal="right" vertical="center"/>
    </xf>
    <xf numFmtId="0" fontId="20" fillId="15"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20" fillId="15"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20" fillId="15"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12" fillId="13" borderId="5">
      <alignment horizontal="right" vertical="center"/>
    </xf>
    <xf numFmtId="0" fontId="20" fillId="15" borderId="5">
      <alignment horizontal="right" vertical="center"/>
    </xf>
    <xf numFmtId="0" fontId="12" fillId="13" borderId="5">
      <alignment horizontal="right" vertical="center"/>
    </xf>
    <xf numFmtId="0" fontId="12" fillId="13" borderId="5">
      <alignment horizontal="right" vertical="center"/>
    </xf>
    <xf numFmtId="0" fontId="20" fillId="15" borderId="9">
      <alignment horizontal="right" vertical="center"/>
    </xf>
    <xf numFmtId="0" fontId="21" fillId="15" borderId="5">
      <alignment horizontal="right" vertical="center"/>
    </xf>
    <xf numFmtId="4" fontId="21" fillId="15" borderId="5">
      <alignment horizontal="right" vertical="center"/>
    </xf>
    <xf numFmtId="4" fontId="21" fillId="15" borderId="5">
      <alignment horizontal="right" vertical="center"/>
    </xf>
    <xf numFmtId="4" fontId="21" fillId="15" borderId="5">
      <alignment horizontal="right" vertical="center"/>
    </xf>
    <xf numFmtId="4" fontId="21" fillId="15" borderId="5">
      <alignment horizontal="right" vertical="center"/>
    </xf>
    <xf numFmtId="4" fontId="22" fillId="13" borderId="5">
      <alignment horizontal="right" vertical="center"/>
    </xf>
    <xf numFmtId="4" fontId="22" fillId="13" borderId="5">
      <alignment horizontal="right" vertical="center"/>
    </xf>
    <xf numFmtId="4" fontId="21" fillId="15" borderId="5">
      <alignment horizontal="right" vertical="center"/>
    </xf>
    <xf numFmtId="4" fontId="22" fillId="13" borderId="5">
      <alignment horizontal="right" vertical="center"/>
    </xf>
    <xf numFmtId="4" fontId="22" fillId="13" borderId="5">
      <alignment horizontal="right" vertical="center"/>
    </xf>
    <xf numFmtId="4" fontId="21" fillId="15" borderId="5">
      <alignment horizontal="right" vertical="center"/>
    </xf>
    <xf numFmtId="4" fontId="21" fillId="15" borderId="5">
      <alignment horizontal="right" vertical="center"/>
    </xf>
    <xf numFmtId="4" fontId="21" fillId="15" borderId="5">
      <alignment horizontal="right" vertical="center"/>
    </xf>
    <xf numFmtId="4" fontId="22" fillId="13" borderId="5">
      <alignment horizontal="right" vertical="center"/>
    </xf>
    <xf numFmtId="4" fontId="22" fillId="13" borderId="5">
      <alignment horizontal="right" vertical="center"/>
    </xf>
    <xf numFmtId="4" fontId="21" fillId="15" borderId="5">
      <alignment horizontal="right" vertical="center"/>
    </xf>
    <xf numFmtId="4" fontId="21" fillId="15" borderId="5">
      <alignment horizontal="right" vertical="center"/>
    </xf>
    <xf numFmtId="4" fontId="22" fillId="13" borderId="5">
      <alignment horizontal="right" vertical="center"/>
    </xf>
    <xf numFmtId="4" fontId="22" fillId="13" borderId="5">
      <alignment horizontal="right" vertical="center"/>
    </xf>
    <xf numFmtId="4" fontId="21" fillId="15" borderId="5">
      <alignment horizontal="right" vertical="center"/>
    </xf>
    <xf numFmtId="4" fontId="21" fillId="15" borderId="5">
      <alignment horizontal="right" vertical="center"/>
    </xf>
    <xf numFmtId="4" fontId="22" fillId="13" borderId="5">
      <alignment horizontal="right" vertical="center"/>
    </xf>
    <xf numFmtId="4" fontId="22" fillId="13" borderId="5">
      <alignment horizontal="right" vertical="center"/>
    </xf>
    <xf numFmtId="4" fontId="22" fillId="13" borderId="5">
      <alignment horizontal="right" vertical="center"/>
    </xf>
    <xf numFmtId="4" fontId="22" fillId="13" borderId="5">
      <alignment horizontal="right" vertical="center"/>
    </xf>
    <xf numFmtId="0" fontId="21" fillId="15" borderId="5">
      <alignment horizontal="right" vertical="center"/>
    </xf>
    <xf numFmtId="0" fontId="21" fillId="15"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1" fillId="15" borderId="5">
      <alignment horizontal="right" vertical="center"/>
    </xf>
    <xf numFmtId="0" fontId="21" fillId="15"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1" fillId="15"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1" fillId="15"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2" fillId="13" borderId="5">
      <alignment horizontal="right" vertical="center"/>
    </xf>
    <xf numFmtId="0" fontId="21" fillId="15" borderId="5">
      <alignment horizontal="right" vertical="center"/>
    </xf>
    <xf numFmtId="0" fontId="22" fillId="13" borderId="5">
      <alignment horizontal="right" vertical="center"/>
    </xf>
    <xf numFmtId="0" fontId="22" fillId="13" borderId="5">
      <alignment horizontal="right" vertical="center"/>
    </xf>
    <xf numFmtId="0" fontId="20" fillId="18"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0" fontId="20" fillId="18"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9">
      <alignment horizontal="right" vertical="center"/>
    </xf>
    <xf numFmtId="0" fontId="20" fillId="18"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20" fillId="18" borderId="5">
      <alignment horizontal="right" vertical="center"/>
    </xf>
    <xf numFmtId="4" fontId="20" fillId="18"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4" fontId="12" fillId="13" borderId="5">
      <alignment horizontal="right" vertical="center"/>
    </xf>
    <xf numFmtId="0" fontId="20" fillId="18"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12" fillId="13" borderId="5">
      <alignment horizontal="right" vertical="center"/>
    </xf>
    <xf numFmtId="0" fontId="20" fillId="18" borderId="5">
      <alignment horizontal="right" vertical="center"/>
    </xf>
    <xf numFmtId="0" fontId="12" fillId="13" borderId="5">
      <alignment horizontal="right" vertical="center"/>
    </xf>
    <xf numFmtId="0" fontId="12" fillId="13" borderId="5">
      <alignment horizontal="right" vertical="center"/>
    </xf>
    <xf numFmtId="0" fontId="20" fillId="18" borderId="10">
      <alignment horizontal="right" vertical="center"/>
    </xf>
    <xf numFmtId="0" fontId="20" fillId="18" borderId="11">
      <alignment horizontal="right" vertical="center"/>
    </xf>
    <xf numFmtId="4" fontId="20" fillId="18" borderId="11">
      <alignment horizontal="right" vertical="center"/>
    </xf>
    <xf numFmtId="4" fontId="20" fillId="18" borderId="11">
      <alignment horizontal="right" vertical="center"/>
    </xf>
    <xf numFmtId="4" fontId="12" fillId="13" borderId="11">
      <alignment horizontal="right" vertical="center"/>
    </xf>
    <xf numFmtId="4" fontId="20" fillId="18" borderId="11">
      <alignment horizontal="right" vertical="center"/>
    </xf>
    <xf numFmtId="4" fontId="20" fillId="18" borderId="11">
      <alignment horizontal="right" vertical="center"/>
    </xf>
    <xf numFmtId="4" fontId="20" fillId="18" borderId="11">
      <alignment horizontal="right" vertical="center"/>
    </xf>
    <xf numFmtId="4" fontId="12" fillId="13" borderId="11">
      <alignment horizontal="right" vertical="center"/>
    </xf>
    <xf numFmtId="4" fontId="12" fillId="13" borderId="11">
      <alignment horizontal="right" vertical="center"/>
    </xf>
    <xf numFmtId="4" fontId="20" fillId="18" borderId="11">
      <alignment horizontal="right" vertical="center"/>
    </xf>
    <xf numFmtId="4" fontId="20" fillId="18" borderId="11">
      <alignment horizontal="right" vertical="center"/>
    </xf>
    <xf numFmtId="4" fontId="12" fillId="13" borderId="11">
      <alignment horizontal="right" vertical="center"/>
    </xf>
    <xf numFmtId="4" fontId="12" fillId="13" borderId="11">
      <alignment horizontal="right" vertical="center"/>
    </xf>
    <xf numFmtId="4" fontId="20" fillId="18" borderId="11">
      <alignment horizontal="right" vertical="center"/>
    </xf>
    <xf numFmtId="4" fontId="20" fillId="18" borderId="11">
      <alignment horizontal="right" vertical="center"/>
    </xf>
    <xf numFmtId="4" fontId="12" fillId="13" borderId="11">
      <alignment horizontal="right" vertical="center"/>
    </xf>
    <xf numFmtId="4" fontId="12" fillId="13" borderId="11">
      <alignment horizontal="right" vertical="center"/>
    </xf>
    <xf numFmtId="4" fontId="20" fillId="18" borderId="11">
      <alignment horizontal="right" vertical="center"/>
    </xf>
    <xf numFmtId="4" fontId="12" fillId="13" borderId="11">
      <alignment horizontal="right" vertical="center"/>
    </xf>
    <xf numFmtId="4" fontId="12" fillId="13" borderId="11">
      <alignment horizontal="right" vertical="center"/>
    </xf>
    <xf numFmtId="4" fontId="12" fillId="13" borderId="11">
      <alignment horizontal="right" vertical="center"/>
    </xf>
    <xf numFmtId="0" fontId="20" fillId="18" borderId="11">
      <alignment horizontal="right" vertical="center"/>
    </xf>
    <xf numFmtId="0" fontId="12" fillId="13" borderId="11">
      <alignment horizontal="right" vertical="center"/>
    </xf>
    <xf numFmtId="0" fontId="20" fillId="18" borderId="11">
      <alignment horizontal="right" vertical="center"/>
    </xf>
    <xf numFmtId="0" fontId="20" fillId="18" borderId="11">
      <alignment horizontal="right" vertical="center"/>
    </xf>
    <xf numFmtId="0" fontId="20" fillId="18" borderId="11">
      <alignment horizontal="right" vertical="center"/>
    </xf>
    <xf numFmtId="0" fontId="12" fillId="13" borderId="11">
      <alignment horizontal="right" vertical="center"/>
    </xf>
    <xf numFmtId="0" fontId="12" fillId="13" borderId="11">
      <alignment horizontal="right" vertical="center"/>
    </xf>
    <xf numFmtId="0" fontId="20" fillId="18" borderId="11">
      <alignment horizontal="right" vertical="center"/>
    </xf>
    <xf numFmtId="0" fontId="20" fillId="18" borderId="11">
      <alignment horizontal="right" vertical="center"/>
    </xf>
    <xf numFmtId="0" fontId="12" fillId="13" borderId="11">
      <alignment horizontal="right" vertical="center"/>
    </xf>
    <xf numFmtId="0" fontId="12" fillId="13" borderId="11">
      <alignment horizontal="right" vertical="center"/>
    </xf>
    <xf numFmtId="0" fontId="20" fillId="18" borderId="11">
      <alignment horizontal="right" vertical="center"/>
    </xf>
    <xf numFmtId="0" fontId="20" fillId="18" borderId="11">
      <alignment horizontal="right" vertical="center"/>
    </xf>
    <xf numFmtId="0" fontId="12" fillId="13" borderId="11">
      <alignment horizontal="right" vertical="center"/>
    </xf>
    <xf numFmtId="0" fontId="12" fillId="13" borderId="11">
      <alignment horizontal="right" vertical="center"/>
    </xf>
    <xf numFmtId="0" fontId="20" fillId="18" borderId="11">
      <alignment horizontal="right" vertical="center"/>
    </xf>
    <xf numFmtId="0" fontId="12" fillId="13" borderId="11">
      <alignment horizontal="right" vertical="center"/>
    </xf>
    <xf numFmtId="0" fontId="12" fillId="13" borderId="11">
      <alignment horizontal="right" vertical="center"/>
    </xf>
    <xf numFmtId="0" fontId="20" fillId="18" borderId="11">
      <alignment horizontal="right" vertical="center"/>
    </xf>
    <xf numFmtId="0" fontId="12" fillId="13" borderId="11">
      <alignment horizontal="right" vertical="center"/>
    </xf>
    <xf numFmtId="0" fontId="12" fillId="13" borderId="11">
      <alignment horizontal="right" vertical="center"/>
    </xf>
    <xf numFmtId="0" fontId="20" fillId="18" borderId="12">
      <alignment horizontal="right" vertical="center"/>
    </xf>
    <xf numFmtId="4" fontId="20" fillId="18" borderId="12">
      <alignment horizontal="right" vertical="center"/>
    </xf>
    <xf numFmtId="4" fontId="20" fillId="18" borderId="12">
      <alignment horizontal="right" vertical="center"/>
    </xf>
    <xf numFmtId="4" fontId="20" fillId="18" borderId="12">
      <alignment horizontal="right" vertical="center"/>
    </xf>
    <xf numFmtId="4" fontId="20" fillId="18" borderId="12">
      <alignment horizontal="right" vertical="center"/>
    </xf>
    <xf numFmtId="4" fontId="12" fillId="13" borderId="12">
      <alignment horizontal="right" vertical="center"/>
    </xf>
    <xf numFmtId="4" fontId="12" fillId="13" borderId="12">
      <alignment horizontal="right" vertical="center"/>
    </xf>
    <xf numFmtId="4" fontId="12" fillId="13" borderId="12">
      <alignment horizontal="right" vertical="center"/>
    </xf>
    <xf numFmtId="4" fontId="20" fillId="18" borderId="12">
      <alignment horizontal="right" vertical="center"/>
    </xf>
    <xf numFmtId="4" fontId="20" fillId="18" borderId="12">
      <alignment horizontal="right" vertical="center"/>
    </xf>
    <xf numFmtId="4" fontId="20" fillId="18" borderId="12">
      <alignment horizontal="right" vertical="center"/>
    </xf>
    <xf numFmtId="4" fontId="12" fillId="13" borderId="12">
      <alignment horizontal="right" vertical="center"/>
    </xf>
    <xf numFmtId="4" fontId="12" fillId="13" borderId="12">
      <alignment horizontal="right" vertical="center"/>
    </xf>
    <xf numFmtId="4" fontId="20" fillId="18" borderId="12">
      <alignment horizontal="right" vertical="center"/>
    </xf>
    <xf numFmtId="4" fontId="20" fillId="18" borderId="12">
      <alignment horizontal="right" vertical="center"/>
    </xf>
    <xf numFmtId="4" fontId="12" fillId="13" borderId="12">
      <alignment horizontal="right" vertical="center"/>
    </xf>
    <xf numFmtId="4" fontId="12" fillId="13" borderId="12">
      <alignment horizontal="right" vertical="center"/>
    </xf>
    <xf numFmtId="4" fontId="20" fillId="18" borderId="12">
      <alignment horizontal="right" vertical="center"/>
    </xf>
    <xf numFmtId="4" fontId="20" fillId="18" borderId="12">
      <alignment horizontal="right" vertical="center"/>
    </xf>
    <xf numFmtId="4" fontId="12" fillId="13" borderId="12">
      <alignment horizontal="right" vertical="center"/>
    </xf>
    <xf numFmtId="4" fontId="12" fillId="13" borderId="12">
      <alignment horizontal="right" vertical="center"/>
    </xf>
    <xf numFmtId="4" fontId="20" fillId="18" borderId="12">
      <alignment horizontal="right" vertical="center"/>
    </xf>
    <xf numFmtId="4" fontId="12" fillId="13" borderId="12">
      <alignment horizontal="right" vertical="center"/>
    </xf>
    <xf numFmtId="4" fontId="12" fillId="13" borderId="12">
      <alignment horizontal="right" vertical="center"/>
    </xf>
    <xf numFmtId="4" fontId="12" fillId="13" borderId="12">
      <alignment horizontal="right" vertical="center"/>
    </xf>
    <xf numFmtId="0" fontId="20" fillId="18" borderId="12">
      <alignment horizontal="right" vertical="center"/>
    </xf>
    <xf numFmtId="0" fontId="20" fillId="18" borderId="12">
      <alignment horizontal="right" vertical="center"/>
    </xf>
    <xf numFmtId="0" fontId="20" fillId="18" borderId="12">
      <alignment horizontal="right" vertical="center"/>
    </xf>
    <xf numFmtId="0" fontId="12" fillId="13"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0" fontId="12" fillId="13" borderId="12">
      <alignment horizontal="right" vertical="center"/>
    </xf>
    <xf numFmtId="0" fontId="20" fillId="18" borderId="12">
      <alignment horizontal="right" vertical="center"/>
    </xf>
    <xf numFmtId="0" fontId="20" fillId="18"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0" fontId="20" fillId="18"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0" fontId="20" fillId="18"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0" fontId="20" fillId="18" borderId="12">
      <alignment horizontal="right" vertical="center"/>
    </xf>
    <xf numFmtId="0" fontId="12" fillId="13" borderId="12">
      <alignment horizontal="right" vertical="center"/>
    </xf>
    <xf numFmtId="0" fontId="12" fillId="13" borderId="12">
      <alignment horizontal="right" vertical="center"/>
    </xf>
    <xf numFmtId="4" fontId="20" fillId="18" borderId="12">
      <alignment horizontal="right" vertical="center"/>
    </xf>
    <xf numFmtId="0" fontId="14" fillId="31" borderId="0"/>
    <xf numFmtId="0" fontId="13" fillId="31" borderId="0"/>
    <xf numFmtId="0" fontId="14" fillId="32" borderId="0"/>
    <xf numFmtId="0" fontId="13" fillId="13" borderId="0"/>
    <xf numFmtId="0" fontId="14" fillId="33" borderId="0"/>
    <xf numFmtId="0" fontId="13" fillId="34" borderId="0"/>
    <xf numFmtId="0" fontId="14" fillId="24" borderId="0"/>
    <xf numFmtId="0" fontId="13" fillId="13" borderId="0"/>
    <xf numFmtId="0" fontId="14" fillId="25" borderId="0"/>
    <xf numFmtId="0" fontId="13" fillId="13" borderId="0"/>
    <xf numFmtId="0" fontId="14" fillId="35" borderId="0"/>
    <xf numFmtId="0" fontId="13" fillId="13" borderId="0"/>
    <xf numFmtId="0" fontId="23" fillId="36" borderId="13"/>
    <xf numFmtId="0" fontId="23" fillId="36" borderId="13"/>
    <xf numFmtId="0" fontId="23" fillId="36" borderId="13"/>
    <xf numFmtId="0" fontId="23" fillId="13" borderId="13"/>
    <xf numFmtId="0" fontId="23" fillId="13" borderId="13"/>
    <xf numFmtId="0" fontId="23" fillId="36" borderId="13"/>
    <xf numFmtId="0" fontId="23" fillId="36" borderId="13"/>
    <xf numFmtId="0" fontId="23" fillId="13" borderId="13"/>
    <xf numFmtId="0" fontId="23" fillId="13" borderId="13"/>
    <xf numFmtId="0" fontId="23" fillId="36" borderId="13"/>
    <xf numFmtId="0" fontId="23" fillId="13" borderId="13"/>
    <xf numFmtId="0" fontId="23" fillId="13" borderId="13"/>
    <xf numFmtId="0" fontId="23" fillId="36" borderId="13"/>
    <xf numFmtId="0" fontId="23" fillId="36" borderId="13"/>
    <xf numFmtId="0" fontId="23" fillId="36" borderId="13"/>
    <xf numFmtId="0" fontId="23" fillId="13" borderId="13"/>
    <xf numFmtId="0" fontId="23" fillId="13" borderId="13"/>
    <xf numFmtId="0" fontId="23" fillId="36" borderId="13"/>
    <xf numFmtId="0" fontId="23" fillId="36" borderId="13"/>
    <xf numFmtId="0" fontId="23" fillId="13" borderId="13"/>
    <xf numFmtId="0" fontId="23" fillId="13" borderId="13"/>
    <xf numFmtId="0" fontId="23" fillId="36" borderId="13"/>
    <xf numFmtId="0" fontId="23" fillId="13" borderId="13"/>
    <xf numFmtId="0" fontId="23" fillId="13" borderId="13"/>
    <xf numFmtId="0" fontId="23" fillId="36" borderId="13"/>
    <xf numFmtId="0" fontId="23" fillId="36" borderId="13"/>
    <xf numFmtId="0" fontId="23" fillId="13" borderId="13"/>
    <xf numFmtId="0" fontId="23" fillId="13" borderId="13"/>
    <xf numFmtId="0" fontId="23" fillId="36" borderId="13"/>
    <xf numFmtId="0" fontId="23" fillId="36" borderId="13"/>
    <xf numFmtId="0" fontId="23" fillId="13" borderId="13"/>
    <xf numFmtId="0" fontId="23" fillId="13" borderId="13"/>
    <xf numFmtId="0" fontId="23" fillId="36" borderId="13"/>
    <xf numFmtId="0" fontId="23" fillId="13" borderId="13"/>
    <xf numFmtId="0" fontId="24" fillId="37" borderId="0"/>
    <xf numFmtId="0" fontId="16" fillId="13" borderId="0"/>
    <xf numFmtId="0" fontId="25" fillId="14" borderId="0"/>
    <xf numFmtId="0" fontId="13" fillId="13" borderId="0"/>
    <xf numFmtId="0" fontId="25" fillId="14" borderId="0"/>
    <xf numFmtId="0" fontId="13" fillId="13" borderId="0"/>
    <xf numFmtId="0" fontId="25" fillId="14" borderId="0"/>
    <xf numFmtId="0" fontId="13" fillId="13" borderId="0"/>
    <xf numFmtId="0" fontId="26" fillId="36" borderId="14"/>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7" fillId="13" borderId="5"/>
    <xf numFmtId="0" fontId="27" fillId="13" borderId="5"/>
    <xf numFmtId="0" fontId="26" fillId="36" borderId="14"/>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7" fillId="13" borderId="5"/>
    <xf numFmtId="4" fontId="19" fillId="0" borderId="0">
      <alignment horizontal="right" vertical="center"/>
    </xf>
    <xf numFmtId="4" fontId="19" fillId="0" borderId="0">
      <alignment horizontal="right" vertical="center"/>
    </xf>
    <xf numFmtId="0" fontId="26" fillId="36" borderId="14"/>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7" fillId="13" borderId="5"/>
    <xf numFmtId="0" fontId="27" fillId="13" borderId="5"/>
    <xf numFmtId="0" fontId="26" fillId="36" borderId="14"/>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6" fillId="36" borderId="14"/>
    <xf numFmtId="0" fontId="27" fillId="13" borderId="5"/>
    <xf numFmtId="0" fontId="27" fillId="13" borderId="5"/>
    <xf numFmtId="0" fontId="26" fillId="36" borderId="14"/>
    <xf numFmtId="0" fontId="27" fillId="13" borderId="5"/>
    <xf numFmtId="0" fontId="27" fillId="13" borderId="5"/>
    <xf numFmtId="0" fontId="28" fillId="38" borderId="15"/>
    <xf numFmtId="0" fontId="27" fillId="13" borderId="15"/>
    <xf numFmtId="0" fontId="28" fillId="38" borderId="15"/>
    <xf numFmtId="0" fontId="27" fillId="13" borderId="15"/>
    <xf numFmtId="0" fontId="28" fillId="38" borderId="15"/>
    <xf numFmtId="0" fontId="27" fillId="13" borderId="15"/>
    <xf numFmtId="166" fontId="9" fillId="0" borderId="0"/>
    <xf numFmtId="167" fontId="9" fillId="0" borderId="0"/>
    <xf numFmtId="167" fontId="9" fillId="0" borderId="0"/>
    <xf numFmtId="167" fontId="13" fillId="0" borderId="0"/>
    <xf numFmtId="167" fontId="13" fillId="0" borderId="0"/>
    <xf numFmtId="166" fontId="13" fillId="0" borderId="0"/>
    <xf numFmtId="166" fontId="9" fillId="0" borderId="0"/>
    <xf numFmtId="166" fontId="13" fillId="0" borderId="0"/>
    <xf numFmtId="0" fontId="20" fillId="0" borderId="0">
      <alignment horizontal="right"/>
    </xf>
    <xf numFmtId="0" fontId="12" fillId="0" borderId="0">
      <alignment horizontal="right"/>
    </xf>
    <xf numFmtId="0" fontId="29" fillId="0" borderId="0">
      <alignment horizontal="left" vertical="center" indent="1"/>
    </xf>
    <xf numFmtId="0" fontId="30" fillId="0" borderId="0">
      <alignment horizontal="left" vertical="center" indent="1"/>
    </xf>
    <xf numFmtId="0" fontId="12" fillId="18"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8"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13"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9" fillId="0" borderId="0"/>
    <xf numFmtId="0" fontId="13" fillId="0" borderId="0"/>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0" borderId="16">
      <alignment horizontal="left" vertical="center" wrapText="1" indent="15"/>
    </xf>
    <xf numFmtId="0" fontId="12" fillId="15" borderId="11">
      <alignment horizontal="left" vertical="center"/>
    </xf>
    <xf numFmtId="0" fontId="12" fillId="15" borderId="11">
      <alignment horizontal="left" vertical="center"/>
    </xf>
    <xf numFmtId="0" fontId="12" fillId="13" borderId="11">
      <alignment horizontal="left" vertical="center"/>
    </xf>
    <xf numFmtId="0" fontId="12" fillId="15" borderId="11">
      <alignment horizontal="left" vertical="center"/>
    </xf>
    <xf numFmtId="0" fontId="12" fillId="15" borderId="11">
      <alignment horizontal="left" vertical="center"/>
    </xf>
    <xf numFmtId="0" fontId="12" fillId="15" borderId="11">
      <alignment horizontal="left" vertical="center"/>
    </xf>
    <xf numFmtId="0" fontId="12" fillId="13" borderId="11">
      <alignment horizontal="left" vertical="center"/>
    </xf>
    <xf numFmtId="0" fontId="12" fillId="13" borderId="11">
      <alignment horizontal="left" vertical="center"/>
    </xf>
    <xf numFmtId="0" fontId="12" fillId="15" borderId="11">
      <alignment horizontal="left" vertical="center"/>
    </xf>
    <xf numFmtId="0" fontId="12" fillId="15" borderId="11">
      <alignment horizontal="left" vertical="center"/>
    </xf>
    <xf numFmtId="0" fontId="12" fillId="13" borderId="11">
      <alignment horizontal="left" vertical="center"/>
    </xf>
    <xf numFmtId="0" fontId="12" fillId="13" borderId="11">
      <alignment horizontal="left" vertical="center"/>
    </xf>
    <xf numFmtId="0" fontId="12" fillId="15" borderId="11">
      <alignment horizontal="left" vertical="center"/>
    </xf>
    <xf numFmtId="0" fontId="12" fillId="15" borderId="11">
      <alignment horizontal="left" vertical="center"/>
    </xf>
    <xf numFmtId="0" fontId="12" fillId="13" borderId="11">
      <alignment horizontal="left" vertical="center"/>
    </xf>
    <xf numFmtId="0" fontId="12" fillId="13" borderId="11">
      <alignment horizontal="left" vertical="center"/>
    </xf>
    <xf numFmtId="0" fontId="12" fillId="15" borderId="11">
      <alignment horizontal="left" vertical="center"/>
    </xf>
    <xf numFmtId="0" fontId="12" fillId="13" borderId="11">
      <alignment horizontal="left" vertical="center"/>
    </xf>
    <xf numFmtId="0" fontId="12" fillId="13" borderId="11">
      <alignment horizontal="left" vertical="center"/>
    </xf>
    <xf numFmtId="0" fontId="12" fillId="13" borderId="11">
      <alignment horizontal="left" vertical="center"/>
    </xf>
    <xf numFmtId="0" fontId="20" fillId="0" borderId="17">
      <alignment horizontal="left" vertical="top" wrapText="1"/>
    </xf>
    <xf numFmtId="0" fontId="31" fillId="18" borderId="14"/>
    <xf numFmtId="0" fontId="31" fillId="18" borderId="14"/>
    <xf numFmtId="0" fontId="31" fillId="13" borderId="5"/>
    <xf numFmtId="0" fontId="31" fillId="18" borderId="14"/>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3" borderId="5"/>
    <xf numFmtId="0" fontId="31" fillId="13" borderId="5"/>
    <xf numFmtId="0" fontId="31" fillId="18" borderId="14"/>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3" borderId="5"/>
    <xf numFmtId="0" fontId="31" fillId="13" borderId="5"/>
    <xf numFmtId="0" fontId="32" fillId="0" borderId="18"/>
    <xf numFmtId="0" fontId="33"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27" fillId="0" borderId="19"/>
    <xf numFmtId="0" fontId="27" fillId="0" borderId="19"/>
    <xf numFmtId="0" fontId="33"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33" fillId="0" borderId="19"/>
    <xf numFmtId="0" fontId="27" fillId="0" borderId="19"/>
    <xf numFmtId="0" fontId="27" fillId="0" borderId="19"/>
    <xf numFmtId="0" fontId="33" fillId="0" borderId="19"/>
    <xf numFmtId="0" fontId="27" fillId="0" borderId="19"/>
    <xf numFmtId="0" fontId="34" fillId="0" borderId="0"/>
    <xf numFmtId="0" fontId="35" fillId="0" borderId="0"/>
    <xf numFmtId="0" fontId="34" fillId="0" borderId="0"/>
    <xf numFmtId="0" fontId="35" fillId="0" borderId="0"/>
    <xf numFmtId="0" fontId="36" fillId="39" borderId="0"/>
    <xf numFmtId="0" fontId="18" fillId="13" borderId="0"/>
    <xf numFmtId="0" fontId="34" fillId="0" borderId="0"/>
    <xf numFmtId="0" fontId="35" fillId="0" borderId="0"/>
    <xf numFmtId="0" fontId="34" fillId="0" borderId="0"/>
    <xf numFmtId="0" fontId="35" fillId="0" borderId="0"/>
    <xf numFmtId="0" fontId="37" fillId="0" borderId="0"/>
    <xf numFmtId="0" fontId="38" fillId="0" borderId="0"/>
    <xf numFmtId="0" fontId="39" fillId="15" borderId="0"/>
    <xf numFmtId="0" fontId="16" fillId="13" borderId="0"/>
    <xf numFmtId="0" fontId="40" fillId="15" borderId="0"/>
    <xf numFmtId="0" fontId="13" fillId="13" borderId="0"/>
    <xf numFmtId="0" fontId="40" fillId="15" borderId="0"/>
    <xf numFmtId="0" fontId="13" fillId="13" borderId="0"/>
    <xf numFmtId="0" fontId="40" fillId="15" borderId="0"/>
    <xf numFmtId="0" fontId="13" fillId="13" borderId="0"/>
    <xf numFmtId="0" fontId="40" fillId="15" borderId="0"/>
    <xf numFmtId="0" fontId="13" fillId="13" borderId="0"/>
    <xf numFmtId="0" fontId="41" fillId="0" borderId="0"/>
    <xf numFmtId="0" fontId="42" fillId="0" borderId="0"/>
    <xf numFmtId="0" fontId="43" fillId="0" borderId="20"/>
    <xf numFmtId="0" fontId="43" fillId="0" borderId="20"/>
    <xf numFmtId="0" fontId="43" fillId="0" borderId="20"/>
    <xf numFmtId="0" fontId="43" fillId="0" borderId="20"/>
    <xf numFmtId="0" fontId="43" fillId="0" borderId="20"/>
    <xf numFmtId="0" fontId="43" fillId="0" borderId="20"/>
    <xf numFmtId="0" fontId="44" fillId="0" borderId="0"/>
    <xf numFmtId="0" fontId="45" fillId="0" borderId="0"/>
    <xf numFmtId="0" fontId="46" fillId="0" borderId="21"/>
    <xf numFmtId="0" fontId="46" fillId="0" borderId="22"/>
    <xf numFmtId="0" fontId="46" fillId="0" borderId="21"/>
    <xf numFmtId="0" fontId="46" fillId="0" borderId="22"/>
    <xf numFmtId="0" fontId="46" fillId="0" borderId="21"/>
    <xf numFmtId="0" fontId="46" fillId="0" borderId="22"/>
    <xf numFmtId="0" fontId="47" fillId="0" borderId="0"/>
    <xf numFmtId="0" fontId="48" fillId="0" borderId="23"/>
    <xf numFmtId="0" fontId="48" fillId="0" borderId="18"/>
    <xf numFmtId="0" fontId="48" fillId="0" borderId="23"/>
    <xf numFmtId="0" fontId="48" fillId="0" borderId="18"/>
    <xf numFmtId="0" fontId="48" fillId="0" borderId="23"/>
    <xf numFmtId="0" fontId="48" fillId="0" borderId="18"/>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1" fillId="0" borderId="0"/>
    <xf numFmtId="0" fontId="52" fillId="0" borderId="0"/>
    <xf numFmtId="0" fontId="31" fillId="18" borderId="14"/>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3" borderId="5"/>
    <xf numFmtId="0" fontId="31" fillId="13" borderId="5"/>
    <xf numFmtId="0" fontId="31" fillId="18" borderId="14"/>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8" borderId="14"/>
    <xf numFmtId="0" fontId="31" fillId="13" borderId="5"/>
    <xf numFmtId="0" fontId="31" fillId="13" borderId="5"/>
    <xf numFmtId="0" fontId="31" fillId="18" borderId="14"/>
    <xf numFmtId="0" fontId="31" fillId="13" borderId="5"/>
    <xf numFmtId="0" fontId="31" fillId="13" borderId="5"/>
    <xf numFmtId="0" fontId="31" fillId="18" borderId="14"/>
    <xf numFmtId="0" fontId="31" fillId="13" borderId="5"/>
    <xf numFmtId="0" fontId="12" fillId="0" borderId="0">
      <alignment horizontal="right" vertical="center"/>
    </xf>
    <xf numFmtId="4" fontId="12" fillId="0" borderId="0">
      <alignment horizontal="right" vertical="center"/>
    </xf>
    <xf numFmtId="4" fontId="12" fillId="0" borderId="0">
      <alignment horizontal="right" vertical="center"/>
    </xf>
    <xf numFmtId="0" fontId="12" fillId="0" borderId="0">
      <alignment horizontal="right" vertical="center"/>
    </xf>
    <xf numFmtId="0" fontId="12" fillId="0" borderId="0">
      <alignment horizontal="right" vertical="center"/>
    </xf>
    <xf numFmtId="0" fontId="12" fillId="0" borderId="0">
      <alignment horizontal="right" vertical="center"/>
    </xf>
    <xf numFmtId="0" fontId="12" fillId="0" borderId="0">
      <alignment horizontal="right" vertical="center"/>
    </xf>
    <xf numFmtId="0" fontId="12" fillId="0" borderId="0">
      <alignment horizontal="right" vertical="center"/>
    </xf>
    <xf numFmtId="0" fontId="12" fillId="0" borderId="3">
      <alignment horizontal="right" vertical="center"/>
    </xf>
    <xf numFmtId="0"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4"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5">
      <alignment horizontal="right" vertical="center"/>
    </xf>
    <xf numFmtId="0" fontId="12" fillId="0" borderId="9">
      <alignment horizontal="right" vertical="center"/>
    </xf>
    <xf numFmtId="1" fontId="53" fillId="15" borderId="0">
      <alignment horizontal="right" vertical="center"/>
    </xf>
    <xf numFmtId="1" fontId="50" fillId="13" borderId="0">
      <alignment horizontal="right" vertical="center"/>
    </xf>
    <xf numFmtId="0" fontId="32" fillId="28" borderId="5"/>
    <xf numFmtId="0" fontId="54" fillId="0" borderId="24"/>
    <xf numFmtId="0" fontId="13" fillId="0" borderId="25"/>
    <xf numFmtId="0" fontId="54" fillId="0" borderId="24"/>
    <xf numFmtId="0" fontId="13" fillId="0" borderId="25"/>
    <xf numFmtId="0" fontId="54" fillId="0" borderId="24"/>
    <xf numFmtId="0" fontId="13" fillId="0" borderId="25"/>
    <xf numFmtId="166" fontId="9" fillId="0" borderId="0"/>
    <xf numFmtId="166" fontId="9" fillId="0" borderId="0"/>
    <xf numFmtId="166" fontId="13" fillId="0" borderId="0"/>
    <xf numFmtId="166" fontId="13" fillId="0" borderId="0"/>
    <xf numFmtId="0" fontId="55" fillId="40" borderId="0"/>
    <xf numFmtId="0" fontId="56" fillId="13" borderId="0"/>
    <xf numFmtId="0" fontId="57" fillId="41" borderId="0"/>
    <xf numFmtId="0" fontId="13" fillId="13" borderId="0"/>
    <xf numFmtId="0" fontId="57" fillId="41" borderId="0"/>
    <xf numFmtId="0" fontId="13" fillId="13" borderId="0"/>
    <xf numFmtId="0" fontId="32" fillId="0" borderId="0"/>
    <xf numFmtId="0" fontId="32" fillId="0" borderId="0"/>
    <xf numFmtId="0" fontId="32" fillId="0" borderId="0"/>
    <xf numFmtId="0" fontId="32"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32" fillId="0" borderId="0"/>
    <xf numFmtId="0" fontId="32" fillId="0" borderId="0"/>
    <xf numFmtId="0" fontId="32" fillId="0" borderId="0"/>
    <xf numFmtId="0" fontId="32" fillId="0" borderId="0"/>
    <xf numFmtId="0" fontId="58" fillId="0" borderId="0"/>
    <xf numFmtId="0" fontId="9" fillId="0" borderId="0"/>
    <xf numFmtId="0" fontId="32" fillId="0" borderId="0"/>
    <xf numFmtId="0" fontId="32" fillId="0" borderId="0"/>
    <xf numFmtId="0" fontId="32" fillId="0" borderId="0"/>
    <xf numFmtId="0" fontId="32" fillId="0" borderId="0"/>
    <xf numFmtId="0" fontId="59" fillId="0" borderId="0"/>
    <xf numFmtId="0" fontId="59" fillId="0" borderId="0"/>
    <xf numFmtId="0" fontId="59" fillId="0" borderId="0"/>
    <xf numFmtId="0" fontId="59" fillId="0" borderId="0"/>
    <xf numFmtId="4" fontId="32" fillId="0" borderId="0"/>
    <xf numFmtId="4" fontId="32" fillId="0" borderId="0"/>
    <xf numFmtId="0" fontId="13" fillId="0" borderId="0"/>
    <xf numFmtId="0" fontId="13" fillId="0" borderId="0"/>
    <xf numFmtId="4" fontId="32" fillId="0" borderId="0"/>
    <xf numFmtId="4" fontId="32" fillId="0" borderId="0"/>
    <xf numFmtId="4" fontId="32" fillId="0" borderId="0"/>
    <xf numFmtId="4" fontId="32" fillId="0" borderId="0"/>
    <xf numFmtId="4" fontId="32" fillId="0" borderId="0"/>
    <xf numFmtId="4" fontId="32" fillId="0" borderId="0"/>
    <xf numFmtId="4" fontId="32" fillId="0" borderId="0"/>
    <xf numFmtId="4" fontId="32" fillId="0" borderId="0"/>
    <xf numFmtId="0" fontId="13"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32"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32" fillId="0" borderId="0"/>
    <xf numFmtId="0" fontId="32" fillId="0" borderId="0"/>
    <xf numFmtId="0" fontId="9" fillId="0" borderId="0"/>
    <xf numFmtId="0" fontId="13" fillId="0" borderId="0"/>
    <xf numFmtId="0" fontId="9" fillId="0" borderId="0"/>
    <xf numFmtId="0" fontId="13" fillId="0" borderId="0"/>
    <xf numFmtId="0" fontId="32"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32"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9" fillId="0" borderId="0"/>
    <xf numFmtId="0" fontId="13" fillId="0" borderId="0"/>
    <xf numFmtId="0" fontId="13" fillId="0" borderId="0"/>
    <xf numFmtId="0" fontId="9" fillId="0" borderId="0"/>
    <xf numFmtId="0" fontId="9" fillId="0" borderId="0"/>
    <xf numFmtId="0" fontId="13" fillId="0" borderId="0"/>
    <xf numFmtId="0" fontId="13" fillId="0" borderId="0"/>
    <xf numFmtId="0" fontId="32" fillId="0" borderId="0"/>
    <xf numFmtId="0" fontId="32" fillId="0" borderId="0"/>
    <xf numFmtId="0" fontId="9" fillId="0" borderId="0"/>
    <xf numFmtId="0" fontId="13" fillId="0" borderId="0"/>
    <xf numFmtId="0" fontId="9" fillId="0" borderId="0"/>
    <xf numFmtId="0" fontId="1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13" fillId="0" borderId="0"/>
    <xf numFmtId="0" fontId="13" fillId="0" borderId="0"/>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4" fontId="12" fillId="0" borderId="0">
      <alignment horizontal="righ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9" fillId="0" borderId="0">
      <alignment horizontal="left" vertical="center"/>
    </xf>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12" fillId="0" borderId="5"/>
    <xf numFmtId="0" fontId="9" fillId="38" borderId="0"/>
    <xf numFmtId="0" fontId="9" fillId="38" borderId="0"/>
    <xf numFmtId="0" fontId="9" fillId="38" borderId="0"/>
    <xf numFmtId="0" fontId="13" fillId="13" borderId="0"/>
    <xf numFmtId="0" fontId="9" fillId="38" borderId="0"/>
    <xf numFmtId="0" fontId="13" fillId="13" borderId="0"/>
    <xf numFmtId="0" fontId="9" fillId="38" borderId="0"/>
    <xf numFmtId="0" fontId="13" fillId="13" borderId="0"/>
    <xf numFmtId="0" fontId="9" fillId="38" borderId="0"/>
    <xf numFmtId="0" fontId="13" fillId="13" borderId="0"/>
    <xf numFmtId="0" fontId="13" fillId="13" borderId="0"/>
    <xf numFmtId="0" fontId="9" fillId="38" borderId="0"/>
    <xf numFmtId="0" fontId="9" fillId="38" borderId="0"/>
    <xf numFmtId="0" fontId="13" fillId="13" borderId="0"/>
    <xf numFmtId="0" fontId="13" fillId="13" borderId="0"/>
    <xf numFmtId="0" fontId="9" fillId="36" borderId="0"/>
    <xf numFmtId="0" fontId="9" fillId="36" borderId="0"/>
    <xf numFmtId="0" fontId="13" fillId="13" borderId="0"/>
    <xf numFmtId="0" fontId="13" fillId="13" borderId="0"/>
    <xf numFmtId="0" fontId="13" fillId="13" borderId="0"/>
    <xf numFmtId="4" fontId="32" fillId="0" borderId="0"/>
    <xf numFmtId="0" fontId="60" fillId="40" borderId="14"/>
    <xf numFmtId="0" fontId="60" fillId="13" borderId="5"/>
    <xf numFmtId="0" fontId="9" fillId="40" borderId="26"/>
    <xf numFmtId="0" fontId="9" fillId="40" borderId="26"/>
    <xf numFmtId="0" fontId="9" fillId="40" borderId="26"/>
    <xf numFmtId="0" fontId="13" fillId="13" borderId="5"/>
    <xf numFmtId="0" fontId="13" fillId="13" borderId="5"/>
    <xf numFmtId="0" fontId="9" fillId="40" borderId="26"/>
    <xf numFmtId="0" fontId="9" fillId="40" borderId="26"/>
    <xf numFmtId="0" fontId="13" fillId="13" borderId="5"/>
    <xf numFmtId="0" fontId="13" fillId="13" borderId="5"/>
    <xf numFmtId="0" fontId="9" fillId="40" borderId="26"/>
    <xf numFmtId="0" fontId="9" fillId="40" borderId="26"/>
    <xf numFmtId="0" fontId="13" fillId="13" borderId="5"/>
    <xf numFmtId="0" fontId="13" fillId="13" borderId="5"/>
    <xf numFmtId="0" fontId="9" fillId="40" borderId="26"/>
    <xf numFmtId="0" fontId="13" fillId="13" borderId="5"/>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8" fontId="5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42" borderId="27" applyAlignment="0" applyProtection="0"/>
    <xf numFmtId="0" fontId="6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0" fillId="15" borderId="30">
      <alignment horizontal="right" vertical="center"/>
    </xf>
    <xf numFmtId="4" fontId="20" fillId="15" borderId="30">
      <alignment horizontal="right" vertical="center"/>
    </xf>
    <xf numFmtId="4" fontId="20" fillId="15" borderId="30">
      <alignment horizontal="right" vertical="center"/>
    </xf>
    <xf numFmtId="4" fontId="20" fillId="15" borderId="30">
      <alignment horizontal="right" vertical="center"/>
    </xf>
    <xf numFmtId="4" fontId="20" fillId="15" borderId="30">
      <alignment horizontal="right" vertical="center"/>
    </xf>
    <xf numFmtId="4" fontId="12" fillId="13" borderId="30">
      <alignment horizontal="right" vertical="center"/>
    </xf>
    <xf numFmtId="4" fontId="12" fillId="13" borderId="30">
      <alignment horizontal="right" vertical="center"/>
    </xf>
    <xf numFmtId="4" fontId="20" fillId="15" borderId="30">
      <alignment horizontal="right" vertical="center"/>
    </xf>
    <xf numFmtId="4" fontId="12" fillId="13" borderId="30">
      <alignment horizontal="right" vertical="center"/>
    </xf>
    <xf numFmtId="4" fontId="12" fillId="13" borderId="30">
      <alignment horizontal="right" vertical="center"/>
    </xf>
    <xf numFmtId="4" fontId="20" fillId="15" borderId="30">
      <alignment horizontal="right" vertical="center"/>
    </xf>
    <xf numFmtId="4" fontId="20" fillId="15" borderId="30">
      <alignment horizontal="right" vertical="center"/>
    </xf>
    <xf numFmtId="4" fontId="20" fillId="15" borderId="30">
      <alignment horizontal="right" vertical="center"/>
    </xf>
    <xf numFmtId="4" fontId="12" fillId="13" borderId="30">
      <alignment horizontal="right" vertical="center"/>
    </xf>
    <xf numFmtId="4" fontId="12" fillId="13" borderId="30">
      <alignment horizontal="right" vertical="center"/>
    </xf>
    <xf numFmtId="4" fontId="20" fillId="15" borderId="30">
      <alignment horizontal="right" vertical="center"/>
    </xf>
    <xf numFmtId="4" fontId="20" fillId="15" borderId="30">
      <alignment horizontal="right" vertical="center"/>
    </xf>
    <xf numFmtId="4" fontId="12" fillId="13" borderId="30">
      <alignment horizontal="right" vertical="center"/>
    </xf>
    <xf numFmtId="4" fontId="12" fillId="13" borderId="30">
      <alignment horizontal="right" vertical="center"/>
    </xf>
    <xf numFmtId="4" fontId="20" fillId="15" borderId="30">
      <alignment horizontal="right" vertical="center"/>
    </xf>
    <xf numFmtId="4" fontId="20" fillId="15"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0" fontId="20" fillId="15" borderId="30">
      <alignment horizontal="right" vertical="center"/>
    </xf>
    <xf numFmtId="0" fontId="20" fillId="15"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20" fillId="15" borderId="30">
      <alignment horizontal="right" vertical="center"/>
    </xf>
    <xf numFmtId="0" fontId="20" fillId="15"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20" fillId="15"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20" fillId="15"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12" fillId="13" borderId="30">
      <alignment horizontal="right" vertical="center"/>
    </xf>
    <xf numFmtId="0" fontId="20" fillId="15" borderId="30">
      <alignment horizontal="right" vertical="center"/>
    </xf>
    <xf numFmtId="0" fontId="12" fillId="13" borderId="30">
      <alignment horizontal="right" vertical="center"/>
    </xf>
    <xf numFmtId="0" fontId="12" fillId="13" borderId="30">
      <alignment horizontal="right" vertical="center"/>
    </xf>
    <xf numFmtId="0" fontId="21" fillId="15" borderId="30">
      <alignment horizontal="right" vertical="center"/>
    </xf>
    <xf numFmtId="4" fontId="21" fillId="15" borderId="30">
      <alignment horizontal="right" vertical="center"/>
    </xf>
    <xf numFmtId="4" fontId="21" fillId="15" borderId="30">
      <alignment horizontal="right" vertical="center"/>
    </xf>
    <xf numFmtId="4" fontId="21" fillId="15" borderId="30">
      <alignment horizontal="right" vertical="center"/>
    </xf>
    <xf numFmtId="4" fontId="21" fillId="15" borderId="30">
      <alignment horizontal="right" vertical="center"/>
    </xf>
    <xf numFmtId="4" fontId="22" fillId="13" borderId="30">
      <alignment horizontal="right" vertical="center"/>
    </xf>
    <xf numFmtId="4" fontId="22" fillId="13" borderId="30">
      <alignment horizontal="right" vertical="center"/>
    </xf>
    <xf numFmtId="4" fontId="21" fillId="15" borderId="30">
      <alignment horizontal="right" vertical="center"/>
    </xf>
    <xf numFmtId="4" fontId="22" fillId="13" borderId="30">
      <alignment horizontal="right" vertical="center"/>
    </xf>
    <xf numFmtId="4" fontId="22" fillId="13" borderId="30">
      <alignment horizontal="right" vertical="center"/>
    </xf>
    <xf numFmtId="4" fontId="21" fillId="15" borderId="30">
      <alignment horizontal="right" vertical="center"/>
    </xf>
    <xf numFmtId="4" fontId="21" fillId="15" borderId="30">
      <alignment horizontal="right" vertical="center"/>
    </xf>
    <xf numFmtId="4" fontId="21" fillId="15" borderId="30">
      <alignment horizontal="right" vertical="center"/>
    </xf>
    <xf numFmtId="4" fontId="22" fillId="13" borderId="30">
      <alignment horizontal="right" vertical="center"/>
    </xf>
    <xf numFmtId="4" fontId="22" fillId="13" borderId="30">
      <alignment horizontal="right" vertical="center"/>
    </xf>
    <xf numFmtId="4" fontId="21" fillId="15" borderId="30">
      <alignment horizontal="right" vertical="center"/>
    </xf>
    <xf numFmtId="4" fontId="21" fillId="15" borderId="30">
      <alignment horizontal="right" vertical="center"/>
    </xf>
    <xf numFmtId="4" fontId="22" fillId="13" borderId="30">
      <alignment horizontal="right" vertical="center"/>
    </xf>
    <xf numFmtId="4" fontId="22" fillId="13" borderId="30">
      <alignment horizontal="right" vertical="center"/>
    </xf>
    <xf numFmtId="4" fontId="21" fillId="15" borderId="30">
      <alignment horizontal="right" vertical="center"/>
    </xf>
    <xf numFmtId="4" fontId="21" fillId="15" borderId="30">
      <alignment horizontal="right" vertical="center"/>
    </xf>
    <xf numFmtId="4" fontId="22" fillId="13" borderId="30">
      <alignment horizontal="right" vertical="center"/>
    </xf>
    <xf numFmtId="4" fontId="22" fillId="13" borderId="30">
      <alignment horizontal="right" vertical="center"/>
    </xf>
    <xf numFmtId="4" fontId="22" fillId="13" borderId="30">
      <alignment horizontal="right" vertical="center"/>
    </xf>
    <xf numFmtId="4" fontId="22" fillId="13" borderId="30">
      <alignment horizontal="right" vertical="center"/>
    </xf>
    <xf numFmtId="0" fontId="21" fillId="15" borderId="30">
      <alignment horizontal="right" vertical="center"/>
    </xf>
    <xf numFmtId="0" fontId="21" fillId="15"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1" fillId="15" borderId="30">
      <alignment horizontal="right" vertical="center"/>
    </xf>
    <xf numFmtId="0" fontId="21" fillId="15"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1" fillId="15"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1" fillId="15"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2" fillId="13" borderId="30">
      <alignment horizontal="right" vertical="center"/>
    </xf>
    <xf numFmtId="0" fontId="21" fillId="15" borderId="30">
      <alignment horizontal="right" vertical="center"/>
    </xf>
    <xf numFmtId="0" fontId="22" fillId="13" borderId="30">
      <alignment horizontal="right" vertical="center"/>
    </xf>
    <xf numFmtId="0" fontId="22" fillId="13" borderId="30">
      <alignment horizontal="right" vertical="center"/>
    </xf>
    <xf numFmtId="0" fontId="20" fillId="18"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0" fontId="20" fillId="18"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20" fillId="18" borderId="30">
      <alignment horizontal="right" vertical="center"/>
    </xf>
    <xf numFmtId="4" fontId="20" fillId="18"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4" fontId="12" fillId="13" borderId="30">
      <alignment horizontal="right" vertical="center"/>
    </xf>
    <xf numFmtId="0" fontId="20" fillId="18"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12" fillId="13" borderId="30">
      <alignment horizontal="right" vertical="center"/>
    </xf>
    <xf numFmtId="0" fontId="20" fillId="18" borderId="30">
      <alignment horizontal="right" vertical="center"/>
    </xf>
    <xf numFmtId="0" fontId="12" fillId="13" borderId="30">
      <alignment horizontal="right" vertical="center"/>
    </xf>
    <xf numFmtId="0" fontId="12" fillId="13" borderId="30">
      <alignment horizontal="right" vertical="center"/>
    </xf>
    <xf numFmtId="0" fontId="20" fillId="18" borderId="37">
      <alignment horizontal="right" vertical="center"/>
    </xf>
    <xf numFmtId="4" fontId="20" fillId="18" borderId="37">
      <alignment horizontal="right" vertical="center"/>
    </xf>
    <xf numFmtId="4" fontId="20" fillId="18" borderId="37">
      <alignment horizontal="right" vertical="center"/>
    </xf>
    <xf numFmtId="4" fontId="12" fillId="13" borderId="37">
      <alignment horizontal="right" vertical="center"/>
    </xf>
    <xf numFmtId="4" fontId="20" fillId="18" borderId="37">
      <alignment horizontal="right" vertical="center"/>
    </xf>
    <xf numFmtId="4" fontId="20" fillId="18" borderId="37">
      <alignment horizontal="right" vertical="center"/>
    </xf>
    <xf numFmtId="4" fontId="20" fillId="18" borderId="37">
      <alignment horizontal="right" vertical="center"/>
    </xf>
    <xf numFmtId="4" fontId="12" fillId="13" borderId="37">
      <alignment horizontal="right" vertical="center"/>
    </xf>
    <xf numFmtId="4" fontId="12" fillId="13" borderId="37">
      <alignment horizontal="right" vertical="center"/>
    </xf>
    <xf numFmtId="4" fontId="20" fillId="18" borderId="37">
      <alignment horizontal="right" vertical="center"/>
    </xf>
    <xf numFmtId="4" fontId="20" fillId="18" borderId="37">
      <alignment horizontal="right" vertical="center"/>
    </xf>
    <xf numFmtId="4" fontId="12" fillId="13" borderId="37">
      <alignment horizontal="right" vertical="center"/>
    </xf>
    <xf numFmtId="4" fontId="12" fillId="13" borderId="37">
      <alignment horizontal="right" vertical="center"/>
    </xf>
    <xf numFmtId="4" fontId="20" fillId="18" borderId="37">
      <alignment horizontal="right" vertical="center"/>
    </xf>
    <xf numFmtId="4" fontId="20" fillId="18" borderId="37">
      <alignment horizontal="right" vertical="center"/>
    </xf>
    <xf numFmtId="4" fontId="12" fillId="13" borderId="37">
      <alignment horizontal="right" vertical="center"/>
    </xf>
    <xf numFmtId="4" fontId="12" fillId="13" borderId="37">
      <alignment horizontal="right" vertical="center"/>
    </xf>
    <xf numFmtId="4" fontId="20" fillId="18" borderId="37">
      <alignment horizontal="right" vertical="center"/>
    </xf>
    <xf numFmtId="4" fontId="12" fillId="13" borderId="37">
      <alignment horizontal="right" vertical="center"/>
    </xf>
    <xf numFmtId="4" fontId="12" fillId="13" borderId="37">
      <alignment horizontal="right" vertical="center"/>
    </xf>
    <xf numFmtId="4" fontId="12" fillId="13" borderId="37">
      <alignment horizontal="right" vertical="center"/>
    </xf>
    <xf numFmtId="0" fontId="20" fillId="18" borderId="37">
      <alignment horizontal="right" vertical="center"/>
    </xf>
    <xf numFmtId="0" fontId="12" fillId="13" borderId="37">
      <alignment horizontal="right" vertical="center"/>
    </xf>
    <xf numFmtId="0" fontId="20" fillId="18" borderId="37">
      <alignment horizontal="right" vertical="center"/>
    </xf>
    <xf numFmtId="0" fontId="20" fillId="18" borderId="37">
      <alignment horizontal="right" vertical="center"/>
    </xf>
    <xf numFmtId="0" fontId="20" fillId="18" borderId="37">
      <alignment horizontal="right" vertical="center"/>
    </xf>
    <xf numFmtId="0" fontId="12" fillId="13" borderId="37">
      <alignment horizontal="right" vertical="center"/>
    </xf>
    <xf numFmtId="0" fontId="12" fillId="13" borderId="37">
      <alignment horizontal="right" vertical="center"/>
    </xf>
    <xf numFmtId="0" fontId="20" fillId="18" borderId="37">
      <alignment horizontal="right" vertical="center"/>
    </xf>
    <xf numFmtId="0" fontId="20" fillId="18" borderId="37">
      <alignment horizontal="right" vertical="center"/>
    </xf>
    <xf numFmtId="0" fontId="12" fillId="13" borderId="37">
      <alignment horizontal="right" vertical="center"/>
    </xf>
    <xf numFmtId="0" fontId="12" fillId="13" borderId="37">
      <alignment horizontal="right" vertical="center"/>
    </xf>
    <xf numFmtId="0" fontId="20" fillId="18" borderId="37">
      <alignment horizontal="right" vertical="center"/>
    </xf>
    <xf numFmtId="0" fontId="20" fillId="18" borderId="37">
      <alignment horizontal="right" vertical="center"/>
    </xf>
    <xf numFmtId="0" fontId="12" fillId="13" borderId="37">
      <alignment horizontal="right" vertical="center"/>
    </xf>
    <xf numFmtId="0" fontId="12" fillId="13" borderId="37">
      <alignment horizontal="right" vertical="center"/>
    </xf>
    <xf numFmtId="0" fontId="20" fillId="18" borderId="37">
      <alignment horizontal="right" vertical="center"/>
    </xf>
    <xf numFmtId="0" fontId="12" fillId="13" borderId="37">
      <alignment horizontal="right" vertical="center"/>
    </xf>
    <xf numFmtId="0" fontId="12" fillId="13" borderId="37">
      <alignment horizontal="right" vertical="center"/>
    </xf>
    <xf numFmtId="0" fontId="20" fillId="18" borderId="37">
      <alignment horizontal="right" vertical="center"/>
    </xf>
    <xf numFmtId="0" fontId="12" fillId="13" borderId="37">
      <alignment horizontal="right" vertical="center"/>
    </xf>
    <xf numFmtId="0" fontId="12" fillId="13" borderId="37">
      <alignment horizontal="right" vertical="center"/>
    </xf>
    <xf numFmtId="0" fontId="20" fillId="18" borderId="38">
      <alignment horizontal="right" vertical="center"/>
    </xf>
    <xf numFmtId="4" fontId="20" fillId="18" borderId="38">
      <alignment horizontal="right" vertical="center"/>
    </xf>
    <xf numFmtId="4" fontId="20" fillId="18" borderId="38">
      <alignment horizontal="right" vertical="center"/>
    </xf>
    <xf numFmtId="4" fontId="20" fillId="18" borderId="38">
      <alignment horizontal="right" vertical="center"/>
    </xf>
    <xf numFmtId="4" fontId="20" fillId="18" borderId="38">
      <alignment horizontal="right" vertical="center"/>
    </xf>
    <xf numFmtId="4" fontId="12" fillId="13" borderId="38">
      <alignment horizontal="right" vertical="center"/>
    </xf>
    <xf numFmtId="4" fontId="12" fillId="13" borderId="38">
      <alignment horizontal="right" vertical="center"/>
    </xf>
    <xf numFmtId="4" fontId="12" fillId="13" borderId="38">
      <alignment horizontal="right" vertical="center"/>
    </xf>
    <xf numFmtId="4" fontId="20" fillId="18" borderId="38">
      <alignment horizontal="right" vertical="center"/>
    </xf>
    <xf numFmtId="4" fontId="20" fillId="18" borderId="38">
      <alignment horizontal="right" vertical="center"/>
    </xf>
    <xf numFmtId="4" fontId="20" fillId="18" borderId="38">
      <alignment horizontal="right" vertical="center"/>
    </xf>
    <xf numFmtId="4" fontId="12" fillId="13" borderId="38">
      <alignment horizontal="right" vertical="center"/>
    </xf>
    <xf numFmtId="4" fontId="12" fillId="13" borderId="38">
      <alignment horizontal="right" vertical="center"/>
    </xf>
    <xf numFmtId="4" fontId="20" fillId="18" borderId="38">
      <alignment horizontal="right" vertical="center"/>
    </xf>
    <xf numFmtId="4" fontId="20" fillId="18" borderId="38">
      <alignment horizontal="right" vertical="center"/>
    </xf>
    <xf numFmtId="4" fontId="12" fillId="13" borderId="38">
      <alignment horizontal="right" vertical="center"/>
    </xf>
    <xf numFmtId="4" fontId="12" fillId="13" borderId="38">
      <alignment horizontal="right" vertical="center"/>
    </xf>
    <xf numFmtId="4" fontId="20" fillId="18" borderId="38">
      <alignment horizontal="right" vertical="center"/>
    </xf>
    <xf numFmtId="4" fontId="20" fillId="18" borderId="38">
      <alignment horizontal="right" vertical="center"/>
    </xf>
    <xf numFmtId="4" fontId="12" fillId="13" borderId="38">
      <alignment horizontal="right" vertical="center"/>
    </xf>
    <xf numFmtId="4" fontId="12" fillId="13" borderId="38">
      <alignment horizontal="right" vertical="center"/>
    </xf>
    <xf numFmtId="4" fontId="20" fillId="18" borderId="38">
      <alignment horizontal="right" vertical="center"/>
    </xf>
    <xf numFmtId="4" fontId="12" fillId="13" borderId="38">
      <alignment horizontal="right" vertical="center"/>
    </xf>
    <xf numFmtId="4" fontId="12" fillId="13" borderId="38">
      <alignment horizontal="right" vertical="center"/>
    </xf>
    <xf numFmtId="4" fontId="12" fillId="13" borderId="38">
      <alignment horizontal="right" vertical="center"/>
    </xf>
    <xf numFmtId="0" fontId="20" fillId="18" borderId="38">
      <alignment horizontal="right" vertical="center"/>
    </xf>
    <xf numFmtId="0" fontId="20" fillId="18" borderId="38">
      <alignment horizontal="right" vertical="center"/>
    </xf>
    <xf numFmtId="0" fontId="20" fillId="18" borderId="38">
      <alignment horizontal="right" vertical="center"/>
    </xf>
    <xf numFmtId="0" fontId="12" fillId="13"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12" fillId="13" borderId="38">
      <alignment horizontal="right" vertical="center"/>
    </xf>
    <xf numFmtId="0" fontId="20" fillId="18" borderId="38">
      <alignment horizontal="right" vertical="center"/>
    </xf>
    <xf numFmtId="0" fontId="20" fillId="18"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20" fillId="18"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20" fillId="18"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20" fillId="18" borderId="38">
      <alignment horizontal="right" vertical="center"/>
    </xf>
    <xf numFmtId="0" fontId="12" fillId="13" borderId="38">
      <alignment horizontal="right" vertical="center"/>
    </xf>
    <xf numFmtId="0" fontId="12" fillId="13" borderId="38">
      <alignment horizontal="right" vertical="center"/>
    </xf>
    <xf numFmtId="0" fontId="26" fillId="36" borderId="39"/>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7" fillId="13" borderId="30"/>
    <xf numFmtId="0" fontId="27" fillId="13" borderId="30"/>
    <xf numFmtId="0" fontId="26" fillId="36" borderId="39"/>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7" fillId="13" borderId="30"/>
    <xf numFmtId="0" fontId="26" fillId="36" borderId="39"/>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7" fillId="13" borderId="30"/>
    <xf numFmtId="0" fontId="27" fillId="13" borderId="30"/>
    <xf numFmtId="0" fontId="26" fillId="36" borderId="39"/>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6" fillId="36" borderId="39"/>
    <xf numFmtId="0" fontId="27" fillId="13" borderId="30"/>
    <xf numFmtId="0" fontId="27" fillId="13" borderId="30"/>
    <xf numFmtId="0" fontId="26" fillId="36" borderId="39"/>
    <xf numFmtId="0" fontId="27" fillId="13" borderId="30"/>
    <xf numFmtId="0" fontId="27" fillId="13" borderId="30"/>
    <xf numFmtId="0" fontId="12" fillId="18"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8"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13"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0" borderId="40">
      <alignment horizontal="left" vertical="center" wrapText="1" indent="15"/>
    </xf>
    <xf numFmtId="0" fontId="12" fillId="15" borderId="37">
      <alignment horizontal="left" vertical="center"/>
    </xf>
    <xf numFmtId="0" fontId="12" fillId="15" borderId="37">
      <alignment horizontal="left" vertical="center"/>
    </xf>
    <xf numFmtId="0" fontId="12" fillId="13" borderId="37">
      <alignment horizontal="left" vertical="center"/>
    </xf>
    <xf numFmtId="0" fontId="12" fillId="15" borderId="37">
      <alignment horizontal="left" vertical="center"/>
    </xf>
    <xf numFmtId="0" fontId="12" fillId="15" borderId="37">
      <alignment horizontal="left" vertical="center"/>
    </xf>
    <xf numFmtId="0" fontId="12" fillId="15" borderId="37">
      <alignment horizontal="left" vertical="center"/>
    </xf>
    <xf numFmtId="0" fontId="12" fillId="13" borderId="37">
      <alignment horizontal="left" vertical="center"/>
    </xf>
    <xf numFmtId="0" fontId="12" fillId="13" borderId="37">
      <alignment horizontal="left" vertical="center"/>
    </xf>
    <xf numFmtId="0" fontId="12" fillId="15" borderId="37">
      <alignment horizontal="left" vertical="center"/>
    </xf>
    <xf numFmtId="0" fontId="12" fillId="15" borderId="37">
      <alignment horizontal="left" vertical="center"/>
    </xf>
    <xf numFmtId="0" fontId="12" fillId="13" borderId="37">
      <alignment horizontal="left" vertical="center"/>
    </xf>
    <xf numFmtId="0" fontId="12" fillId="13" borderId="37">
      <alignment horizontal="left" vertical="center"/>
    </xf>
    <xf numFmtId="0" fontId="12" fillId="15" borderId="37">
      <alignment horizontal="left" vertical="center"/>
    </xf>
    <xf numFmtId="0" fontId="12" fillId="15" borderId="37">
      <alignment horizontal="left" vertical="center"/>
    </xf>
    <xf numFmtId="0" fontId="12" fillId="13" borderId="37">
      <alignment horizontal="left" vertical="center"/>
    </xf>
    <xf numFmtId="0" fontId="12" fillId="13" borderId="37">
      <alignment horizontal="left" vertical="center"/>
    </xf>
    <xf numFmtId="0" fontId="12" fillId="15" borderId="37">
      <alignment horizontal="left" vertical="center"/>
    </xf>
    <xf numFmtId="0" fontId="12" fillId="13" borderId="37">
      <alignment horizontal="left" vertical="center"/>
    </xf>
    <xf numFmtId="0" fontId="12" fillId="13" borderId="37">
      <alignment horizontal="left" vertical="center"/>
    </xf>
    <xf numFmtId="0" fontId="12" fillId="13" borderId="37">
      <alignment horizontal="left" vertical="center"/>
    </xf>
    <xf numFmtId="0" fontId="31" fillId="18" borderId="39"/>
    <xf numFmtId="0" fontId="31" fillId="18" borderId="39"/>
    <xf numFmtId="0" fontId="31" fillId="13" borderId="30"/>
    <xf numFmtId="0" fontId="31" fillId="18" borderId="39"/>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3" borderId="30"/>
    <xf numFmtId="0" fontId="31" fillId="13" borderId="30"/>
    <xf numFmtId="0" fontId="31" fillId="18" borderId="39"/>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3" borderId="30"/>
    <xf numFmtId="0" fontId="31" fillId="13" borderId="30"/>
    <xf numFmtId="0" fontId="33"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27" fillId="0" borderId="41"/>
    <xf numFmtId="0" fontId="27" fillId="0" borderId="41"/>
    <xf numFmtId="0" fontId="33"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33" fillId="0" borderId="41"/>
    <xf numFmtId="0" fontId="27" fillId="0" borderId="41"/>
    <xf numFmtId="0" fontId="27" fillId="0" borderId="41"/>
    <xf numFmtId="0" fontId="33" fillId="0" borderId="41"/>
    <xf numFmtId="0" fontId="27" fillId="0" borderId="41"/>
    <xf numFmtId="0" fontId="31" fillId="18" borderId="39"/>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3" borderId="30"/>
    <xf numFmtId="0" fontId="31" fillId="13" borderId="30"/>
    <xf numFmtId="0" fontId="31" fillId="18" borderId="39"/>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8" borderId="39"/>
    <xf numFmtId="0" fontId="31" fillId="13" borderId="30"/>
    <xf numFmtId="0" fontId="31" fillId="13" borderId="30"/>
    <xf numFmtId="0" fontId="31" fillId="18" borderId="39"/>
    <xf numFmtId="0" fontId="31" fillId="13" borderId="30"/>
    <xf numFmtId="0" fontId="31" fillId="13" borderId="30"/>
    <xf numFmtId="0" fontId="31" fillId="18" borderId="39"/>
    <xf numFmtId="0" fontId="31" fillId="13" borderId="30"/>
    <xf numFmtId="0"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4"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alignment horizontal="right" vertical="center"/>
    </xf>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12" fillId="0" borderId="30"/>
    <xf numFmtId="0" fontId="60" fillId="40" borderId="39"/>
    <xf numFmtId="0" fontId="60" fillId="13" borderId="30"/>
    <xf numFmtId="0" fontId="13" fillId="13" borderId="30"/>
    <xf numFmtId="0" fontId="13" fillId="13" borderId="30"/>
    <xf numFmtId="0" fontId="13" fillId="13" borderId="30"/>
    <xf numFmtId="0" fontId="13" fillId="13" borderId="30"/>
    <xf numFmtId="0" fontId="13" fillId="13" borderId="30"/>
    <xf numFmtId="0" fontId="13" fillId="13" borderId="30"/>
    <xf numFmtId="0" fontId="13" fillId="13" borderId="30"/>
    <xf numFmtId="43" fontId="1" fillId="0" borderId="0" applyFont="0" applyFill="0" applyBorder="0" applyAlignment="0" applyProtection="0"/>
    <xf numFmtId="43" fontId="1" fillId="0" borderId="0" applyFont="0" applyFill="0" applyBorder="0" applyAlignment="0" applyProtection="0"/>
  </cellStyleXfs>
  <cellXfs count="321">
    <xf numFmtId="0" fontId="0" fillId="0" borderId="0" xfId="0"/>
    <xf numFmtId="10" fontId="0" fillId="0" borderId="0" xfId="0" applyNumberFormat="1"/>
    <xf numFmtId="1" fontId="0" fillId="0" borderId="0" xfId="0" applyNumberFormat="1"/>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2" borderId="2" xfId="0" applyFill="1" applyBorder="1" applyAlignment="1">
      <alignment horizontal="left" vertical="center" indent="1"/>
    </xf>
    <xf numFmtId="0" fontId="0" fillId="2" borderId="3" xfId="0" applyFill="1" applyBorder="1" applyAlignment="1">
      <alignment vertical="center"/>
    </xf>
    <xf numFmtId="0" fontId="0" fillId="2" borderId="4" xfId="0" applyFill="1" applyBorder="1" applyAlignment="1">
      <alignment vertical="center"/>
    </xf>
    <xf numFmtId="0" fontId="0" fillId="3" borderId="2" xfId="0" applyFill="1" applyBorder="1" applyAlignment="1">
      <alignment horizontal="left" vertical="center" indent="1"/>
    </xf>
    <xf numFmtId="0" fontId="0" fillId="3" borderId="3" xfId="0" applyFill="1" applyBorder="1" applyAlignment="1">
      <alignment vertical="center"/>
    </xf>
    <xf numFmtId="0" fontId="0" fillId="3" borderId="4" xfId="0" applyFill="1" applyBorder="1" applyAlignment="1">
      <alignment vertical="center"/>
    </xf>
    <xf numFmtId="0" fontId="0" fillId="4" borderId="2" xfId="0" applyFill="1" applyBorder="1" applyAlignment="1">
      <alignment horizontal="left" vertical="center" indent="1"/>
    </xf>
    <xf numFmtId="0" fontId="0" fillId="4" borderId="3" xfId="0" applyFill="1" applyBorder="1" applyAlignment="1">
      <alignment vertical="center"/>
    </xf>
    <xf numFmtId="0" fontId="0" fillId="4" borderId="4" xfId="0" applyFill="1" applyBorder="1" applyAlignment="1">
      <alignment vertical="center"/>
    </xf>
    <xf numFmtId="0" fontId="0" fillId="5" borderId="2" xfId="0" applyFill="1" applyBorder="1" applyAlignment="1">
      <alignment horizontal="left" vertical="center" indent="1"/>
    </xf>
    <xf numFmtId="0" fontId="0" fillId="5" borderId="3" xfId="0" applyFill="1" applyBorder="1" applyAlignment="1">
      <alignment vertical="center"/>
    </xf>
    <xf numFmtId="0" fontId="0" fillId="5" borderId="4" xfId="0" applyFill="1" applyBorder="1" applyAlignment="1">
      <alignment vertical="center"/>
    </xf>
    <xf numFmtId="0" fontId="0" fillId="6" borderId="2" xfId="0" applyFill="1" applyBorder="1" applyAlignment="1">
      <alignment horizontal="left" vertical="center" indent="1"/>
    </xf>
    <xf numFmtId="0" fontId="0" fillId="6" borderId="3" xfId="0" applyFill="1" applyBorder="1" applyAlignment="1">
      <alignment vertical="center"/>
    </xf>
    <xf numFmtId="0" fontId="0" fillId="6" borderId="4" xfId="0" applyFill="1" applyBorder="1" applyAlignment="1">
      <alignment vertical="center"/>
    </xf>
    <xf numFmtId="0" fontId="0" fillId="7" borderId="2" xfId="0" applyFill="1" applyBorder="1" applyAlignment="1">
      <alignment horizontal="left" vertical="center" indent="1"/>
    </xf>
    <xf numFmtId="0" fontId="0" fillId="7" borderId="3" xfId="0" applyFill="1" applyBorder="1" applyAlignment="1">
      <alignment vertical="center"/>
    </xf>
    <xf numFmtId="0" fontId="0" fillId="7" borderId="4" xfId="0" applyFill="1" applyBorder="1" applyAlignment="1">
      <alignment vertical="center"/>
    </xf>
    <xf numFmtId="0" fontId="4" fillId="0" borderId="0" xfId="0" applyFont="1"/>
    <xf numFmtId="0" fontId="2" fillId="0" borderId="0" xfId="0" applyFont="1"/>
    <xf numFmtId="0" fontId="0" fillId="0" borderId="7"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xf>
    <xf numFmtId="0" fontId="0" fillId="0" borderId="0" xfId="0" quotePrefix="1" applyAlignment="1">
      <alignment horizontal="center" vertical="center"/>
    </xf>
    <xf numFmtId="0" fontId="0" fillId="0" borderId="7" xfId="0" quotePrefix="1" applyBorder="1" applyAlignment="1">
      <alignment horizontal="center" vertical="center"/>
    </xf>
    <xf numFmtId="0" fontId="0" fillId="0" borderId="6" xfId="0" applyBorder="1" applyAlignment="1">
      <alignment horizontal="left" vertical="center" indent="1"/>
    </xf>
    <xf numFmtId="164" fontId="0" fillId="0" borderId="6" xfId="0" applyNumberFormat="1" applyBorder="1" applyAlignment="1">
      <alignment horizontal="right" vertical="center" indent="1"/>
    </xf>
    <xf numFmtId="0" fontId="0" fillId="0" borderId="1" xfId="0" applyBorder="1" applyAlignment="1">
      <alignment vertical="center"/>
    </xf>
    <xf numFmtId="3" fontId="0" fillId="0" borderId="1" xfId="0" applyNumberFormat="1" applyBorder="1" applyAlignment="1">
      <alignment horizontal="right" vertical="center" indent="1"/>
    </xf>
    <xf numFmtId="3" fontId="0" fillId="0" borderId="0" xfId="0" applyNumberFormat="1" applyAlignment="1">
      <alignment horizontal="right" vertical="center" indent="1"/>
    </xf>
    <xf numFmtId="0" fontId="4" fillId="0" borderId="0" xfId="0" applyFont="1" applyAlignment="1">
      <alignment vertical="center"/>
    </xf>
    <xf numFmtId="164" fontId="0" fillId="0" borderId="7" xfId="0" applyNumberFormat="1" applyBorder="1" applyAlignment="1">
      <alignment horizontal="right" vertical="center" indent="1"/>
    </xf>
    <xf numFmtId="0" fontId="6" fillId="0" borderId="1" xfId="0" applyFont="1" applyBorder="1" applyAlignment="1">
      <alignment vertical="center"/>
    </xf>
    <xf numFmtId="164" fontId="0" fillId="0" borderId="0" xfId="0" applyNumberFormat="1" applyAlignment="1">
      <alignment horizontal="right" vertical="center" indent="1"/>
    </xf>
    <xf numFmtId="164" fontId="0" fillId="0" borderId="0" xfId="0" applyNumberFormat="1" applyAlignment="1">
      <alignment horizontal="center" vertical="center"/>
    </xf>
    <xf numFmtId="2" fontId="0" fillId="0" borderId="0" xfId="1" applyNumberFormat="1" applyFont="1" applyFill="1" applyBorder="1" applyAlignment="1">
      <alignment horizontal="right" vertical="center" indent="1"/>
    </xf>
    <xf numFmtId="2" fontId="0" fillId="0" borderId="6" xfId="0" applyNumberFormat="1" applyBorder="1" applyAlignment="1">
      <alignment horizontal="center" vertical="center"/>
    </xf>
    <xf numFmtId="2" fontId="0" fillId="0" borderId="0" xfId="0" applyNumberFormat="1" applyAlignment="1">
      <alignment horizontal="center" vertical="center"/>
    </xf>
    <xf numFmtId="2" fontId="0" fillId="0" borderId="0" xfId="0" applyNumberFormat="1" applyAlignment="1">
      <alignment vertical="center"/>
    </xf>
    <xf numFmtId="2" fontId="0" fillId="0" borderId="0" xfId="1" applyNumberFormat="1" applyFont="1" applyFill="1" applyAlignment="1">
      <alignment horizontal="right" vertical="center" indent="1"/>
    </xf>
    <xf numFmtId="9" fontId="0" fillId="0" borderId="7" xfId="1" applyFont="1" applyFill="1" applyBorder="1" applyAlignment="1">
      <alignment horizontal="center" vertical="center"/>
    </xf>
    <xf numFmtId="2" fontId="0" fillId="10" borderId="7" xfId="1" applyNumberFormat="1" applyFont="1" applyFill="1" applyBorder="1" applyAlignment="1">
      <alignment horizontal="right" vertical="center" indent="1"/>
    </xf>
    <xf numFmtId="2" fontId="0" fillId="10" borderId="0" xfId="1" applyNumberFormat="1" applyFont="1" applyFill="1" applyAlignment="1">
      <alignment horizontal="right" vertical="center" indent="1"/>
    </xf>
    <xf numFmtId="0" fontId="0" fillId="10" borderId="6" xfId="0" applyFill="1" applyBorder="1" applyAlignment="1">
      <alignment horizontal="center" vertical="center"/>
    </xf>
    <xf numFmtId="2" fontId="0" fillId="0" borderId="6" xfId="1" applyNumberFormat="1" applyFont="1" applyFill="1" applyBorder="1" applyAlignment="1">
      <alignment horizontal="right" vertical="center" indent="1"/>
    </xf>
    <xf numFmtId="164" fontId="0" fillId="0" borderId="7" xfId="1" applyNumberFormat="1" applyFont="1" applyFill="1" applyBorder="1" applyAlignment="1">
      <alignment horizontal="right" vertical="center" indent="1"/>
    </xf>
    <xf numFmtId="164" fontId="0" fillId="0" borderId="0" xfId="0" applyNumberFormat="1"/>
    <xf numFmtId="1" fontId="0" fillId="0" borderId="6" xfId="1" applyNumberFormat="1" applyFont="1" applyFill="1" applyBorder="1" applyAlignment="1">
      <alignment horizontal="right" vertical="center" indent="1"/>
    </xf>
    <xf numFmtId="1" fontId="0" fillId="0" borderId="7" xfId="1" applyNumberFormat="1" applyFont="1" applyFill="1" applyBorder="1" applyAlignment="1">
      <alignment horizontal="right" vertical="center" indent="1"/>
    </xf>
    <xf numFmtId="0" fontId="2" fillId="0" borderId="0" xfId="0" applyFont="1" applyAlignment="1">
      <alignment horizontal="left" vertical="center"/>
    </xf>
    <xf numFmtId="3" fontId="0" fillId="0" borderId="0" xfId="0" applyNumberFormat="1" applyAlignment="1">
      <alignment horizontal="right" indent="1"/>
    </xf>
    <xf numFmtId="0" fontId="0" fillId="0" borderId="0" xfId="0" applyAlignment="1">
      <alignment horizontal="left" vertical="center"/>
    </xf>
    <xf numFmtId="0" fontId="0" fillId="0" borderId="0" xfId="0" applyAlignment="1">
      <alignment horizontal="left" indent="1"/>
    </xf>
    <xf numFmtId="2" fontId="0" fillId="0" borderId="0" xfId="0" applyNumberFormat="1"/>
    <xf numFmtId="14" fontId="7" fillId="0" borderId="0" xfId="0" applyNumberFormat="1" applyFont="1" applyAlignment="1">
      <alignment horizontal="left"/>
    </xf>
    <xf numFmtId="14" fontId="7" fillId="0" borderId="0" xfId="0" applyNumberFormat="1" applyFont="1" applyAlignment="1">
      <alignment horizontal="center"/>
    </xf>
    <xf numFmtId="0" fontId="7" fillId="0" borderId="0" xfId="0" applyFont="1"/>
    <xf numFmtId="0" fontId="7" fillId="0" borderId="0" xfId="0" applyFont="1" applyAlignment="1">
      <alignment horizontal="center"/>
    </xf>
    <xf numFmtId="9" fontId="7" fillId="0" borderId="0" xfId="0" applyNumberFormat="1" applyFont="1" applyAlignment="1">
      <alignment horizontal="left"/>
    </xf>
    <xf numFmtId="2" fontId="0" fillId="0" borderId="7" xfId="0" applyNumberFormat="1" applyBorder="1" applyAlignment="1">
      <alignment horizontal="center" vertical="center"/>
    </xf>
    <xf numFmtId="2" fontId="0" fillId="10" borderId="0" xfId="0" applyNumberFormat="1" applyFill="1" applyAlignment="1">
      <alignment horizontal="center" vertical="center"/>
    </xf>
    <xf numFmtId="0" fontId="7" fillId="0" borderId="0" xfId="0" applyFont="1" applyAlignment="1">
      <alignment vertical="center"/>
    </xf>
    <xf numFmtId="0" fontId="0" fillId="0" borderId="6" xfId="0" applyBorder="1" applyAlignment="1">
      <alignment horizontal="left" indent="1"/>
    </xf>
    <xf numFmtId="9" fontId="0" fillId="0" borderId="6" xfId="1" applyFont="1" applyFill="1" applyBorder="1" applyAlignment="1">
      <alignment horizontal="center" vertical="center"/>
    </xf>
    <xf numFmtId="9" fontId="0" fillId="10" borderId="7" xfId="1" applyFont="1" applyFill="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indent="1"/>
    </xf>
    <xf numFmtId="0" fontId="0" fillId="0" borderId="3" xfId="0" applyBorder="1" applyAlignment="1">
      <alignment horizontal="center" vertical="center"/>
    </xf>
    <xf numFmtId="1" fontId="0" fillId="10" borderId="0" xfId="1" applyNumberFormat="1" applyFont="1" applyFill="1" applyBorder="1" applyAlignment="1">
      <alignment horizontal="right" vertical="center" indent="1"/>
    </xf>
    <xf numFmtId="1" fontId="0" fillId="0" borderId="0" xfId="1" applyNumberFormat="1" applyFont="1" applyFill="1" applyBorder="1" applyAlignment="1">
      <alignment horizontal="right" vertical="center" indent="1"/>
    </xf>
    <xf numFmtId="1" fontId="0" fillId="10" borderId="7" xfId="1" applyNumberFormat="1" applyFont="1" applyFill="1" applyBorder="1" applyAlignment="1">
      <alignment horizontal="right" vertical="center" indent="1"/>
    </xf>
    <xf numFmtId="165" fontId="0" fillId="0" borderId="0" xfId="0" applyNumberFormat="1" applyAlignment="1">
      <alignment horizontal="right" indent="1"/>
    </xf>
    <xf numFmtId="0" fontId="8" fillId="0" borderId="0" xfId="0" applyFont="1"/>
    <xf numFmtId="9" fontId="0" fillId="10" borderId="6" xfId="1" applyFont="1" applyFill="1" applyBorder="1" applyAlignment="1">
      <alignment horizontal="center" vertical="center"/>
    </xf>
    <xf numFmtId="9" fontId="0" fillId="10" borderId="0" xfId="1" applyFont="1" applyFill="1" applyBorder="1" applyAlignment="1">
      <alignment horizontal="center" vertical="center"/>
    </xf>
    <xf numFmtId="0" fontId="6" fillId="0" borderId="0" xfId="0" applyFont="1" applyAlignment="1">
      <alignment vertical="center"/>
    </xf>
    <xf numFmtId="0" fontId="0" fillId="0" borderId="4" xfId="0" applyBorder="1" applyAlignment="1">
      <alignment horizontal="center" vertical="center"/>
    </xf>
    <xf numFmtId="1" fontId="0" fillId="0" borderId="2" xfId="1" applyNumberFormat="1" applyFont="1" applyFill="1" applyBorder="1" applyAlignment="1">
      <alignment horizontal="right" vertical="center" indent="1"/>
    </xf>
    <xf numFmtId="1" fontId="0" fillId="0" borderId="3" xfId="1" applyNumberFormat="1" applyFont="1" applyFill="1" applyBorder="1" applyAlignment="1">
      <alignment horizontal="right" vertical="center" indent="1"/>
    </xf>
    <xf numFmtId="0" fontId="0" fillId="0" borderId="2" xfId="0" applyBorder="1" applyAlignment="1">
      <alignment horizontal="center" vertical="center"/>
    </xf>
    <xf numFmtId="1" fontId="0" fillId="0" borderId="4" xfId="1" applyNumberFormat="1" applyFont="1" applyFill="1" applyBorder="1" applyAlignment="1">
      <alignment horizontal="right" vertical="center" indent="1"/>
    </xf>
    <xf numFmtId="164" fontId="0" fillId="0" borderId="2" xfId="0" applyNumberFormat="1" applyBorder="1" applyAlignment="1">
      <alignment horizontal="right" vertical="center" indent="1"/>
    </xf>
    <xf numFmtId="9" fontId="0" fillId="0" borderId="0" xfId="0" applyNumberFormat="1"/>
    <xf numFmtId="0" fontId="0" fillId="0" borderId="1" xfId="0" applyBorder="1"/>
    <xf numFmtId="0" fontId="0" fillId="0" borderId="6" xfId="0" applyBorder="1"/>
    <xf numFmtId="0" fontId="0" fillId="0" borderId="7" xfId="0" applyBorder="1"/>
    <xf numFmtId="0" fontId="0" fillId="0" borderId="2" xfId="0" applyBorder="1"/>
    <xf numFmtId="0" fontId="0" fillId="0" borderId="3" xfId="0" applyBorder="1"/>
    <xf numFmtId="0" fontId="0" fillId="10" borderId="0" xfId="0" applyFill="1"/>
    <xf numFmtId="0" fontId="0" fillId="0" borderId="28" xfId="0" applyBorder="1"/>
    <xf numFmtId="0" fontId="8" fillId="0" borderId="6" xfId="0" applyFont="1" applyBorder="1" applyAlignment="1">
      <alignment horizontal="left" indent="1"/>
    </xf>
    <xf numFmtId="3" fontId="0" fillId="0" borderId="0" xfId="0" applyNumberFormat="1"/>
    <xf numFmtId="0" fontId="63" fillId="0" borderId="0" xfId="0" applyFont="1" applyAlignment="1">
      <alignment horizontal="left" indent="1"/>
    </xf>
    <xf numFmtId="0" fontId="64" fillId="0" borderId="0" xfId="0" applyFont="1" applyAlignment="1">
      <alignment horizontal="center"/>
    </xf>
    <xf numFmtId="0" fontId="0" fillId="10" borderId="0" xfId="0" applyFill="1" applyAlignment="1">
      <alignment horizontal="center" vertical="center"/>
    </xf>
    <xf numFmtId="0" fontId="0" fillId="10" borderId="7" xfId="0" applyFill="1" applyBorder="1" applyAlignment="1">
      <alignment horizontal="center" vertical="center"/>
    </xf>
    <xf numFmtId="0" fontId="0" fillId="10" borderId="0" xfId="1" applyNumberFormat="1" applyFont="1" applyFill="1" applyAlignment="1">
      <alignment horizontal="right" vertical="center" indent="1"/>
    </xf>
    <xf numFmtId="9" fontId="0" fillId="0" borderId="0" xfId="1" applyFont="1" applyFill="1" applyBorder="1" applyAlignment="1">
      <alignment horizontal="center" vertical="center"/>
    </xf>
    <xf numFmtId="164" fontId="0" fillId="10" borderId="6" xfId="0" applyNumberFormat="1" applyFill="1" applyBorder="1" applyAlignment="1">
      <alignment horizontal="center" vertical="center"/>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164" fontId="0" fillId="10" borderId="0" xfId="0" applyNumberFormat="1" applyFill="1" applyAlignment="1">
      <alignment horizontal="center" vertical="center"/>
    </xf>
    <xf numFmtId="164" fontId="0" fillId="10" borderId="7" xfId="0" applyNumberFormat="1" applyFill="1" applyBorder="1" applyAlignment="1">
      <alignment horizontal="center" vertical="center"/>
    </xf>
    <xf numFmtId="0" fontId="7" fillId="0" borderId="0" xfId="0" applyFont="1" applyAlignment="1">
      <alignment horizontal="left" vertical="center"/>
    </xf>
    <xf numFmtId="164" fontId="0" fillId="0" borderId="0" xfId="1" applyNumberFormat="1" applyFont="1" applyFill="1" applyBorder="1" applyAlignment="1">
      <alignment horizontal="right" vertical="center" indent="1"/>
    </xf>
    <xf numFmtId="164" fontId="0" fillId="0" borderId="3" xfId="1" applyNumberFormat="1" applyFont="1" applyFill="1" applyBorder="1" applyAlignment="1">
      <alignment horizontal="right" vertical="center" indent="1"/>
    </xf>
    <xf numFmtId="164" fontId="0" fillId="0" borderId="28" xfId="1" applyNumberFormat="1" applyFont="1" applyFill="1" applyBorder="1" applyAlignment="1">
      <alignment horizontal="right" vertical="center" indent="1"/>
    </xf>
    <xf numFmtId="164" fontId="0" fillId="0" borderId="6" xfId="1" applyNumberFormat="1" applyFont="1" applyFill="1" applyBorder="1" applyAlignment="1">
      <alignment horizontal="right" vertical="center" indent="1"/>
    </xf>
    <xf numFmtId="164" fontId="0" fillId="0" borderId="2" xfId="1" applyNumberFormat="1" applyFont="1" applyFill="1" applyBorder="1" applyAlignment="1">
      <alignment horizontal="right" vertical="center" indent="1"/>
    </xf>
    <xf numFmtId="165" fontId="0" fillId="0" borderId="0" xfId="0" applyNumberFormat="1"/>
    <xf numFmtId="169" fontId="0" fillId="0" borderId="0" xfId="1" applyNumberFormat="1" applyFont="1"/>
    <xf numFmtId="0" fontId="0" fillId="0" borderId="31" xfId="0" applyBorder="1"/>
    <xf numFmtId="169" fontId="0" fillId="0" borderId="7" xfId="0" applyNumberFormat="1" applyBorder="1" applyAlignment="1">
      <alignment horizontal="center" vertical="center"/>
    </xf>
    <xf numFmtId="169" fontId="0" fillId="0" borderId="0" xfId="0" applyNumberFormat="1" applyAlignment="1">
      <alignment horizontal="center" vertical="center"/>
    </xf>
    <xf numFmtId="169" fontId="0" fillId="0" borderId="6" xfId="0" applyNumberFormat="1"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vertical="center"/>
    </xf>
    <xf numFmtId="3" fontId="0" fillId="0" borderId="6" xfId="0" applyNumberFormat="1" applyBorder="1" applyAlignment="1">
      <alignment horizontal="right" vertical="center" indent="1"/>
    </xf>
    <xf numFmtId="3" fontId="0" fillId="0" borderId="7" xfId="0" applyNumberFormat="1" applyBorder="1" applyAlignment="1">
      <alignment horizontal="right" vertical="center" indent="1"/>
    </xf>
    <xf numFmtId="3" fontId="0" fillId="0" borderId="2" xfId="0" applyNumberFormat="1" applyBorder="1" applyAlignment="1">
      <alignment horizontal="right" vertical="center" indent="1"/>
    </xf>
    <xf numFmtId="3" fontId="0" fillId="0" borderId="3" xfId="0" applyNumberFormat="1" applyBorder="1" applyAlignment="1">
      <alignment horizontal="right" vertical="center" indent="1"/>
    </xf>
    <xf numFmtId="3" fontId="0" fillId="0" borderId="4" xfId="0" applyNumberFormat="1" applyBorder="1" applyAlignment="1">
      <alignment horizontal="right" vertical="center" indent="1"/>
    </xf>
    <xf numFmtId="1" fontId="0" fillId="0" borderId="0" xfId="0" applyNumberFormat="1" applyAlignment="1">
      <alignment horizontal="center" vertical="center"/>
    </xf>
    <xf numFmtId="1" fontId="0" fillId="0" borderId="4" xfId="0" applyNumberFormat="1" applyBorder="1" applyAlignment="1">
      <alignment horizontal="center" vertical="center"/>
    </xf>
    <xf numFmtId="1" fontId="0" fillId="0" borderId="7" xfId="0" applyNumberFormat="1" applyBorder="1" applyAlignment="1">
      <alignment horizontal="center" vertical="center"/>
    </xf>
    <xf numFmtId="9" fontId="0" fillId="10" borderId="0" xfId="0" applyNumberFormat="1" applyFill="1" applyAlignment="1">
      <alignment horizontal="center" vertical="center"/>
    </xf>
    <xf numFmtId="0" fontId="0" fillId="0" borderId="1" xfId="0" quotePrefix="1" applyBorder="1"/>
    <xf numFmtId="0" fontId="67" fillId="0" borderId="0" xfId="0" applyFont="1"/>
    <xf numFmtId="0" fontId="65" fillId="0" borderId="0" xfId="1777"/>
    <xf numFmtId="2" fontId="0" fillId="10" borderId="6" xfId="0" applyNumberFormat="1" applyFill="1" applyBorder="1" applyAlignment="1">
      <alignment horizontal="center" vertical="center"/>
    </xf>
    <xf numFmtId="2" fontId="0" fillId="10" borderId="7" xfId="0" applyNumberFormat="1" applyFill="1" applyBorder="1" applyAlignment="1">
      <alignment horizontal="center" vertical="center"/>
    </xf>
    <xf numFmtId="0" fontId="69" fillId="0" borderId="0" xfId="0" applyFont="1"/>
    <xf numFmtId="0" fontId="7" fillId="0" borderId="0" xfId="0" applyFont="1" applyAlignment="1">
      <alignment horizontal="left" indent="2"/>
    </xf>
    <xf numFmtId="164" fontId="0" fillId="0" borderId="4" xfId="1" applyNumberFormat="1" applyFont="1" applyFill="1" applyBorder="1" applyAlignment="1">
      <alignment horizontal="right" vertical="center" indent="1"/>
    </xf>
    <xf numFmtId="9" fontId="0" fillId="0" borderId="0" xfId="0" applyNumberFormat="1" applyAlignment="1">
      <alignment horizontal="center" vertical="center"/>
    </xf>
    <xf numFmtId="2" fontId="0" fillId="0" borderId="6" xfId="0" applyNumberFormat="1" applyBorder="1" applyAlignment="1">
      <alignment horizontal="right" vertical="center" indent="1"/>
    </xf>
    <xf numFmtId="2" fontId="0" fillId="0" borderId="0" xfId="0" applyNumberFormat="1" applyAlignment="1">
      <alignment horizontal="right" vertical="center" indent="1"/>
    </xf>
    <xf numFmtId="2" fontId="0" fillId="0" borderId="7" xfId="0" applyNumberFormat="1" applyBorder="1" applyAlignment="1">
      <alignment horizontal="right" vertical="center" indent="1"/>
    </xf>
    <xf numFmtId="2" fontId="0" fillId="0" borderId="4" xfId="0" applyNumberFormat="1" applyBorder="1" applyAlignment="1">
      <alignment horizontal="right" vertical="center" indent="1"/>
    </xf>
    <xf numFmtId="2" fontId="0" fillId="0" borderId="7" xfId="1" applyNumberFormat="1" applyFont="1" applyFill="1" applyBorder="1" applyAlignment="1">
      <alignment horizontal="right" vertical="center" indent="1"/>
    </xf>
    <xf numFmtId="164" fontId="0" fillId="0" borderId="0" xfId="0" applyNumberFormat="1" applyAlignment="1">
      <alignment vertical="center"/>
    </xf>
    <xf numFmtId="164" fontId="0" fillId="10" borderId="0" xfId="1" applyNumberFormat="1" applyFont="1" applyFill="1" applyBorder="1" applyAlignment="1">
      <alignment horizontal="right" vertical="center" indent="1"/>
    </xf>
    <xf numFmtId="164" fontId="0" fillId="10" borderId="7" xfId="1" applyNumberFormat="1" applyFont="1" applyFill="1" applyBorder="1" applyAlignment="1">
      <alignment horizontal="right" vertical="center" indent="1"/>
    </xf>
    <xf numFmtId="0" fontId="67" fillId="0" borderId="0" xfId="0" applyFont="1" applyAlignment="1">
      <alignment vertical="center"/>
    </xf>
    <xf numFmtId="9" fontId="0" fillId="0" borderId="6" xfId="1" applyFont="1" applyFill="1" applyBorder="1" applyAlignment="1">
      <alignment horizontal="right" vertical="center" indent="1"/>
    </xf>
    <xf numFmtId="9" fontId="0" fillId="0" borderId="0" xfId="1" applyFont="1" applyFill="1" applyBorder="1" applyAlignment="1">
      <alignment horizontal="right" vertical="center" indent="1"/>
    </xf>
    <xf numFmtId="9" fontId="0" fillId="10" borderId="0" xfId="1" applyFont="1" applyFill="1" applyBorder="1" applyAlignment="1">
      <alignment horizontal="right" vertical="center" indent="1"/>
    </xf>
    <xf numFmtId="9" fontId="0" fillId="0" borderId="7" xfId="0" applyNumberFormat="1" applyBorder="1" applyAlignment="1">
      <alignment horizontal="center" vertical="center"/>
    </xf>
    <xf numFmtId="9" fontId="0" fillId="0" borderId="0" xfId="0" applyNumberFormat="1" applyAlignment="1">
      <alignment vertical="center"/>
    </xf>
    <xf numFmtId="9" fontId="0" fillId="0" borderId="6" xfId="0" applyNumberFormat="1" applyBorder="1" applyAlignment="1">
      <alignment horizontal="center" vertical="center"/>
    </xf>
    <xf numFmtId="9" fontId="0" fillId="10" borderId="7" xfId="1" applyFont="1" applyFill="1" applyBorder="1" applyAlignment="1">
      <alignment horizontal="right" vertical="center" indent="1"/>
    </xf>
    <xf numFmtId="0" fontId="0" fillId="0" borderId="29" xfId="0" applyBorder="1" applyAlignment="1">
      <alignment horizontal="center" vertical="center"/>
    </xf>
    <xf numFmtId="1" fontId="0" fillId="0" borderId="3" xfId="0" applyNumberFormat="1" applyBorder="1" applyAlignment="1">
      <alignment horizontal="center" vertical="center"/>
    </xf>
    <xf numFmtId="0" fontId="7" fillId="0" borderId="0" xfId="0" quotePrefix="1" applyFont="1" applyAlignment="1">
      <alignment horizontal="left" indent="1"/>
    </xf>
    <xf numFmtId="0" fontId="7" fillId="0" borderId="0" xfId="0" quotePrefix="1" applyFont="1"/>
    <xf numFmtId="0" fontId="0" fillId="0" borderId="30" xfId="0" applyBorder="1"/>
    <xf numFmtId="0" fontId="0" fillId="0" borderId="35" xfId="0" applyBorder="1"/>
    <xf numFmtId="3" fontId="0" fillId="0" borderId="31" xfId="0" applyNumberFormat="1" applyBorder="1" applyAlignment="1">
      <alignment horizontal="right" vertical="center" indent="1"/>
    </xf>
    <xf numFmtId="0" fontId="0" fillId="0" borderId="32" xfId="0" applyBorder="1"/>
    <xf numFmtId="0" fontId="0" fillId="0" borderId="33" xfId="0" applyBorder="1"/>
    <xf numFmtId="0" fontId="0" fillId="0" borderId="34" xfId="0" applyBorder="1"/>
    <xf numFmtId="0" fontId="0" fillId="0" borderId="36" xfId="0" applyBorder="1"/>
    <xf numFmtId="1" fontId="0" fillId="0" borderId="29" xfId="0" applyNumberFormat="1" applyBorder="1" applyAlignment="1">
      <alignment horizontal="center" vertical="center"/>
    </xf>
    <xf numFmtId="3" fontId="0" fillId="0" borderId="31" xfId="0" applyNumberFormat="1" applyBorder="1"/>
    <xf numFmtId="164" fontId="7" fillId="0" borderId="0" xfId="0" applyNumberFormat="1" applyFont="1"/>
    <xf numFmtId="2" fontId="7" fillId="0" borderId="0" xfId="0" applyNumberFormat="1" applyFont="1"/>
    <xf numFmtId="0" fontId="7" fillId="0" borderId="0" xfId="0" applyFont="1" applyAlignment="1">
      <alignment horizontal="left"/>
    </xf>
    <xf numFmtId="0" fontId="7" fillId="0" borderId="0" xfId="0" quotePrefix="1" applyFont="1" applyAlignment="1">
      <alignment horizontal="left"/>
    </xf>
    <xf numFmtId="3" fontId="8" fillId="0" borderId="0" xfId="0" applyNumberFormat="1" applyFont="1" applyAlignment="1">
      <alignment horizontal="right" vertical="center" indent="1"/>
    </xf>
    <xf numFmtId="0" fontId="0" fillId="0" borderId="6" xfId="0" applyBorder="1" applyAlignment="1">
      <alignment horizontal="left" vertical="center" indent="2"/>
    </xf>
    <xf numFmtId="165" fontId="0" fillId="0" borderId="0" xfId="0" applyNumberFormat="1" applyAlignment="1">
      <alignment horizontal="right" vertical="center" indent="1"/>
    </xf>
    <xf numFmtId="170" fontId="0" fillId="0" borderId="0" xfId="0" applyNumberFormat="1" applyAlignment="1">
      <alignment horizontal="right" vertical="center" indent="1"/>
    </xf>
    <xf numFmtId="9" fontId="0" fillId="10" borderId="7" xfId="0" applyNumberFormat="1" applyFill="1" applyBorder="1" applyAlignment="1">
      <alignment horizontal="center" vertical="center"/>
    </xf>
    <xf numFmtId="0" fontId="65" fillId="0" borderId="0" xfId="1777" applyAlignment="1">
      <alignment horizontal="right" vertical="center" indent="1"/>
    </xf>
    <xf numFmtId="0" fontId="71" fillId="0" borderId="0" xfId="0" applyFont="1"/>
    <xf numFmtId="14" fontId="4" fillId="0" borderId="0" xfId="0" applyNumberFormat="1" applyFont="1" applyAlignment="1">
      <alignment horizontal="center"/>
    </xf>
    <xf numFmtId="0" fontId="0" fillId="2" borderId="30" xfId="0" applyFill="1" applyBorder="1" applyAlignment="1">
      <alignment horizontal="center"/>
    </xf>
    <xf numFmtId="0" fontId="0" fillId="3" borderId="30" xfId="0" applyFill="1" applyBorder="1" applyAlignment="1">
      <alignment horizontal="center"/>
    </xf>
    <xf numFmtId="0" fontId="0" fillId="4" borderId="30" xfId="0" applyFill="1" applyBorder="1" applyAlignment="1">
      <alignment horizontal="center"/>
    </xf>
    <xf numFmtId="0" fontId="0" fillId="5" borderId="30" xfId="0" applyFill="1" applyBorder="1" applyAlignment="1">
      <alignment horizontal="center"/>
    </xf>
    <xf numFmtId="0" fontId="0" fillId="6" borderId="30" xfId="0" applyFill="1" applyBorder="1" applyAlignment="1">
      <alignment horizontal="center"/>
    </xf>
    <xf numFmtId="0" fontId="0" fillId="7" borderId="30" xfId="0" applyFill="1" applyBorder="1" applyAlignment="1">
      <alignment horizontal="center"/>
    </xf>
    <xf numFmtId="0" fontId="0" fillId="4" borderId="33" xfId="0" applyFill="1" applyBorder="1" applyAlignment="1">
      <alignment horizontal="center" vertical="center"/>
    </xf>
    <xf numFmtId="0" fontId="0" fillId="5" borderId="33" xfId="0" applyFill="1" applyBorder="1" applyAlignment="1">
      <alignment horizontal="center" vertical="center"/>
    </xf>
    <xf numFmtId="0" fontId="0" fillId="6" borderId="33" xfId="0" applyFill="1" applyBorder="1" applyAlignment="1">
      <alignment horizontal="center" vertical="center"/>
    </xf>
    <xf numFmtId="0" fontId="3" fillId="0" borderId="6" xfId="0" applyFont="1" applyBorder="1"/>
    <xf numFmtId="0" fontId="0" fillId="0" borderId="7" xfId="0" applyBorder="1" applyAlignment="1">
      <alignment horizontal="center"/>
    </xf>
    <xf numFmtId="3" fontId="5" fillId="0" borderId="6" xfId="0" applyNumberFormat="1" applyFont="1" applyBorder="1" applyAlignment="1">
      <alignment horizontal="right" indent="1"/>
    </xf>
    <xf numFmtId="3" fontId="5" fillId="0" borderId="0" xfId="0" applyNumberFormat="1" applyFont="1" applyAlignment="1">
      <alignment horizontal="right" indent="1"/>
    </xf>
    <xf numFmtId="3" fontId="5" fillId="0" borderId="7" xfId="0" applyNumberFormat="1" applyFont="1" applyBorder="1" applyAlignment="1">
      <alignment horizontal="right" indent="1"/>
    </xf>
    <xf numFmtId="0" fontId="72" fillId="0" borderId="0" xfId="0" applyFont="1" applyAlignment="1">
      <alignment horizontal="left" indent="1"/>
    </xf>
    <xf numFmtId="0" fontId="72" fillId="0" borderId="0" xfId="0" applyFont="1" applyAlignment="1">
      <alignment horizontal="right" indent="1"/>
    </xf>
    <xf numFmtId="165" fontId="2" fillId="0" borderId="6" xfId="0" applyNumberFormat="1" applyFont="1" applyBorder="1" applyAlignment="1">
      <alignment horizontal="right" indent="1"/>
    </xf>
    <xf numFmtId="165" fontId="2" fillId="0" borderId="0" xfId="0" applyNumberFormat="1" applyFont="1" applyAlignment="1">
      <alignment horizontal="right" indent="1"/>
    </xf>
    <xf numFmtId="165" fontId="2" fillId="0" borderId="7" xfId="0" applyNumberFormat="1" applyFont="1" applyBorder="1" applyAlignment="1">
      <alignment horizontal="right" indent="1"/>
    </xf>
    <xf numFmtId="165" fontId="0" fillId="0" borderId="6" xfId="0" applyNumberFormat="1" applyBorder="1" applyAlignment="1">
      <alignment horizontal="right" vertical="center" indent="1"/>
    </xf>
    <xf numFmtId="165" fontId="0" fillId="0" borderId="7" xfId="0" applyNumberFormat="1" applyBorder="1" applyAlignment="1">
      <alignment horizontal="right" vertical="center" indent="1"/>
    </xf>
    <xf numFmtId="0" fontId="8" fillId="0" borderId="0" xfId="0" applyFont="1" applyAlignment="1">
      <alignment vertical="center"/>
    </xf>
    <xf numFmtId="0" fontId="8" fillId="0" borderId="0" xfId="0" applyFont="1" applyAlignment="1">
      <alignment horizontal="center" vertical="center"/>
    </xf>
    <xf numFmtId="0" fontId="8" fillId="0" borderId="0" xfId="0" quotePrefix="1" applyFont="1" applyAlignment="1">
      <alignment horizontal="center" vertical="center"/>
    </xf>
    <xf numFmtId="0" fontId="8" fillId="0" borderId="7" xfId="0" applyFont="1" applyBorder="1" applyAlignment="1">
      <alignment horizontal="center" vertical="center"/>
    </xf>
    <xf numFmtId="3" fontId="8" fillId="0" borderId="6"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0" fillId="0" borderId="6" xfId="0" applyNumberFormat="1" applyBorder="1" applyAlignment="1">
      <alignment horizontal="right" indent="1"/>
    </xf>
    <xf numFmtId="3" fontId="0" fillId="0" borderId="7" xfId="0" applyNumberFormat="1" applyBorder="1" applyAlignment="1">
      <alignment horizontal="right" indent="1"/>
    </xf>
    <xf numFmtId="3" fontId="0" fillId="0" borderId="0" xfId="0" applyNumberFormat="1" applyAlignment="1">
      <alignment horizontal="left" indent="1"/>
    </xf>
    <xf numFmtId="0" fontId="5" fillId="0" borderId="6" xfId="0" applyFont="1" applyBorder="1" applyAlignment="1">
      <alignment horizontal="left" vertical="center" indent="1"/>
    </xf>
    <xf numFmtId="0" fontId="0" fillId="2" borderId="28" xfId="0" applyFill="1" applyBorder="1" applyAlignment="1">
      <alignment horizontal="center" vertical="center"/>
    </xf>
    <xf numFmtId="0" fontId="72" fillId="0" borderId="6" xfId="0" applyFont="1" applyBorder="1" applyAlignment="1">
      <alignment horizontal="left" vertical="top" indent="1"/>
    </xf>
    <xf numFmtId="0" fontId="0" fillId="0" borderId="6" xfId="0" applyBorder="1" applyAlignment="1">
      <alignment horizontal="left" indent="2"/>
    </xf>
    <xf numFmtId="0" fontId="72" fillId="0" borderId="6" xfId="0" applyFont="1" applyBorder="1" applyAlignment="1">
      <alignment horizontal="left" indent="1"/>
    </xf>
    <xf numFmtId="0" fontId="72" fillId="0" borderId="6" xfId="0" applyFont="1" applyBorder="1" applyAlignment="1">
      <alignment horizontal="left" vertical="center" indent="1"/>
    </xf>
    <xf numFmtId="0" fontId="7" fillId="0" borderId="33" xfId="0" applyFont="1" applyBorder="1" applyAlignment="1">
      <alignment horizontal="center"/>
    </xf>
    <xf numFmtId="0" fontId="5" fillId="0" borderId="32" xfId="0" applyFont="1" applyBorder="1" applyAlignment="1">
      <alignment horizontal="left" vertical="center"/>
    </xf>
    <xf numFmtId="3" fontId="5" fillId="0" borderId="33" xfId="0" applyNumberFormat="1" applyFont="1" applyBorder="1" applyAlignment="1">
      <alignment horizontal="right" indent="1"/>
    </xf>
    <xf numFmtId="3" fontId="5" fillId="0" borderId="32" xfId="0" applyNumberFormat="1" applyFont="1" applyBorder="1" applyAlignment="1">
      <alignment horizontal="right" indent="1"/>
    </xf>
    <xf numFmtId="3" fontId="5" fillId="0" borderId="34" xfId="0" applyNumberFormat="1" applyFont="1" applyBorder="1" applyAlignment="1">
      <alignment horizontal="right" indent="1"/>
    </xf>
    <xf numFmtId="3" fontId="0" fillId="0" borderId="6" xfId="0" applyNumberFormat="1" applyBorder="1"/>
    <xf numFmtId="0" fontId="0" fillId="2" borderId="29"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8" borderId="30" xfId="0" applyFill="1" applyBorder="1" applyAlignment="1">
      <alignment horizontal="center"/>
    </xf>
    <xf numFmtId="0" fontId="0" fillId="9" borderId="30" xfId="0" applyFill="1" applyBorder="1" applyAlignment="1">
      <alignment horizontal="center"/>
    </xf>
    <xf numFmtId="2" fontId="0" fillId="10" borderId="0" xfId="1" applyNumberFormat="1" applyFont="1" applyFill="1" applyBorder="1" applyAlignment="1">
      <alignment horizontal="center" vertical="center"/>
    </xf>
    <xf numFmtId="2" fontId="0" fillId="10" borderId="7" xfId="1" applyNumberFormat="1" applyFont="1" applyFill="1" applyBorder="1" applyAlignment="1">
      <alignment horizontal="center" vertical="center"/>
    </xf>
    <xf numFmtId="0" fontId="66" fillId="0" borderId="0" xfId="0" applyFont="1"/>
    <xf numFmtId="0" fontId="0" fillId="0" borderId="0" xfId="0" applyAlignment="1">
      <alignment vertical="top" wrapText="1"/>
    </xf>
    <xf numFmtId="1" fontId="0" fillId="0" borderId="0" xfId="0" applyNumberFormat="1" applyAlignment="1">
      <alignment vertical="center"/>
    </xf>
    <xf numFmtId="0" fontId="0" fillId="0" borderId="35" xfId="0" applyBorder="1" applyAlignment="1">
      <alignment horizontal="center"/>
    </xf>
    <xf numFmtId="0" fontId="0" fillId="0" borderId="31" xfId="0" applyBorder="1" applyAlignment="1">
      <alignment horizontal="center"/>
    </xf>
    <xf numFmtId="0" fontId="8" fillId="0" borderId="36" xfId="0" applyFont="1" applyBorder="1" applyAlignment="1">
      <alignment horizontal="center"/>
    </xf>
    <xf numFmtId="0" fontId="0" fillId="0" borderId="36" xfId="0" applyBorder="1" applyAlignment="1">
      <alignment horizontal="center"/>
    </xf>
    <xf numFmtId="0" fontId="8" fillId="0" borderId="3" xfId="0" applyFont="1" applyBorder="1" applyAlignment="1">
      <alignment horizontal="left" indent="2"/>
    </xf>
    <xf numFmtId="0" fontId="0" fillId="0" borderId="31" xfId="0" applyBorder="1" applyAlignment="1">
      <alignment wrapText="1"/>
    </xf>
    <xf numFmtId="0" fontId="0" fillId="0" borderId="3" xfId="0" applyBorder="1" applyAlignment="1">
      <alignment horizontal="left"/>
    </xf>
    <xf numFmtId="0" fontId="3" fillId="0" borderId="0" xfId="0" applyFont="1"/>
    <xf numFmtId="0" fontId="73" fillId="0" borderId="0" xfId="0" applyFont="1"/>
    <xf numFmtId="0" fontId="2" fillId="0" borderId="32" xfId="0" applyFont="1" applyBorder="1" applyAlignment="1">
      <alignment horizontal="left" vertical="center"/>
    </xf>
    <xf numFmtId="0" fontId="0" fillId="0" borderId="2" xfId="0" applyBorder="1" applyAlignment="1">
      <alignment horizontal="left"/>
    </xf>
    <xf numFmtId="0" fontId="0" fillId="0" borderId="0" xfId="0" quotePrefix="1" applyAlignment="1">
      <alignment horizontal="center"/>
    </xf>
    <xf numFmtId="0" fontId="0" fillId="0" borderId="3" xfId="0" quotePrefix="1" applyBorder="1" applyAlignment="1">
      <alignment horizontal="center"/>
    </xf>
    <xf numFmtId="0" fontId="0" fillId="0" borderId="6" xfId="0" applyBorder="1" applyAlignment="1">
      <alignment horizontal="left"/>
    </xf>
    <xf numFmtId="0" fontId="0" fillId="7" borderId="34" xfId="0" applyFill="1" applyBorder="1" applyAlignment="1">
      <alignment horizontal="center" vertical="center"/>
    </xf>
    <xf numFmtId="0" fontId="0" fillId="0" borderId="1" xfId="0" applyBorder="1" applyAlignment="1">
      <alignment horizontal="left" indent="1"/>
    </xf>
    <xf numFmtId="3" fontId="0" fillId="0" borderId="1" xfId="0" applyNumberFormat="1" applyBorder="1" applyAlignment="1">
      <alignment horizontal="right" indent="1"/>
    </xf>
    <xf numFmtId="0" fontId="2" fillId="0" borderId="3" xfId="0" applyFont="1" applyBorder="1" applyAlignment="1">
      <alignment horizontal="left" vertical="center"/>
    </xf>
    <xf numFmtId="0" fontId="0" fillId="0" borderId="3" xfId="0" applyBorder="1" applyAlignment="1">
      <alignment horizontal="center"/>
    </xf>
    <xf numFmtId="0" fontId="8" fillId="0" borderId="6" xfId="0" applyFont="1" applyBorder="1" applyAlignment="1">
      <alignment horizontal="left" vertical="center" indent="1"/>
    </xf>
    <xf numFmtId="0" fontId="68" fillId="0" borderId="0" xfId="0" applyFont="1" applyAlignment="1">
      <alignment horizontal="left" vertical="center"/>
    </xf>
    <xf numFmtId="0" fontId="0" fillId="3" borderId="43" xfId="0" applyFill="1" applyBorder="1" applyAlignment="1">
      <alignment horizontal="center" vertical="center"/>
    </xf>
    <xf numFmtId="0" fontId="0" fillId="3" borderId="42" xfId="0" applyFill="1" applyBorder="1" applyAlignment="1">
      <alignment horizontal="center" vertical="center"/>
    </xf>
    <xf numFmtId="0" fontId="0" fillId="0" borderId="42" xfId="0" applyBorder="1" applyAlignment="1">
      <alignment horizontal="center" vertical="center"/>
    </xf>
    <xf numFmtId="3" fontId="5" fillId="0" borderId="42" xfId="0" applyNumberFormat="1" applyFont="1" applyBorder="1" applyAlignment="1">
      <alignment horizontal="right" indent="1"/>
    </xf>
    <xf numFmtId="0" fontId="0" fillId="0" borderId="44" xfId="0" applyBorder="1"/>
    <xf numFmtId="0" fontId="68" fillId="0" borderId="0" xfId="0" applyFont="1"/>
    <xf numFmtId="0" fontId="65" fillId="0" borderId="0" xfId="1777" applyAlignment="1">
      <alignment vertical="center"/>
    </xf>
    <xf numFmtId="0" fontId="61" fillId="0" borderId="7" xfId="0" applyFont="1" applyBorder="1" applyAlignment="1">
      <alignment horizontal="center" vertical="center"/>
    </xf>
    <xf numFmtId="0" fontId="7" fillId="11" borderId="0" xfId="0" applyFont="1" applyFill="1"/>
    <xf numFmtId="9" fontId="0" fillId="10" borderId="0" xfId="1" applyFont="1" applyFill="1" applyAlignment="1">
      <alignment horizontal="center" vertical="center"/>
    </xf>
    <xf numFmtId="20" fontId="0" fillId="0" borderId="0" xfId="0" applyNumberFormat="1" applyAlignment="1">
      <alignment vertical="center"/>
    </xf>
    <xf numFmtId="0" fontId="0" fillId="0" borderId="42" xfId="0" applyBorder="1"/>
    <xf numFmtId="0" fontId="0" fillId="0" borderId="45" xfId="0" applyBorder="1"/>
    <xf numFmtId="0" fontId="0" fillId="0" borderId="43" xfId="0" applyBorder="1"/>
    <xf numFmtId="0" fontId="0" fillId="0" borderId="47" xfId="0" applyBorder="1"/>
    <xf numFmtId="3" fontId="0" fillId="0" borderId="7" xfId="0" applyNumberFormat="1" applyBorder="1"/>
    <xf numFmtId="0" fontId="2" fillId="0" borderId="32" xfId="0" applyFont="1" applyBorder="1"/>
    <xf numFmtId="0" fontId="2" fillId="0" borderId="33" xfId="0" applyFont="1" applyBorder="1"/>
    <xf numFmtId="0" fontId="2" fillId="0" borderId="30" xfId="0" applyFont="1" applyBorder="1" applyAlignment="1">
      <alignment horizontal="center"/>
    </xf>
    <xf numFmtId="0" fontId="2" fillId="0" borderId="30" xfId="0" applyFont="1" applyBorder="1"/>
    <xf numFmtId="0" fontId="0" fillId="0" borderId="46" xfId="0" applyBorder="1" applyAlignment="1">
      <alignment horizontal="center"/>
    </xf>
    <xf numFmtId="0" fontId="0" fillId="43" borderId="0" xfId="0" applyFill="1" applyAlignment="1">
      <alignment horizontal="center" vertical="center"/>
    </xf>
    <xf numFmtId="0" fontId="0" fillId="43" borderId="6" xfId="0" applyFill="1" applyBorder="1" applyAlignment="1">
      <alignment horizontal="center" vertical="center"/>
    </xf>
    <xf numFmtId="164" fontId="0" fillId="43" borderId="6" xfId="1" applyNumberFormat="1" applyFont="1" applyFill="1" applyBorder="1" applyAlignment="1">
      <alignment horizontal="right" vertical="center" indent="1"/>
    </xf>
    <xf numFmtId="164" fontId="0" fillId="43" borderId="0" xfId="1" applyNumberFormat="1" applyFont="1" applyFill="1" applyBorder="1" applyAlignment="1">
      <alignment horizontal="right" vertical="center" indent="1"/>
    </xf>
    <xf numFmtId="164" fontId="0" fillId="43" borderId="7" xfId="1" applyNumberFormat="1" applyFont="1" applyFill="1" applyBorder="1" applyAlignment="1">
      <alignment horizontal="right" vertical="center" indent="1"/>
    </xf>
    <xf numFmtId="1" fontId="0" fillId="43" borderId="7" xfId="1" applyNumberFormat="1" applyFont="1" applyFill="1" applyBorder="1" applyAlignment="1">
      <alignment horizontal="right" vertical="center" indent="1"/>
    </xf>
    <xf numFmtId="164" fontId="0" fillId="43" borderId="0" xfId="0" applyNumberFormat="1" applyFill="1" applyAlignment="1">
      <alignment horizontal="center" vertical="center"/>
    </xf>
    <xf numFmtId="0" fontId="0" fillId="0" borderId="6" xfId="0" applyBorder="1" applyAlignment="1">
      <alignment horizontal="left" vertical="center" indent="3"/>
    </xf>
    <xf numFmtId="0" fontId="0" fillId="0" borderId="2" xfId="0" applyBorder="1" applyAlignment="1">
      <alignment horizontal="left" vertical="center" indent="2"/>
    </xf>
    <xf numFmtId="0" fontId="0" fillId="43" borderId="7" xfId="0" applyFill="1" applyBorder="1" applyAlignment="1">
      <alignment horizontal="center" vertical="center"/>
    </xf>
    <xf numFmtId="9" fontId="0" fillId="43" borderId="7" xfId="1" applyFont="1" applyFill="1" applyBorder="1" applyAlignment="1">
      <alignment horizontal="center" vertical="center"/>
    </xf>
    <xf numFmtId="164" fontId="0" fillId="43" borderId="7" xfId="1" applyNumberFormat="1" applyFont="1" applyFill="1" applyBorder="1" applyAlignment="1">
      <alignment horizontal="center" vertical="center"/>
    </xf>
    <xf numFmtId="0" fontId="0" fillId="43" borderId="1" xfId="0" applyFill="1" applyBorder="1" applyAlignment="1">
      <alignment horizontal="center" vertical="center"/>
    </xf>
    <xf numFmtId="0" fontId="0" fillId="43" borderId="6" xfId="0" applyFill="1" applyBorder="1" applyAlignment="1">
      <alignment horizontal="left" vertical="center"/>
    </xf>
    <xf numFmtId="0" fontId="0" fillId="43" borderId="0" xfId="0" applyFill="1" applyAlignment="1">
      <alignment vertical="center"/>
    </xf>
    <xf numFmtId="0" fontId="2" fillId="43" borderId="6" xfId="0" applyFont="1" applyFill="1" applyBorder="1" applyAlignment="1">
      <alignment vertical="center"/>
    </xf>
    <xf numFmtId="0" fontId="0" fillId="43" borderId="6" xfId="0" applyFill="1" applyBorder="1" applyAlignment="1">
      <alignment vertical="center"/>
    </xf>
    <xf numFmtId="9" fontId="0" fillId="43" borderId="7" xfId="1" applyFont="1" applyFill="1" applyBorder="1" applyAlignment="1">
      <alignment vertical="center"/>
    </xf>
    <xf numFmtId="0" fontId="0" fillId="43" borderId="6" xfId="0" applyFill="1" applyBorder="1" applyAlignment="1">
      <alignment horizontal="left" vertical="center" indent="1"/>
    </xf>
    <xf numFmtId="2" fontId="0" fillId="43" borderId="7" xfId="1" applyNumberFormat="1" applyFont="1" applyFill="1" applyBorder="1" applyAlignment="1">
      <alignment horizontal="right" vertical="center" indent="1"/>
    </xf>
    <xf numFmtId="1" fontId="0" fillId="43" borderId="0" xfId="0" applyNumberFormat="1" applyFill="1" applyAlignment="1">
      <alignment horizontal="center" vertical="center"/>
    </xf>
    <xf numFmtId="1" fontId="0" fillId="43" borderId="7" xfId="0" applyNumberFormat="1" applyFill="1" applyBorder="1" applyAlignment="1">
      <alignment horizontal="center" vertical="center"/>
    </xf>
    <xf numFmtId="0" fontId="0" fillId="0" borderId="46" xfId="0" applyBorder="1"/>
    <xf numFmtId="3" fontId="0" fillId="0" borderId="36" xfId="0" applyNumberFormat="1" applyBorder="1" applyAlignment="1">
      <alignment horizontal="right" vertical="center" indent="1"/>
    </xf>
    <xf numFmtId="0" fontId="0" fillId="43" borderId="2" xfId="0" applyFill="1" applyBorder="1" applyAlignment="1">
      <alignment horizontal="left" vertical="center"/>
    </xf>
  </cellXfs>
  <cellStyles count="2469">
    <cellStyle name="???????????" xfId="3" xr:uid="{564D2CA2-084F-4257-AFED-42EED7C12D8D}"/>
    <cellStyle name="??????????? 2" xfId="4" xr:uid="{59905082-7474-4AE2-990D-3711F5F1D5C1}"/>
    <cellStyle name="???????_2++" xfId="5" xr:uid="{0E6A221B-4851-4FDB-BF74-DE8093E0C48A}"/>
    <cellStyle name="20 % - Akzent1 2" xfId="6" xr:uid="{4773535B-2EC1-4A31-8811-70002B4FF872}"/>
    <cellStyle name="20 % - Akzent1 2 2" xfId="7" xr:uid="{45232EEC-2132-4DA0-BEE6-7B8787FCE46A}"/>
    <cellStyle name="20 % - Akzent1 3" xfId="8" xr:uid="{3F976735-327C-485C-9BF1-114A97D8DBFD}"/>
    <cellStyle name="20 % - Akzent1 3 2" xfId="9" xr:uid="{0AD22E10-DE94-48D0-AC83-3BCCB3DEAA5F}"/>
    <cellStyle name="20 % - Akzent2 2" xfId="10" xr:uid="{01F5E03F-7862-467D-AE12-8E8F7BC4CDDD}"/>
    <cellStyle name="20 % - Akzent2 2 2" xfId="11" xr:uid="{151AB028-3BC1-46EE-BBB6-78E2045328C7}"/>
    <cellStyle name="20 % - Akzent2 3" xfId="12" xr:uid="{E9C5E3AF-6F59-4405-9368-E3B1E26D7B73}"/>
    <cellStyle name="20 % - Akzent2 3 2" xfId="13" xr:uid="{963787C3-DB29-47FB-AE86-7A9D97CC57AE}"/>
    <cellStyle name="20 % - Akzent3 2" xfId="14" xr:uid="{B5F2F83C-E283-479D-B61C-3A3D99CB48F0}"/>
    <cellStyle name="20 % - Akzent3 2 2" xfId="15" xr:uid="{0BE50FBA-FECF-4A3E-B5FF-DF86C6CEDEDB}"/>
    <cellStyle name="20 % - Akzent3 3" xfId="16" xr:uid="{A7BEECBF-2425-4FEE-8FFA-A80F7BD1DDBD}"/>
    <cellStyle name="20 % - Akzent3 3 2" xfId="17" xr:uid="{44BA174A-3956-4321-AFFC-074AF2278B8C}"/>
    <cellStyle name="20 % - Akzent4 2" xfId="18" xr:uid="{57BADE6B-0B33-4A4F-8967-DB3D6437F1CF}"/>
    <cellStyle name="20 % - Akzent4 2 2" xfId="19" xr:uid="{7362189B-1C9F-42BE-B78F-804B29833C31}"/>
    <cellStyle name="20 % - Akzent4 3" xfId="20" xr:uid="{DE35A382-6513-443A-B7F4-0DE067FB15AF}"/>
    <cellStyle name="20 % - Akzent4 3 2" xfId="21" xr:uid="{22A33930-3743-4BFD-B417-271DAB664FFE}"/>
    <cellStyle name="20 % - Akzent5 2" xfId="22" xr:uid="{B3E59261-1BE3-4A5B-B44D-DA5956F590BD}"/>
    <cellStyle name="20 % - Akzent5 2 2" xfId="23" xr:uid="{303639EE-4253-4DC1-A06C-AC217F0109E8}"/>
    <cellStyle name="20 % - Akzent5 3" xfId="24" xr:uid="{472F9B2E-28EA-4254-850F-2D78E6BE8A9E}"/>
    <cellStyle name="20 % - Akzent5 3 2" xfId="25" xr:uid="{676BCE35-5677-4140-A584-236BDA39066E}"/>
    <cellStyle name="20 % - Akzent6 2" xfId="26" xr:uid="{B700C28E-E18D-44E6-A31F-811029B412CB}"/>
    <cellStyle name="20 % - Akzent6 2 2" xfId="27" xr:uid="{D12812C2-FF47-4257-88CE-57774807117E}"/>
    <cellStyle name="20 % - Akzent6 3" xfId="28" xr:uid="{503150A6-212E-410A-AA61-3887D384ABD0}"/>
    <cellStyle name="20 % - Akzent6 3 2" xfId="29" xr:uid="{B0470090-276C-4B0E-A6F3-30767F813E31}"/>
    <cellStyle name="20% - Accent1 2" xfId="30" xr:uid="{4E91EDA3-FD58-41FB-9221-DC3C9B318FCE}"/>
    <cellStyle name="20% - Accent1 2 2" xfId="31" xr:uid="{BB2DBE9B-9D4E-45BD-BB8D-77C45AA09E85}"/>
    <cellStyle name="20% - Accent1 3" xfId="32" xr:uid="{62267895-EEDC-4F6C-B769-659C590FDB30}"/>
    <cellStyle name="20% - Accent1 3 2" xfId="33" xr:uid="{045276C6-39A0-490D-AD2B-81CE7B3E48C1}"/>
    <cellStyle name="20% - Accent2 2" xfId="34" xr:uid="{BCA0CF29-5306-4907-89FB-181666A86969}"/>
    <cellStyle name="20% - Accent2 2 2" xfId="35" xr:uid="{6953E7EE-73C1-4674-8430-75AD0465E6FF}"/>
    <cellStyle name="20% - Accent2 3" xfId="36" xr:uid="{0BA6BD20-F61D-4FF9-A8D0-98F376A63380}"/>
    <cellStyle name="20% - Accent2 3 2" xfId="37" xr:uid="{1D44CDDF-00B4-4CAA-B5D3-625400F2D807}"/>
    <cellStyle name="20% - Accent3 2" xfId="38" xr:uid="{C7700410-8101-4E3B-BA7E-7E8A6E805A28}"/>
    <cellStyle name="20% - Accent3 2 2" xfId="39" xr:uid="{8D5B8076-3453-4765-96BD-ADFA273DD348}"/>
    <cellStyle name="20% - Accent3 3" xfId="40" xr:uid="{E08509A9-E923-43EC-91F0-548B4699D73F}"/>
    <cellStyle name="20% - Accent3 3 2" xfId="41" xr:uid="{8C8AB8B1-AD4E-4A72-8FD1-BF73DF53DD06}"/>
    <cellStyle name="20% - Accent4 2" xfId="42" xr:uid="{D7068E0F-1474-4717-B802-3491ADEBD292}"/>
    <cellStyle name="20% - Accent4 2 2" xfId="43" xr:uid="{8F1F67FE-D46A-4FFF-ADD5-ECF144DDF788}"/>
    <cellStyle name="20% - Accent4 3" xfId="44" xr:uid="{78C19EA0-B2B0-4E95-B145-CA6EB4B643A7}"/>
    <cellStyle name="20% - Accent4 3 2" xfId="45" xr:uid="{AABB2C50-F51A-4CF3-A379-73197E087257}"/>
    <cellStyle name="20% - Accent5 2" xfId="46" xr:uid="{0404253D-F4B0-42A8-9100-0BF745755E3D}"/>
    <cellStyle name="20% - Accent5 2 2" xfId="47" xr:uid="{BA657A14-884F-4D02-B501-4A28C2AF4D73}"/>
    <cellStyle name="20% - Accent5 3" xfId="48" xr:uid="{B114F0A4-5444-4CE1-9608-693C099E7C70}"/>
    <cellStyle name="20% - Accent5 3 2" xfId="49" xr:uid="{FB33346B-570A-457C-BD2C-9C99428E1916}"/>
    <cellStyle name="20% - Accent6 2" xfId="50" xr:uid="{FFCBCCCB-7505-4BCB-93E5-2789A8F0DA13}"/>
    <cellStyle name="20% - Accent6 2 2" xfId="51" xr:uid="{C97CB695-64BE-49CA-96A6-5944F24AAA34}"/>
    <cellStyle name="20% - Accent6 3" xfId="52" xr:uid="{6F47E567-D481-4546-BBB9-F1390C9BE9C0}"/>
    <cellStyle name="20% - Accent6 3 2" xfId="53" xr:uid="{CCCAA301-9DCC-49A3-BA99-21E7E17B2AF5}"/>
    <cellStyle name="2x indented GHG Textfiels" xfId="54" xr:uid="{09187447-CDA1-4670-8D96-73EEE9F2DD47}"/>
    <cellStyle name="2x indented GHG Textfiels 2" xfId="55" xr:uid="{DA0D9D46-7ADB-4FF2-BDF1-2365DDAC12C6}"/>
    <cellStyle name="2x indented GHG Textfiels 2 2" xfId="56" xr:uid="{2328D044-20FF-461E-9B92-F24A96F558C4}"/>
    <cellStyle name="2x indented GHG Textfiels 2 2 2" xfId="57" xr:uid="{81E21CE8-F474-445A-B047-5E9B6F572D3B}"/>
    <cellStyle name="2x indented GHG Textfiels 2 3" xfId="58" xr:uid="{FF4FE396-97E8-421C-A42C-8F2A977B2715}"/>
    <cellStyle name="2x indented GHG Textfiels 3" xfId="59" xr:uid="{DB38D627-AB6E-435C-8356-F7C362280255}"/>
    <cellStyle name="2x indented GHG Textfiels 3 2" xfId="60" xr:uid="{924B7373-4139-460F-A030-C0DDBF05BDE0}"/>
    <cellStyle name="2x indented GHG Textfiels 3 2 2" xfId="61" xr:uid="{475A586D-C1C7-4403-AA17-94E3D5773DA4}"/>
    <cellStyle name="2x indented GHG Textfiels 3 2 2 2" xfId="62" xr:uid="{3B02F33C-65AB-4436-AAFC-FA0271F7CA8A}"/>
    <cellStyle name="2x indented GHG Textfiels 3 2 2 2 2" xfId="63" xr:uid="{E9FECC82-CE1D-4521-991F-967C0B4ED412}"/>
    <cellStyle name="2x indented GHG Textfiels 3 2 2 3" xfId="64" xr:uid="{CAF82ADF-1E08-4012-9259-1BE2154EDCAA}"/>
    <cellStyle name="2x indented GHG Textfiels 3 2 3" xfId="65" xr:uid="{28AC9D09-C037-4501-930B-66D7E7E6AA87}"/>
    <cellStyle name="2x indented GHG Textfiels 3 2 3 2" xfId="66" xr:uid="{A8EABAC8-9651-4482-A94C-431E81A7447B}"/>
    <cellStyle name="2x indented GHG Textfiels 3 2 4" xfId="67" xr:uid="{B43F86F1-5455-4A29-A492-083D3491AB96}"/>
    <cellStyle name="2x indented GHG Textfiels 3 3" xfId="68" xr:uid="{B9592ACE-720D-498C-A667-A406FE693267}"/>
    <cellStyle name="2x indented GHG Textfiels 3 3 2" xfId="69" xr:uid="{1C871C86-A773-42AA-A7DE-7CA4B3BE71A6}"/>
    <cellStyle name="2x indented GHG Textfiels 3 3 2 2" xfId="70" xr:uid="{932B8CA8-526B-44BD-8D94-6833ABDD7AAD}"/>
    <cellStyle name="2x indented GHG Textfiels 3 3 2 2 2" xfId="71" xr:uid="{C5829552-20C2-4DA3-9853-C83EBC952E1A}"/>
    <cellStyle name="2x indented GHG Textfiels 3 3 2 3" xfId="72" xr:uid="{02B5CB6D-64FD-4834-B83B-805C8EA5B978}"/>
    <cellStyle name="2x indented GHG Textfiels 3 3 3" xfId="73" xr:uid="{22920B31-84DB-4FD4-9CA3-7584618D6FBB}"/>
    <cellStyle name="2x indented GHG Textfiels 3 3 3 2" xfId="74" xr:uid="{7F0ACA75-76C3-47F4-8563-50A938CEF13E}"/>
    <cellStyle name="2x indented GHG Textfiels 3 3 3 2 2" xfId="75" xr:uid="{D89B442B-F739-408E-87C4-34D0B566AE85}"/>
    <cellStyle name="2x indented GHG Textfiels 3 3 3 3" xfId="76" xr:uid="{5BC7E475-0143-44A7-823B-35D1570327B9}"/>
    <cellStyle name="2x indented GHG Textfiels 3 3 4" xfId="77" xr:uid="{6251B4C3-E8D0-4A6D-A69C-76AD716C0FFF}"/>
    <cellStyle name="2x indented GHG Textfiels 3 3 4 2" xfId="78" xr:uid="{94D14184-5BD3-4655-BCB6-EBBD7E958D9E}"/>
    <cellStyle name="2x indented GHG Textfiels 3 3 4 2 2" xfId="79" xr:uid="{2E4F229E-187C-48E4-9BAF-A8A3C5A0A0F2}"/>
    <cellStyle name="2x indented GHG Textfiels 3 3 4 3" xfId="80" xr:uid="{720178C3-33ED-4672-B86E-438F004F5BFD}"/>
    <cellStyle name="2x indented GHG Textfiels 3 3 5" xfId="81" xr:uid="{80880816-6304-49E5-9AFF-DFE65B980F9C}"/>
    <cellStyle name="2x indented GHG Textfiels 3 4" xfId="82" xr:uid="{5A54D392-D215-4B64-AA50-AA56772F0F6D}"/>
    <cellStyle name="2x indented GHG Textfiels 4" xfId="83" xr:uid="{AE128EDD-4A3A-44BA-A796-B80C39CED8CA}"/>
    <cellStyle name="40 % - Akzent1 2" xfId="84" xr:uid="{124507A1-58D8-4C27-A0DB-7EF1496BFEA6}"/>
    <cellStyle name="40 % - Akzent1 2 2" xfId="85" xr:uid="{6B792CEA-E4E0-4103-ABDE-9EE43D17FB4F}"/>
    <cellStyle name="40 % - Akzent1 3" xfId="86" xr:uid="{6ED3D51F-23A7-44D1-AFCE-7F16DCF6AD9C}"/>
    <cellStyle name="40 % - Akzent1 3 2" xfId="87" xr:uid="{48BF4529-C502-4531-BD68-9CA12B87C01C}"/>
    <cellStyle name="40 % - Akzent2 2" xfId="88" xr:uid="{E7EF28D6-9532-4D13-A469-6844ADB3F887}"/>
    <cellStyle name="40 % - Akzent2 2 2" xfId="89" xr:uid="{5A8D7B0C-C46F-4B39-BFEA-B36AB9AAB39F}"/>
    <cellStyle name="40 % - Akzent2 3" xfId="90" xr:uid="{9A04CEDA-4FD0-4D71-B8BE-89D38A975A4B}"/>
    <cellStyle name="40 % - Akzent2 3 2" xfId="91" xr:uid="{BDC8B345-A80B-4BFD-8BC0-3A90907EBB07}"/>
    <cellStyle name="40 % - Akzent3 2" xfId="92" xr:uid="{8E089A0C-3861-447F-876F-C7B7CDF039B7}"/>
    <cellStyle name="40 % - Akzent3 2 2" xfId="93" xr:uid="{78482B2A-8B00-489F-A521-151BF66C0128}"/>
    <cellStyle name="40 % - Akzent3 3" xfId="94" xr:uid="{7DC560E6-BED3-4785-9FA7-88747ACC4D49}"/>
    <cellStyle name="40 % - Akzent3 3 2" xfId="95" xr:uid="{FBAA3019-9895-450E-941A-2C821BEC6E7D}"/>
    <cellStyle name="40 % - Akzent4 2" xfId="96" xr:uid="{88D330E1-5FAF-4606-9063-061C8A826531}"/>
    <cellStyle name="40 % - Akzent4 2 2" xfId="97" xr:uid="{93D1CD4F-E042-47CA-AD7D-8A11367A80D8}"/>
    <cellStyle name="40 % - Akzent4 3" xfId="98" xr:uid="{6C3A0DF6-D8FC-43E0-925D-5DC1D09E6A4D}"/>
    <cellStyle name="40 % - Akzent4 3 2" xfId="99" xr:uid="{61629CE8-41B9-4D5B-9014-019020CE587B}"/>
    <cellStyle name="40 % - Akzent5 2" xfId="100" xr:uid="{57C2D12D-4716-4F06-8FCC-56493DA741DB}"/>
    <cellStyle name="40 % - Akzent5 2 2" xfId="101" xr:uid="{247255FB-4665-4FE2-B4DF-301637E1AE14}"/>
    <cellStyle name="40 % - Akzent5 3" xfId="102" xr:uid="{FB5F7A50-AA5A-4945-90F6-BECDACB6ABFB}"/>
    <cellStyle name="40 % - Akzent5 3 2" xfId="103" xr:uid="{B705DC3D-35D2-401C-9DBF-BB40678CBBA7}"/>
    <cellStyle name="40 % - Akzent6 2" xfId="104" xr:uid="{3696E41F-FEC4-4F96-86C3-86EF566CE405}"/>
    <cellStyle name="40 % - Akzent6 2 2" xfId="105" xr:uid="{C9AD5304-0191-4304-A43A-D698CAF0033A}"/>
    <cellStyle name="40 % - Akzent6 3" xfId="106" xr:uid="{1A7C7FA9-3255-4B87-97F7-918ADBC2AF5A}"/>
    <cellStyle name="40 % - Akzent6 3 2" xfId="107" xr:uid="{45E72D77-8B5F-4967-9A91-A712E8844C3B}"/>
    <cellStyle name="40% - Accent1 2" xfId="108" xr:uid="{BFAB8D9C-0EA5-4D73-8DE0-B459AFBBB9E7}"/>
    <cellStyle name="40% - Accent1 2 2" xfId="109" xr:uid="{D70B1E9D-742B-4332-A014-26FF758F1D8E}"/>
    <cellStyle name="40% - Accent1 3" xfId="110" xr:uid="{91830E2D-3A43-4645-B92D-F9121EF7B9AB}"/>
    <cellStyle name="40% - Accent1 3 2" xfId="111" xr:uid="{C8480818-CD5C-4AA7-BF7D-955F6C312BFE}"/>
    <cellStyle name="40% - Accent2 2" xfId="112" xr:uid="{E4882D85-3506-4A1B-9C6F-16BAC8215078}"/>
    <cellStyle name="40% - Accent2 2 2" xfId="113" xr:uid="{517274AD-4254-4063-B5BE-985F495F571B}"/>
    <cellStyle name="40% - Accent2 3" xfId="114" xr:uid="{C52EDE6E-1420-4AD1-BBFB-9D35BB4CE937}"/>
    <cellStyle name="40% - Accent2 3 2" xfId="115" xr:uid="{DDD8B59B-B77B-4A9C-803D-8077C0519F62}"/>
    <cellStyle name="40% - Accent3 2" xfId="116" xr:uid="{A07D3ED7-C91C-46CD-9FC2-91C291F041C2}"/>
    <cellStyle name="40% - Accent3 2 2" xfId="117" xr:uid="{6DFCDDDD-461A-4D1B-9E10-6347C7C24EA7}"/>
    <cellStyle name="40% - Accent3 3" xfId="118" xr:uid="{8E0B8159-8C3B-405F-A71B-D866C41E6814}"/>
    <cellStyle name="40% - Accent3 3 2" xfId="119" xr:uid="{FAEC1350-5A30-429D-854B-BFB1673F3E4C}"/>
    <cellStyle name="40% - Accent4 2" xfId="120" xr:uid="{6DF5DE83-B4AF-4D8B-9E9A-E9AE0B1E2D36}"/>
    <cellStyle name="40% - Accent4 2 2" xfId="121" xr:uid="{ED50F397-84C7-46D2-AA40-6CBE2146262D}"/>
    <cellStyle name="40% - Accent4 3" xfId="122" xr:uid="{B6E5AC8C-AAEA-4B0C-97AE-94C66CB74995}"/>
    <cellStyle name="40% - Accent4 3 2" xfId="123" xr:uid="{4EB5CA67-57F3-43D3-AEE6-A0E97248D46B}"/>
    <cellStyle name="40% - Accent5 2" xfId="124" xr:uid="{D21D55E1-190E-4B2F-AEA0-97B47978A7FE}"/>
    <cellStyle name="40% - Accent5 2 2" xfId="125" xr:uid="{785AC65C-AA7F-4AAD-B880-8955B3573D50}"/>
    <cellStyle name="40% - Accent5 3" xfId="126" xr:uid="{03FA0ACE-DDE9-409D-A193-EBBD5B5E622E}"/>
    <cellStyle name="40% - Accent5 3 2" xfId="127" xr:uid="{02F5E106-9993-44BC-B5D2-593A8F13EBE8}"/>
    <cellStyle name="40% - Accent6 2" xfId="128" xr:uid="{15F97337-31FD-4B1D-9630-E77DC74863BD}"/>
    <cellStyle name="40% - Accent6 2 2" xfId="129" xr:uid="{075F20DC-A19E-4E05-B4CF-BCD0A3DDFFA9}"/>
    <cellStyle name="40% - Accent6 3" xfId="130" xr:uid="{39904363-0C0E-47B7-AE6C-1E1C0D90D2D8}"/>
    <cellStyle name="40% - Accent6 3 2" xfId="131" xr:uid="{3659E69A-0D53-4483-A752-0C0344A96C83}"/>
    <cellStyle name="5x indented GHG Textfiels" xfId="132" xr:uid="{3B575517-CABB-469B-A8BA-A98955C6958B}"/>
    <cellStyle name="5x indented GHG Textfiels 2" xfId="133" xr:uid="{0BC819EA-3907-4774-BFE5-4B80A36B81AA}"/>
    <cellStyle name="5x indented GHG Textfiels 2 2" xfId="134" xr:uid="{FDF0D871-7BF2-4383-83A6-8EB39C5BE7CE}"/>
    <cellStyle name="5x indented GHG Textfiels 2 2 2" xfId="135" xr:uid="{D1CD1F4D-FE07-4A0D-A30C-854D08EAF953}"/>
    <cellStyle name="5x indented GHG Textfiels 2 3" xfId="136" xr:uid="{D46E8D38-8FF5-426D-A7AB-BE621E86C10F}"/>
    <cellStyle name="5x indented GHG Textfiels 3" xfId="137" xr:uid="{69C3F561-2868-4606-8EE9-222C740B15C8}"/>
    <cellStyle name="5x indented GHG Textfiels 3 2" xfId="138" xr:uid="{A5524E80-33C8-423C-A4D2-292BCDB36915}"/>
    <cellStyle name="5x indented GHG Textfiels 3 2 2" xfId="139" xr:uid="{90502331-BBD9-4951-930E-2A930A68DA40}"/>
    <cellStyle name="5x indented GHG Textfiels 3 3" xfId="140" xr:uid="{62D2B941-B264-41D7-9E87-6099DA8B1FF4}"/>
    <cellStyle name="5x indented GHG Textfiels 3 3 2" xfId="141" xr:uid="{0B2C8315-13B6-4287-87F3-F539AF769E7E}"/>
    <cellStyle name="5x indented GHG Textfiels 3 3 2 2" xfId="142" xr:uid="{850E0E3C-66AA-423E-84C7-9285F4886679}"/>
    <cellStyle name="5x indented GHG Textfiels 3 3 2 2 2" xfId="143" xr:uid="{EA480285-FE23-4FC7-98FB-EB275B020B24}"/>
    <cellStyle name="5x indented GHG Textfiels 3 3 2 3" xfId="144" xr:uid="{AFE62998-F12F-4E4E-950A-F864B58E1421}"/>
    <cellStyle name="5x indented GHG Textfiels 3 3 3" xfId="145" xr:uid="{96A2D656-F976-4D61-A43D-6F722A470001}"/>
    <cellStyle name="5x indented GHG Textfiels 3 3 3 2" xfId="146" xr:uid="{F1CC5DD9-1DC6-4BE5-B9AE-575F45B208F7}"/>
    <cellStyle name="5x indented GHG Textfiels 3 3 3 2 2" xfId="147" xr:uid="{F8100A76-6BA6-4F07-91A9-9871052D4B73}"/>
    <cellStyle name="5x indented GHG Textfiels 3 3 3 3" xfId="148" xr:uid="{E2F6649B-B220-4EF9-B8C8-95479D625133}"/>
    <cellStyle name="5x indented GHG Textfiels 3 3 4" xfId="149" xr:uid="{D14592E5-5B96-40FD-B149-BEDD4BBEC1DE}"/>
    <cellStyle name="5x indented GHG Textfiels 3 3 4 2" xfId="150" xr:uid="{A10ABD3F-62D6-4847-8C5B-EA131D80D600}"/>
    <cellStyle name="5x indented GHG Textfiels 3 3 4 2 2" xfId="151" xr:uid="{DE27A125-82C4-448D-8B8D-5A3B7700DAEC}"/>
    <cellStyle name="5x indented GHG Textfiels 3 3 4 3" xfId="152" xr:uid="{EB57B93E-C404-4D0A-8CFE-FA8787CE2B6D}"/>
    <cellStyle name="5x indented GHG Textfiels 3 3 5" xfId="153" xr:uid="{2A697187-B871-4121-8D08-D6BF1310FF49}"/>
    <cellStyle name="5x indented GHG Textfiels 3 3 5 2" xfId="154" xr:uid="{BFF92D31-2D51-426C-8BFD-515B0993C767}"/>
    <cellStyle name="5x indented GHG Textfiels 3 3 6" xfId="155" xr:uid="{CCEBE865-52A3-4D86-BA83-2B04F591E5FD}"/>
    <cellStyle name="5x indented GHG Textfiels 3 4" xfId="156" xr:uid="{1A418D40-1432-457A-A6A4-98B776368962}"/>
    <cellStyle name="5x indented GHG Textfiels 4" xfId="157" xr:uid="{CFB5517A-BC28-4410-A93F-289F5F917464}"/>
    <cellStyle name="5x indented GHG Textfiels_Table 4(II)" xfId="158" xr:uid="{3B274D2D-FBB0-4062-AE3B-E1BB59015878}"/>
    <cellStyle name="60 % - Akzent1 2" xfId="159" xr:uid="{55E92D99-467A-461F-984C-4FD107044EDB}"/>
    <cellStyle name="60 % - Akzent1 2 2" xfId="160" xr:uid="{8CC6BDE0-8724-4447-8652-402C54CEACB0}"/>
    <cellStyle name="60 % - Akzent1 3" xfId="161" xr:uid="{6AA0DDA9-3C04-4A2F-8B29-5A49D606426E}"/>
    <cellStyle name="60 % - Akzent1 3 2" xfId="162" xr:uid="{9676D9A8-A815-4BBC-9333-B8CB35DF5081}"/>
    <cellStyle name="60 % - Akzent2 2" xfId="163" xr:uid="{DCE7A4CF-6BD4-4BBA-AD53-3B8497333051}"/>
    <cellStyle name="60 % - Akzent2 2 2" xfId="164" xr:uid="{7C663984-BA9E-418D-9D3A-91672D48349F}"/>
    <cellStyle name="60 % - Akzent2 3" xfId="165" xr:uid="{B53A63F2-0920-4088-8CC3-650F38722B46}"/>
    <cellStyle name="60 % - Akzent2 3 2" xfId="166" xr:uid="{D6568FA3-770E-43B2-B5BE-4FEAE3CA733B}"/>
    <cellStyle name="60 % - Akzent3 2" xfId="167" xr:uid="{A9D6C1F4-A1E2-425D-B4C8-CF5704204141}"/>
    <cellStyle name="60 % - Akzent3 2 2" xfId="168" xr:uid="{56983DF7-ECDB-4C01-AB0B-9EB805304D11}"/>
    <cellStyle name="60 % - Akzent3 3" xfId="169" xr:uid="{733511F7-8799-4147-A223-E5E208849643}"/>
    <cellStyle name="60 % - Akzent3 3 2" xfId="170" xr:uid="{4FDBF373-17A0-4253-95D5-0BD122C38144}"/>
    <cellStyle name="60 % - Akzent4 2" xfId="171" xr:uid="{98109B8D-AB71-4E73-BA03-219BCD1C4881}"/>
    <cellStyle name="60 % - Akzent4 2 2" xfId="172" xr:uid="{38103249-D766-468C-AB6F-68B173C879A7}"/>
    <cellStyle name="60 % - Akzent4 3" xfId="173" xr:uid="{A1784075-B7A9-4E98-8357-BF0115EE3ABA}"/>
    <cellStyle name="60 % - Akzent4 3 2" xfId="174" xr:uid="{0EA834FD-D557-4A90-BF4F-ED4DAB3C6D96}"/>
    <cellStyle name="60 % - Akzent5 2" xfId="175" xr:uid="{E0367AAA-D994-412C-937A-0506F6EDDF91}"/>
    <cellStyle name="60 % - Akzent5 2 2" xfId="176" xr:uid="{401B1FE4-37F4-4D90-AEEB-411192C7CE4C}"/>
    <cellStyle name="60 % - Akzent5 3" xfId="177" xr:uid="{6FAB5CDE-ED3E-468F-841B-88C859E5FC5B}"/>
    <cellStyle name="60 % - Akzent5 3 2" xfId="178" xr:uid="{BDFC41ED-7DA3-48A5-8EB5-90581F9E718F}"/>
    <cellStyle name="60 % - Akzent6 2" xfId="179" xr:uid="{91CD18F7-850F-4E74-8A35-4C71236F47B8}"/>
    <cellStyle name="60 % - Akzent6 2 2" xfId="180" xr:uid="{DFC49850-00BC-4CD8-BD54-5B1D7FA3148F}"/>
    <cellStyle name="60 % - Akzent6 3" xfId="181" xr:uid="{1EBCFEFA-EAC7-4C10-BC56-BB47F7E53779}"/>
    <cellStyle name="60 % - Akzent6 3 2" xfId="182" xr:uid="{7A8141BE-0873-42A6-A20F-0C042F6AEB78}"/>
    <cellStyle name="60% - Accent1 2" xfId="183" xr:uid="{FDFC3D05-96CD-48BB-A436-0F8BF09C4AA3}"/>
    <cellStyle name="60% - Accent1 2 2" xfId="184" xr:uid="{FCE56E55-1B6D-4B77-AEA0-88EBA42023A9}"/>
    <cellStyle name="60% - Accent1 3" xfId="185" xr:uid="{EC24C6C7-BE2A-49E4-BF61-37CCBFC0DD92}"/>
    <cellStyle name="60% - Accent1 3 2" xfId="186" xr:uid="{E8CB066F-029D-4DB4-A89E-B51F7BC49C5A}"/>
    <cellStyle name="60% - Accent2 2" xfId="187" xr:uid="{390B3168-067B-450B-B11C-BAA8ADC141E9}"/>
    <cellStyle name="60% - Accent2 2 2" xfId="188" xr:uid="{36054628-D95A-487B-A304-4A9E23C9D8E9}"/>
    <cellStyle name="60% - Accent2 3" xfId="189" xr:uid="{EFA9C86C-2188-43D3-B7C0-991951F7680E}"/>
    <cellStyle name="60% - Accent2 3 2" xfId="190" xr:uid="{771CE34A-20DA-4E8E-9BBE-EFF8A7C57EA2}"/>
    <cellStyle name="60% - Accent3 2" xfId="191" xr:uid="{B7860AF7-BF38-4D52-B8F6-D8D575EE5122}"/>
    <cellStyle name="60% - Accent3 2 2" xfId="192" xr:uid="{79A377B8-D6A8-4C76-995D-749D9C8EE817}"/>
    <cellStyle name="60% - Accent3 3" xfId="193" xr:uid="{62B6FB9B-9713-431A-AB40-C0D22144A19C}"/>
    <cellStyle name="60% - Accent3 3 2" xfId="194" xr:uid="{58B45CDE-C287-4878-A3E4-6B843D10CD8D}"/>
    <cellStyle name="60% - Accent4 2" xfId="195" xr:uid="{3D2B888B-9ABB-4B65-8519-9171CD39DE80}"/>
    <cellStyle name="60% - Accent4 2 2" xfId="196" xr:uid="{A9EE4749-7616-4330-AC07-AAFEA5F77B24}"/>
    <cellStyle name="60% - Accent4 3" xfId="197" xr:uid="{9D96E99B-EB4F-4BC4-A236-11B77D7AA081}"/>
    <cellStyle name="60% - Accent4 3 2" xfId="198" xr:uid="{CE1D64A2-D023-435E-A19A-590DC7D5507C}"/>
    <cellStyle name="60% - Accent5 2" xfId="199" xr:uid="{415C1DBD-0E26-48D1-96F8-7169F9E7A1CB}"/>
    <cellStyle name="60% - Accent5 2 2" xfId="200" xr:uid="{B1E06501-11BC-4340-B774-6A4A34FDB2A2}"/>
    <cellStyle name="60% - Accent5 3" xfId="201" xr:uid="{7023C482-E7F2-4164-8C54-64FBE09E4E74}"/>
    <cellStyle name="60% - Accent5 3 2" xfId="202" xr:uid="{BB3E4A21-392A-4544-986C-B2ED6E268AEE}"/>
    <cellStyle name="60% - Accent6 2" xfId="203" xr:uid="{DE3046DB-D8B1-4FED-B8AE-75B22F20C7B6}"/>
    <cellStyle name="60% - Accent6 2 2" xfId="204" xr:uid="{B9528ECA-1104-42F8-8D9C-8271E32C0FE2}"/>
    <cellStyle name="60% - Accent6 3" xfId="205" xr:uid="{120E6DF0-D0C5-43D8-9DD8-D72AD253C8AB}"/>
    <cellStyle name="60% - Accent6 3 2" xfId="206" xr:uid="{BD84A0C3-E1E5-4F64-999A-2642F263E2EB}"/>
    <cellStyle name="Accent 1 1" xfId="207" xr:uid="{9AE18660-D98A-4931-9795-DB78ED50D79F}"/>
    <cellStyle name="Accent 1 1 2" xfId="208" xr:uid="{02B0AEAD-5D94-454E-B8A2-C61F08809937}"/>
    <cellStyle name="Accent 2 1" xfId="209" xr:uid="{05520F0E-F2B5-4019-A002-57D3F2C0108D}"/>
    <cellStyle name="Accent 2 1 2" xfId="210" xr:uid="{58F669D9-616A-448A-8E4F-9922BA0EC327}"/>
    <cellStyle name="Accent 3 1" xfId="211" xr:uid="{A157FE56-3104-4ABF-AD01-54FE798735FF}"/>
    <cellStyle name="Accent 3 1 2" xfId="212" xr:uid="{F4492F19-D130-4EF1-B908-60905D9BEA1C}"/>
    <cellStyle name="Accent 4" xfId="213" xr:uid="{7BFE21E0-25DD-410D-9812-93E4E9561A46}"/>
    <cellStyle name="Accent 4 2" xfId="214" xr:uid="{34965A21-FB55-44C9-86AB-CE05BEA97083}"/>
    <cellStyle name="Accent1 2" xfId="215" xr:uid="{77023C4D-2EDE-418A-A63E-A8856CB67FD7}"/>
    <cellStyle name="Accent1 2 2" xfId="216" xr:uid="{EA82EE48-BA60-407E-9576-3FCD62462EEC}"/>
    <cellStyle name="Accent1 3" xfId="217" xr:uid="{4E342B45-37CB-48AF-9D28-6A0AD0E37F51}"/>
    <cellStyle name="Accent1 3 2" xfId="218" xr:uid="{AF179678-EA3C-40BC-BC5D-BD670BEF9A1A}"/>
    <cellStyle name="Accent1 4" xfId="219" xr:uid="{81D64E17-4559-44A5-88FA-9818629FBCEE}"/>
    <cellStyle name="Accent1 4 2" xfId="220" xr:uid="{2D003F10-2527-4139-9169-2B145EF98F4D}"/>
    <cellStyle name="Accent2 2" xfId="221" xr:uid="{C313BD41-4828-4C06-B415-84132DF6E776}"/>
    <cellStyle name="Accent2 2 2" xfId="222" xr:uid="{C4C5F9F1-8AC7-4DB8-A80E-B521D343645E}"/>
    <cellStyle name="Accent2 3" xfId="223" xr:uid="{23527095-CE8E-4B17-8438-E652F2975CA4}"/>
    <cellStyle name="Accent2 3 2" xfId="224" xr:uid="{20545AE4-A48B-440A-9FA1-F9AB7AE39C63}"/>
    <cellStyle name="Accent2 4" xfId="225" xr:uid="{92373C97-6CF6-4216-9B15-EE5E1807EAC5}"/>
    <cellStyle name="Accent2 4 2" xfId="226" xr:uid="{431637CC-0D0E-4DA1-8253-78231DFBC01A}"/>
    <cellStyle name="Accent3 2" xfId="227" xr:uid="{60317B52-84D5-49B5-A6C7-571688D3838C}"/>
    <cellStyle name="Accent3 2 2" xfId="228" xr:uid="{BC36A80F-B841-45DC-BFF5-78A6C59A0C6A}"/>
    <cellStyle name="Accent3 3" xfId="229" xr:uid="{CB59BFAE-046A-43D9-8F9A-44F77822B794}"/>
    <cellStyle name="Accent3 3 2" xfId="230" xr:uid="{827193E5-521C-493C-A57C-68553055B76D}"/>
    <cellStyle name="Accent3 4" xfId="231" xr:uid="{FE6A7F2F-4B99-428E-8FD1-A9D4A1AF2CDF}"/>
    <cellStyle name="Accent3 4 2" xfId="232" xr:uid="{486DE1E0-2A88-4AA5-AF9F-225BC7A007A3}"/>
    <cellStyle name="Accent4 2" xfId="233" xr:uid="{24B48560-2E6A-471A-99E0-6BB04D8CE34D}"/>
    <cellStyle name="Accent4 2 2" xfId="234" xr:uid="{D4E6352A-3779-47D3-B6B6-1CDEA148CB41}"/>
    <cellStyle name="Accent4 3" xfId="235" xr:uid="{79B9E89E-910F-4408-A7DC-CD6DA492F3FD}"/>
    <cellStyle name="Accent4 3 2" xfId="236" xr:uid="{94E434C0-5986-4093-A939-74577644B1E0}"/>
    <cellStyle name="Accent4 4" xfId="237" xr:uid="{AADE7953-B76E-4798-BFDC-DF5F63E1B48B}"/>
    <cellStyle name="Accent4 4 2" xfId="238" xr:uid="{5953CDD8-29A9-47DD-8AB7-27398E691957}"/>
    <cellStyle name="Accent5 2" xfId="239" xr:uid="{E44486E0-3F63-4654-9BD9-6F79D38128DA}"/>
    <cellStyle name="Accent5 2 2" xfId="240" xr:uid="{275369FF-6A62-4C0C-AC5C-0AE7E55412FB}"/>
    <cellStyle name="Accent5 3" xfId="241" xr:uid="{8B417717-6040-4BB3-842C-47AAF10FCD01}"/>
    <cellStyle name="Accent5 3 2" xfId="242" xr:uid="{C21EE158-0072-4A90-88B6-7E8E80647685}"/>
    <cellStyle name="Accent5 4" xfId="243" xr:uid="{25C5B13B-BCE7-4B6D-A712-D91E9EABEC3D}"/>
    <cellStyle name="Accent5 4 2" xfId="244" xr:uid="{DAB174D2-3CF3-4D0C-9F6F-BE5748EDB438}"/>
    <cellStyle name="Accent6 2" xfId="245" xr:uid="{0557FAA0-28B3-4F39-B65D-39CB1B3B5EC3}"/>
    <cellStyle name="Accent6 2 2" xfId="246" xr:uid="{B10B021B-9CBA-41A8-ADE0-A56CDA9C28D5}"/>
    <cellStyle name="Accent6 3" xfId="247" xr:uid="{6092494E-CE44-43E7-A6CC-17287B12F72A}"/>
    <cellStyle name="Accent6 3 2" xfId="248" xr:uid="{395E52C3-A917-4D3A-BD30-938E9AF19801}"/>
    <cellStyle name="Accent6 4" xfId="249" xr:uid="{3A7D8B54-25C7-4314-8361-691D5517B38F}"/>
    <cellStyle name="Accent6 4 2" xfId="250" xr:uid="{8D910C58-142D-4B81-8FB4-FD4536DEAC63}"/>
    <cellStyle name="AggblueBoldCels" xfId="251" xr:uid="{8B38244C-9645-4097-8284-5FA4730CF85C}"/>
    <cellStyle name="AggblueBoldCels 2" xfId="252" xr:uid="{FED5EB87-FC17-4A9F-BC0C-50B8B4CB0F25}"/>
    <cellStyle name="AggblueBoldCels 2 2" xfId="253" xr:uid="{D49851C0-5D3F-48BB-805B-C316F0051E8D}"/>
    <cellStyle name="AggblueBoldCels 3" xfId="254" xr:uid="{31E21B62-DE01-407D-9BB5-A14FDE4B0F61}"/>
    <cellStyle name="AggblueCels" xfId="255" xr:uid="{5BAC38E1-4FA1-4C33-8BBA-14491BE67C25}"/>
    <cellStyle name="AggblueCels 2" xfId="256" xr:uid="{0EBF83A7-5522-4DBF-963D-F8AB47219504}"/>
    <cellStyle name="AggblueCels 2 2" xfId="257" xr:uid="{33F4BAFD-48DC-433B-AEDC-C91442565A0E}"/>
    <cellStyle name="AggblueCels 3" xfId="258" xr:uid="{7084FF6F-8EEF-455F-89DA-EECE8C2AAC33}"/>
    <cellStyle name="AggblueCels_1x" xfId="259" xr:uid="{133C1151-3745-4298-8C6F-72C12E43B656}"/>
    <cellStyle name="AggBoldCells" xfId="260" xr:uid="{B5F9077A-A468-47E7-A25B-B331D3288D86}"/>
    <cellStyle name="AggBoldCells 2" xfId="261" xr:uid="{A159876F-CFAD-40A5-989A-539C585375FD}"/>
    <cellStyle name="AggBoldCells 2 2" xfId="262" xr:uid="{495BCB64-859E-45AD-A306-9AE237D65586}"/>
    <cellStyle name="AggBoldCells 3" xfId="263" xr:uid="{5600FC86-1368-4D40-8CAB-06A37D6E6DB7}"/>
    <cellStyle name="AggBoldCells 3 2" xfId="264" xr:uid="{FBFBC5C1-3890-4168-ADAB-26E16C1381D6}"/>
    <cellStyle name="AggBoldCells 4" xfId="265" xr:uid="{C51AB59A-7D52-4E85-A183-6B452E7C5E7F}"/>
    <cellStyle name="AggBoldCells 4 2" xfId="266" xr:uid="{AAA3C34B-8E02-40A7-9079-CB2CDB7264BA}"/>
    <cellStyle name="AggBoldCells 5" xfId="267" xr:uid="{08A264EC-C8AC-478B-B4DD-C749F188B67D}"/>
    <cellStyle name="AggCels" xfId="268" xr:uid="{746CCB93-B0C8-446A-97EA-60DD5BDD52DF}"/>
    <cellStyle name="AggCels 2" xfId="269" xr:uid="{AF087949-D98A-4182-9948-C2998AAB83C6}"/>
    <cellStyle name="AggCels 2 2" xfId="270" xr:uid="{0432BB2E-106A-47F3-B011-D87657264F36}"/>
    <cellStyle name="AggCels 3" xfId="271" xr:uid="{31294B2D-9CF1-4819-AEE9-8772386BA0E2}"/>
    <cellStyle name="AggCels 3 2" xfId="272" xr:uid="{CBD0019F-68A6-4113-A6D6-ADF915F57384}"/>
    <cellStyle name="AggCels 4" xfId="273" xr:uid="{F281C0CB-5797-4B15-864E-D4D49F596B32}"/>
    <cellStyle name="AggCels 4 2" xfId="274" xr:uid="{79340499-0382-4355-9E8E-C5CA8E116DEE}"/>
    <cellStyle name="AggCels 5" xfId="275" xr:uid="{C2D6ADD5-4E44-4F6D-9831-FB263C4ACA4D}"/>
    <cellStyle name="AggCels_T(2)" xfId="276" xr:uid="{A9CF2216-0B69-4988-A7B5-AFC7E5213DE8}"/>
    <cellStyle name="AggGreen" xfId="277" xr:uid="{5EDB79D3-C595-452A-8D1E-B9D84CA1059F}"/>
    <cellStyle name="AggGreen 2" xfId="278" xr:uid="{97B38EFB-5567-4951-8037-E9A47141F07C}"/>
    <cellStyle name="AggGreen 2 2" xfId="279" xr:uid="{50DF956F-038A-4D55-9E0E-BF1ACEDE2C3B}"/>
    <cellStyle name="AggGreen 2 2 2" xfId="280" xr:uid="{56D1463E-5496-4528-BFB6-93C425DB61A0}"/>
    <cellStyle name="AggGreen 2 2 2 2" xfId="281" xr:uid="{CCEE50A6-0ADA-4266-A84E-098E58F74CF2}"/>
    <cellStyle name="AggGreen 2 2 2 2 2" xfId="282" xr:uid="{53BCD580-5B84-42CD-9CCA-C1B04A61F1C4}"/>
    <cellStyle name="AggGreen 2 2 2 2 2 2" xfId="1785" xr:uid="{DEC27A12-F0A0-4B25-B6A3-F05B6673F56B}"/>
    <cellStyle name="AggGreen 2 2 2 2 3" xfId="1784" xr:uid="{40FF3175-1EF0-4A5F-B9E3-7BFE67B31871}"/>
    <cellStyle name="AggGreen 2 2 2 3" xfId="283" xr:uid="{5A8D4072-42B4-4670-B91A-5DF9F9E1A398}"/>
    <cellStyle name="AggGreen 2 2 2 3 2" xfId="1786" xr:uid="{D9FF8F5E-716B-4772-A321-D5DD99E1A921}"/>
    <cellStyle name="AggGreen 2 2 2 4" xfId="1783" xr:uid="{64E973A8-DDEB-4E45-AE0E-AD43B46A2313}"/>
    <cellStyle name="AggGreen 2 2 3" xfId="284" xr:uid="{CA696387-E73F-4BAA-BAF7-FD992FEF56F0}"/>
    <cellStyle name="AggGreen 2 2 3 2" xfId="285" xr:uid="{3200E048-D819-439A-BC00-4BDF40326DA1}"/>
    <cellStyle name="AggGreen 2 2 3 2 2" xfId="1788" xr:uid="{78C38AE7-B7A4-44C7-BAC2-874BE28BECF0}"/>
    <cellStyle name="AggGreen 2 2 3 3" xfId="1787" xr:uid="{147A57D6-487F-4A6F-A2C1-CCDB35E8CE9D}"/>
    <cellStyle name="AggGreen 2 2 4" xfId="286" xr:uid="{417923B1-3E20-4A8F-BBFA-2B2C0ABCB908}"/>
    <cellStyle name="AggGreen 2 2 4 2" xfId="1789" xr:uid="{115F1453-6E1A-413D-A52B-AC136316679F}"/>
    <cellStyle name="AggGreen 2 2 5" xfId="1782" xr:uid="{CC035C4E-40C3-41EE-B83C-4B69ADEFC1BF}"/>
    <cellStyle name="AggGreen 2 3" xfId="287" xr:uid="{6E4ED8E3-D4B0-443B-B13D-CBBDFC779E1E}"/>
    <cellStyle name="AggGreen 2 3 2" xfId="288" xr:uid="{C1A3C16C-DE59-466F-BB54-46C7D7F7C00C}"/>
    <cellStyle name="AggGreen 2 3 2 2" xfId="289" xr:uid="{C6EBCAE9-1054-490B-BB0C-446225F32690}"/>
    <cellStyle name="AggGreen 2 3 2 2 2" xfId="290" xr:uid="{153BAC88-522B-4100-8B03-2A9D56E45E26}"/>
    <cellStyle name="AggGreen 2 3 2 2 2 2" xfId="1793" xr:uid="{820986EE-6968-4095-8E04-10068FF8D10C}"/>
    <cellStyle name="AggGreen 2 3 2 2 3" xfId="1792" xr:uid="{74C564E6-0D51-47D4-B625-F32AD4E32BE4}"/>
    <cellStyle name="AggGreen 2 3 2 3" xfId="291" xr:uid="{8A332B52-EA89-482A-B87E-0AF68AF7BEED}"/>
    <cellStyle name="AggGreen 2 3 2 3 2" xfId="1794" xr:uid="{7C94C3CE-1D2D-41C4-B1C6-B0679F6D2424}"/>
    <cellStyle name="AggGreen 2 3 2 4" xfId="1791" xr:uid="{5681A37A-155D-41F9-AB27-9023D0252CAF}"/>
    <cellStyle name="AggGreen 2 3 3" xfId="292" xr:uid="{6D22FB3F-F629-4A32-A414-A72A14B2629B}"/>
    <cellStyle name="AggGreen 2 3 3 2" xfId="293" xr:uid="{A48AF50D-755C-4877-A7CA-DE73E42FEA6F}"/>
    <cellStyle name="AggGreen 2 3 3 2 2" xfId="294" xr:uid="{95100702-666B-4310-8C8C-47F133974871}"/>
    <cellStyle name="AggGreen 2 3 3 2 2 2" xfId="1797" xr:uid="{00A7B6B8-5510-4B96-93EB-CEF66404EF45}"/>
    <cellStyle name="AggGreen 2 3 3 2 3" xfId="1796" xr:uid="{3DCEAB19-B973-4E29-A570-B684449B1CDD}"/>
    <cellStyle name="AggGreen 2 3 3 3" xfId="295" xr:uid="{BFA5EA9C-246F-4E99-8DE1-18A63351FEFF}"/>
    <cellStyle name="AggGreen 2 3 3 3 2" xfId="1798" xr:uid="{2858BF7F-D22E-4026-9A28-F94132E1F705}"/>
    <cellStyle name="AggGreen 2 3 3 4" xfId="1795" xr:uid="{53624B00-C196-43CA-B150-AD9D7B2282A6}"/>
    <cellStyle name="AggGreen 2 3 4" xfId="296" xr:uid="{9B00BEC7-BE31-48FD-80F5-471A4005329C}"/>
    <cellStyle name="AggGreen 2 3 4 2" xfId="297" xr:uid="{4B3E9F50-0745-416D-AEF1-F161E593E27C}"/>
    <cellStyle name="AggGreen 2 3 4 2 2" xfId="298" xr:uid="{B2847C31-A2FC-40C3-BED4-9C98FB8CC90A}"/>
    <cellStyle name="AggGreen 2 3 4 2 2 2" xfId="1801" xr:uid="{F54D2197-44CA-4F3E-B5BC-6E5814E7D943}"/>
    <cellStyle name="AggGreen 2 3 4 2 3" xfId="1800" xr:uid="{469842AD-4D97-439A-B36B-9BAA0DF22B4B}"/>
    <cellStyle name="AggGreen 2 3 4 3" xfId="299" xr:uid="{32F0104F-D701-4BBC-9503-C89CA83300CB}"/>
    <cellStyle name="AggGreen 2 3 4 3 2" xfId="1802" xr:uid="{33A889A2-2E3B-4FB2-8850-FE7AB3C5FF95}"/>
    <cellStyle name="AggGreen 2 3 4 4" xfId="1799" xr:uid="{C53396E2-B53F-4823-AA2A-FCE6EB63061E}"/>
    <cellStyle name="AggGreen 2 3 5" xfId="300" xr:uid="{BECEDA8E-4968-44F2-8938-71AC35C409A1}"/>
    <cellStyle name="AggGreen 2 3 5 2" xfId="1803" xr:uid="{E31BC41F-20DC-4F9B-B538-8CF23E9BE45E}"/>
    <cellStyle name="AggGreen 2 3 6" xfId="1790" xr:uid="{113FC790-8203-4FD1-96BA-5A7CFF2311AE}"/>
    <cellStyle name="AggGreen 2 4" xfId="301" xr:uid="{7A2C14A7-4EB8-4388-880C-636BEC15D4DF}"/>
    <cellStyle name="AggGreen 2 4 2" xfId="1804" xr:uid="{6036B996-A801-434A-87D4-02EA50ECD217}"/>
    <cellStyle name="AggGreen 2 5" xfId="1781" xr:uid="{AE4F1F13-F02E-48B5-8369-13AB5ADF5260}"/>
    <cellStyle name="AggGreen 3" xfId="302" xr:uid="{7A407E3A-F72B-4EE0-BD5E-06B72CFBADAF}"/>
    <cellStyle name="AggGreen 3 2" xfId="303" xr:uid="{EDE8F407-4572-4961-88CB-7DD31D630B7F}"/>
    <cellStyle name="AggGreen 3 2 2" xfId="304" xr:uid="{3AB07DAC-BC85-4E76-A7DE-14FF67FB87E7}"/>
    <cellStyle name="AggGreen 3 2 2 2" xfId="305" xr:uid="{848F0C1F-A9EC-478B-A32D-2726D598BE85}"/>
    <cellStyle name="AggGreen 3 2 2 2 2" xfId="1808" xr:uid="{0214E6EA-81CB-437E-A8DD-77AD578C4434}"/>
    <cellStyle name="AggGreen 3 2 2 3" xfId="1807" xr:uid="{BE546E9F-3714-4037-AE3E-FFFE4C8DD37D}"/>
    <cellStyle name="AggGreen 3 2 3" xfId="306" xr:uid="{CDF7CAFE-E40D-4FA0-A551-049CC3977062}"/>
    <cellStyle name="AggGreen 3 2 3 2" xfId="1809" xr:uid="{82F6C09E-8E28-4CD3-A722-35BC6DD0918B}"/>
    <cellStyle name="AggGreen 3 2 4" xfId="1806" xr:uid="{48FA4A59-C1EC-4AE2-ABF2-ECDF40336ACE}"/>
    <cellStyle name="AggGreen 3 3" xfId="307" xr:uid="{F0674501-2D69-42E4-9ECC-BD4794D3A888}"/>
    <cellStyle name="AggGreen 3 3 2" xfId="308" xr:uid="{648A9BA7-D3BD-4462-89E1-5CE9D819F539}"/>
    <cellStyle name="AggGreen 3 3 2 2" xfId="1811" xr:uid="{DD61AC7A-1596-41BE-8DD2-2A0F2EF58461}"/>
    <cellStyle name="AggGreen 3 3 3" xfId="1810" xr:uid="{6596875B-EF3F-4344-B2FE-6C9305551465}"/>
    <cellStyle name="AggGreen 3 4" xfId="309" xr:uid="{5306D038-351C-458F-BE02-B93C68E225B2}"/>
    <cellStyle name="AggGreen 3 4 2" xfId="1812" xr:uid="{500B679A-FAFF-4874-8E06-B435062C9B3C}"/>
    <cellStyle name="AggGreen 3 5" xfId="1805" xr:uid="{897C5823-205B-41C1-A969-8183DC5B1233}"/>
    <cellStyle name="AggGreen 4" xfId="310" xr:uid="{6292D587-A822-4DC5-BBE5-8EAA71D52098}"/>
    <cellStyle name="AggGreen 4 2" xfId="311" xr:uid="{0746DDCD-E4CA-4C53-A31A-87DA369DD369}"/>
    <cellStyle name="AggGreen 4 2 2" xfId="312" xr:uid="{82E7C080-694E-494B-B80E-57737329F344}"/>
    <cellStyle name="AggGreen 4 2 2 2" xfId="313" xr:uid="{AD5C99CA-D7CA-4BE6-B8A5-6E91AC8167DF}"/>
    <cellStyle name="AggGreen 4 2 2 2 2" xfId="1816" xr:uid="{3D5C32EE-D392-4ABB-BA6A-4426D3B1503E}"/>
    <cellStyle name="AggGreen 4 2 2 3" xfId="1815" xr:uid="{65EE6D99-E2F9-4DF9-A250-C1D5762AAAFA}"/>
    <cellStyle name="AggGreen 4 2 3" xfId="314" xr:uid="{793F2C3F-62C6-4E06-AF19-42BEC52A3C6D}"/>
    <cellStyle name="AggGreen 4 2 3 2" xfId="1817" xr:uid="{A0762197-4FF0-4BDF-8D87-1904D3168ADA}"/>
    <cellStyle name="AggGreen 4 2 4" xfId="1814" xr:uid="{9FEA8D2B-DE78-4974-A874-336931D3B359}"/>
    <cellStyle name="AggGreen 4 3" xfId="315" xr:uid="{8937FBF6-9C13-4015-90AF-1B440B442E44}"/>
    <cellStyle name="AggGreen 4 3 2" xfId="316" xr:uid="{A38DCBD1-B62D-4845-868C-B07D58FC7ADE}"/>
    <cellStyle name="AggGreen 4 3 2 2" xfId="317" xr:uid="{8A7FDF3B-B7D9-429C-9569-5D6336CB3D61}"/>
    <cellStyle name="AggGreen 4 3 2 2 2" xfId="1820" xr:uid="{A98F8660-B9D1-4797-94B7-696DF56AA258}"/>
    <cellStyle name="AggGreen 4 3 2 3" xfId="1819" xr:uid="{DFC1A180-F789-4E11-8304-43859F34A95A}"/>
    <cellStyle name="AggGreen 4 3 3" xfId="318" xr:uid="{835CFC5E-B321-4612-80F1-282B109AA6EA}"/>
    <cellStyle name="AggGreen 4 3 3 2" xfId="1821" xr:uid="{D10F0A04-2CF0-411C-BA85-D14C6DD316E1}"/>
    <cellStyle name="AggGreen 4 3 4" xfId="1818" xr:uid="{7B7EF137-2B0D-4AC0-94B0-2F0AEF23DBDA}"/>
    <cellStyle name="AggGreen 4 4" xfId="319" xr:uid="{53D0F84C-FB18-46E3-B8D9-3F2867DCCF94}"/>
    <cellStyle name="AggGreen 4 4 2" xfId="320" xr:uid="{CB997EBF-5DD4-4F16-AE46-855BA5ED635C}"/>
    <cellStyle name="AggGreen 4 4 2 2" xfId="321" xr:uid="{64E3E67B-AC48-4993-8DB5-1D91B61787D9}"/>
    <cellStyle name="AggGreen 4 4 2 2 2" xfId="1824" xr:uid="{9D1F7181-3DC1-4BAE-933B-59C2B3AEA960}"/>
    <cellStyle name="AggGreen 4 4 2 3" xfId="1823" xr:uid="{8FDAE056-2ECB-434A-AC22-47CADB8B4573}"/>
    <cellStyle name="AggGreen 4 4 3" xfId="322" xr:uid="{7CA2253E-6592-4449-8A3B-46748332C968}"/>
    <cellStyle name="AggGreen 4 4 3 2" xfId="1825" xr:uid="{450DE35D-F983-43E4-B6B2-487CF3731D2A}"/>
    <cellStyle name="AggGreen 4 4 4" xfId="1822" xr:uid="{12F3F985-8D2E-4EBE-97AC-F9915BF09702}"/>
    <cellStyle name="AggGreen 4 5" xfId="323" xr:uid="{DA750E1B-3EEE-4C86-8A81-245AA497284E}"/>
    <cellStyle name="AggGreen 4 5 2" xfId="1826" xr:uid="{FA088D2C-5F01-4375-8627-8031DA9B07D2}"/>
    <cellStyle name="AggGreen 4 6" xfId="1813" xr:uid="{BED0BC5B-9FD7-462B-B7FA-38CB60F56811}"/>
    <cellStyle name="AggGreen 5" xfId="324" xr:uid="{CF3BBE27-F409-4DEA-A964-A22A7F0D3A63}"/>
    <cellStyle name="AggGreen 5 2" xfId="325" xr:uid="{ADC1FE1E-4097-46F1-BF9D-20BF27E2A87A}"/>
    <cellStyle name="AggGreen 5 2 2" xfId="1828" xr:uid="{F3E2751F-54AE-49EA-BDDD-7EF2D1D6AE3F}"/>
    <cellStyle name="AggGreen 5 3" xfId="1827" xr:uid="{213EC3F5-3423-4090-8B53-04E62DEAA050}"/>
    <cellStyle name="AggGreen 6" xfId="326" xr:uid="{6A7288CA-14D0-44A1-B982-A43DB8A51A3A}"/>
    <cellStyle name="AggGreen 6 2" xfId="1829" xr:uid="{C8E92D67-9BBC-48F7-A5EF-E4AC083F37FE}"/>
    <cellStyle name="AggGreen 7" xfId="1780" xr:uid="{1D9232C2-7E75-4ED6-BD29-C08E9EFBA1D2}"/>
    <cellStyle name="AggGreen_Bbdr" xfId="327" xr:uid="{1D985037-29CF-4C2B-99A1-D7E5DEB2978F}"/>
    <cellStyle name="AggGreen12" xfId="328" xr:uid="{71B02DDC-B74C-4594-AD56-5AF5212756E8}"/>
    <cellStyle name="AggGreen12 2" xfId="329" xr:uid="{14D3171C-574C-41F1-88ED-C849A5E7AF01}"/>
    <cellStyle name="AggGreen12 2 2" xfId="330" xr:uid="{8CB2849B-8878-49E3-8452-268A030AE3DF}"/>
    <cellStyle name="AggGreen12 2 2 2" xfId="331" xr:uid="{9AAC5ABE-8AF3-4CC9-8B5D-C7D7BEDBADED}"/>
    <cellStyle name="AggGreen12 2 2 2 2" xfId="332" xr:uid="{8E78C0A3-F9A6-4FFD-AE7A-B973E33C438A}"/>
    <cellStyle name="AggGreen12 2 2 2 2 2" xfId="333" xr:uid="{8AF0401A-6248-4D8C-AB11-8D7E31291338}"/>
    <cellStyle name="AggGreen12 2 2 2 2 2 2" xfId="1835" xr:uid="{41035E3D-BB59-49D3-92E1-BEBAB24E5502}"/>
    <cellStyle name="AggGreen12 2 2 2 2 3" xfId="1834" xr:uid="{21142E1C-CF03-4882-ADC1-0C387A5AD44C}"/>
    <cellStyle name="AggGreen12 2 2 2 3" xfId="334" xr:uid="{8F725B74-8D4F-490F-92E6-934F9D88E260}"/>
    <cellStyle name="AggGreen12 2 2 2 3 2" xfId="1836" xr:uid="{6D48680A-50E5-45E4-9606-FF78BD0C5141}"/>
    <cellStyle name="AggGreen12 2 2 2 4" xfId="1833" xr:uid="{8A487A7C-7585-4221-9E6C-28122FCF66BE}"/>
    <cellStyle name="AggGreen12 2 2 3" xfId="335" xr:uid="{542025CE-30AF-454D-9953-E66CC828C433}"/>
    <cellStyle name="AggGreen12 2 2 3 2" xfId="336" xr:uid="{CC04C095-3F8C-49B1-ABCD-4C112452B6DC}"/>
    <cellStyle name="AggGreen12 2 2 3 2 2" xfId="1838" xr:uid="{54549D80-1A5D-4FD2-BD67-8EEDEF31B551}"/>
    <cellStyle name="AggGreen12 2 2 3 3" xfId="1837" xr:uid="{F8603DAA-4E40-45E9-A744-9D4EAABAE7BC}"/>
    <cellStyle name="AggGreen12 2 2 4" xfId="337" xr:uid="{7790383A-3B4C-401C-800D-98547CD64DF6}"/>
    <cellStyle name="AggGreen12 2 2 4 2" xfId="1839" xr:uid="{CC150C4C-FA3A-4FB2-8D1F-A5B40030A6D6}"/>
    <cellStyle name="AggGreen12 2 2 5" xfId="1832" xr:uid="{ED969C2A-B564-4E07-AD8B-B3F91D42C9F8}"/>
    <cellStyle name="AggGreen12 2 3" xfId="338" xr:uid="{82C0C441-1032-4DEF-A6D7-6FE76780CFA4}"/>
    <cellStyle name="AggGreen12 2 3 2" xfId="339" xr:uid="{DA4ACAE6-F49C-42DE-B368-A16B7E53DDCB}"/>
    <cellStyle name="AggGreen12 2 3 2 2" xfId="340" xr:uid="{6586144A-36D4-4A07-849F-F19AA21C447B}"/>
    <cellStyle name="AggGreen12 2 3 2 2 2" xfId="341" xr:uid="{CE37E7D7-2F04-4087-8060-4469549FE1FD}"/>
    <cellStyle name="AggGreen12 2 3 2 2 2 2" xfId="1843" xr:uid="{03059EA5-ED63-4761-B6F5-54825002D848}"/>
    <cellStyle name="AggGreen12 2 3 2 2 3" xfId="1842" xr:uid="{2D2D9E2D-CAA2-4005-8E85-11FF82D81B31}"/>
    <cellStyle name="AggGreen12 2 3 2 3" xfId="342" xr:uid="{B3AC9D6D-28D5-46EA-8502-E4967DF6519B}"/>
    <cellStyle name="AggGreen12 2 3 2 3 2" xfId="1844" xr:uid="{F597175B-5175-4648-B12D-B4C9E54158C2}"/>
    <cellStyle name="AggGreen12 2 3 2 4" xfId="1841" xr:uid="{49B84277-69AE-4C56-ABC6-A78475CF70FD}"/>
    <cellStyle name="AggGreen12 2 3 3" xfId="343" xr:uid="{050E618F-4D77-4B56-BE4E-3D75E28F8B98}"/>
    <cellStyle name="AggGreen12 2 3 3 2" xfId="344" xr:uid="{80CA749A-E937-49A7-B167-54E85FDA4678}"/>
    <cellStyle name="AggGreen12 2 3 3 2 2" xfId="345" xr:uid="{146525E9-E412-4F4E-B4A9-14C584517E4C}"/>
    <cellStyle name="AggGreen12 2 3 3 2 2 2" xfId="1847" xr:uid="{C72926F5-59DB-4003-BA16-B76C89E17A39}"/>
    <cellStyle name="AggGreen12 2 3 3 2 3" xfId="1846" xr:uid="{5C071CF2-70CD-45ED-B7A5-D8CD0F080931}"/>
    <cellStyle name="AggGreen12 2 3 3 3" xfId="346" xr:uid="{E8D07F66-991A-4C52-9181-7827CB62A1B4}"/>
    <cellStyle name="AggGreen12 2 3 3 3 2" xfId="1848" xr:uid="{50FDDC3B-C4A9-4EB5-9CA1-7EEB5FE46329}"/>
    <cellStyle name="AggGreen12 2 3 3 4" xfId="1845" xr:uid="{B7BB4E51-A5AC-4E23-A14E-FBF0855978A1}"/>
    <cellStyle name="AggGreen12 2 3 4" xfId="347" xr:uid="{B01F42C0-7569-46A6-8374-12182DC96D1A}"/>
    <cellStyle name="AggGreen12 2 3 4 2" xfId="348" xr:uid="{30CBB107-C4C3-457D-AC9A-BF3692C0306E}"/>
    <cellStyle name="AggGreen12 2 3 4 2 2" xfId="349" xr:uid="{84CCCB0C-66FC-4E08-AAB5-20A452CADAD1}"/>
    <cellStyle name="AggGreen12 2 3 4 2 2 2" xfId="1851" xr:uid="{117C7884-CC10-4421-953D-E8FA624A468C}"/>
    <cellStyle name="AggGreen12 2 3 4 2 3" xfId="1850" xr:uid="{26090CAC-D88F-4450-ABB8-BED2BC576C5E}"/>
    <cellStyle name="AggGreen12 2 3 4 3" xfId="350" xr:uid="{74673A2D-0EAB-4E95-9C47-5238A965C470}"/>
    <cellStyle name="AggGreen12 2 3 4 3 2" xfId="1852" xr:uid="{2D998C14-69B5-4900-983B-4B34655B7475}"/>
    <cellStyle name="AggGreen12 2 3 4 4" xfId="1849" xr:uid="{BA9C8886-1B60-4464-81CC-66728C36C3F9}"/>
    <cellStyle name="AggGreen12 2 3 5" xfId="351" xr:uid="{D3F20DC0-FAB6-4D93-AADE-289699F2CE92}"/>
    <cellStyle name="AggGreen12 2 3 5 2" xfId="1853" xr:uid="{488E7DE5-C423-4029-B157-EB11C512DE87}"/>
    <cellStyle name="AggGreen12 2 3 6" xfId="1840" xr:uid="{67F25025-300D-49ED-AB8A-C08C2DE2B0D9}"/>
    <cellStyle name="AggGreen12 2 4" xfId="352" xr:uid="{3C7C06D0-35BF-4FED-BAE6-57531B98706F}"/>
    <cellStyle name="AggGreen12 2 4 2" xfId="1854" xr:uid="{006BE07C-F4C7-4A67-B8B6-10D86B140FC2}"/>
    <cellStyle name="AggGreen12 2 5" xfId="1831" xr:uid="{AC2DB2D5-D2CA-4B82-94A2-2214AA11616F}"/>
    <cellStyle name="AggGreen12 3" xfId="353" xr:uid="{DC61EB71-71D0-48B6-8C67-AE2C9B7739FF}"/>
    <cellStyle name="AggGreen12 3 2" xfId="354" xr:uid="{BDDBDF23-E193-412D-BE1C-4B3001233EF4}"/>
    <cellStyle name="AggGreen12 3 2 2" xfId="355" xr:uid="{F75B5B41-4FBC-4B35-8E5C-7F238B00E9B7}"/>
    <cellStyle name="AggGreen12 3 2 2 2" xfId="356" xr:uid="{87FAAFE4-3BC7-45B7-8E92-3536D39AABB2}"/>
    <cellStyle name="AggGreen12 3 2 2 2 2" xfId="1858" xr:uid="{5A24FDAA-E549-4C82-B1CE-290C83F34D1A}"/>
    <cellStyle name="AggGreen12 3 2 2 3" xfId="1857" xr:uid="{A11CD13A-7603-47AC-A16C-96FC9B0C489C}"/>
    <cellStyle name="AggGreen12 3 2 3" xfId="357" xr:uid="{4CF999D2-2006-4570-A008-214ED8A3A822}"/>
    <cellStyle name="AggGreen12 3 2 3 2" xfId="1859" xr:uid="{645517FD-78FE-4CF6-9BE4-1222735CED93}"/>
    <cellStyle name="AggGreen12 3 2 4" xfId="1856" xr:uid="{C5624487-1573-48C2-8A08-1B80D1B2ED4B}"/>
    <cellStyle name="AggGreen12 3 3" xfId="358" xr:uid="{77A67448-839E-4D81-AF64-9A16EA857FB3}"/>
    <cellStyle name="AggGreen12 3 3 2" xfId="359" xr:uid="{F58B6906-EFDA-4316-90E3-FFDC2F2FA94F}"/>
    <cellStyle name="AggGreen12 3 3 2 2" xfId="1861" xr:uid="{5CA0D06F-8BBC-4C8E-8E33-E9D35693AD9C}"/>
    <cellStyle name="AggGreen12 3 3 3" xfId="1860" xr:uid="{A52B78F0-6C95-4FF3-8A08-63CE69AEFCD4}"/>
    <cellStyle name="AggGreen12 3 4" xfId="360" xr:uid="{B3FD0E75-7D96-4926-98E5-58621B232ED1}"/>
    <cellStyle name="AggGreen12 3 4 2" xfId="1862" xr:uid="{98CF120F-C42D-4D6A-BBFF-A4D869288C30}"/>
    <cellStyle name="AggGreen12 3 5" xfId="1855" xr:uid="{6E372025-6AF4-465A-9006-585C01448374}"/>
    <cellStyle name="AggGreen12 4" xfId="361" xr:uid="{BF9ECDB3-A864-44BB-B397-806ECDC05C27}"/>
    <cellStyle name="AggGreen12 4 2" xfId="362" xr:uid="{51B47285-B84C-4560-9929-3924B340DA98}"/>
    <cellStyle name="AggGreen12 4 2 2" xfId="363" xr:uid="{E93AE49F-0330-4B36-9E50-25DE963541AC}"/>
    <cellStyle name="AggGreen12 4 2 2 2" xfId="364" xr:uid="{5F3FED7E-3049-4929-85BA-193B2F9B714E}"/>
    <cellStyle name="AggGreen12 4 2 2 2 2" xfId="1866" xr:uid="{53A3B527-2EBF-4ED7-9D0D-9AEE197FDC15}"/>
    <cellStyle name="AggGreen12 4 2 2 3" xfId="1865" xr:uid="{BC8DCF9E-9A1E-494A-BCC8-1A3BA0C868E0}"/>
    <cellStyle name="AggGreen12 4 2 3" xfId="365" xr:uid="{7961675E-9AEC-4439-B6BB-927564B0D8CA}"/>
    <cellStyle name="AggGreen12 4 2 3 2" xfId="1867" xr:uid="{AC90CC13-59F5-4649-AC29-72159707F208}"/>
    <cellStyle name="AggGreen12 4 2 4" xfId="1864" xr:uid="{53269CED-95E6-429F-8D94-F4E0BB5A8212}"/>
    <cellStyle name="AggGreen12 4 3" xfId="366" xr:uid="{B5B486AC-6AF8-46F8-A570-3B320AB0C3E4}"/>
    <cellStyle name="AggGreen12 4 3 2" xfId="367" xr:uid="{A9BF1876-106F-4644-B873-90C31091A587}"/>
    <cellStyle name="AggGreen12 4 3 2 2" xfId="368" xr:uid="{F637C4C4-E3B4-422E-B7CE-87FC1A095C77}"/>
    <cellStyle name="AggGreen12 4 3 2 2 2" xfId="1870" xr:uid="{633E137C-C9FC-4EC8-84D3-46E06A74E0FF}"/>
    <cellStyle name="AggGreen12 4 3 2 3" xfId="1869" xr:uid="{185250D1-8ACD-42E9-811C-4A83D354AB4C}"/>
    <cellStyle name="AggGreen12 4 3 3" xfId="369" xr:uid="{0769812F-1D03-45F1-AAC0-475C69DE6F40}"/>
    <cellStyle name="AggGreen12 4 3 3 2" xfId="1871" xr:uid="{337E087A-998F-4DB8-8299-CD4EDF2C9BC5}"/>
    <cellStyle name="AggGreen12 4 3 4" xfId="1868" xr:uid="{2B0C1982-8B5A-47EF-A35D-E4B67E945A91}"/>
    <cellStyle name="AggGreen12 4 4" xfId="370" xr:uid="{1A8B3164-1710-4E3A-B6B1-CAABCC656FCE}"/>
    <cellStyle name="AggGreen12 4 4 2" xfId="371" xr:uid="{04372FFB-2B4F-4396-877C-54E5FEA1DCBD}"/>
    <cellStyle name="AggGreen12 4 4 2 2" xfId="372" xr:uid="{8307495A-5F3D-4D2B-8308-39822BCFD4BE}"/>
    <cellStyle name="AggGreen12 4 4 2 2 2" xfId="1874" xr:uid="{CF692D95-EEFD-4BEC-A695-69D11E85D890}"/>
    <cellStyle name="AggGreen12 4 4 2 3" xfId="1873" xr:uid="{4FF73728-10A7-4DBF-888A-FF8E28B5F1C8}"/>
    <cellStyle name="AggGreen12 4 4 3" xfId="373" xr:uid="{564A4B7A-9DC3-416D-AB42-CF2BCA4951E9}"/>
    <cellStyle name="AggGreen12 4 4 3 2" xfId="1875" xr:uid="{BC5DE84F-F167-4614-A84D-CCF872930B20}"/>
    <cellStyle name="AggGreen12 4 4 4" xfId="1872" xr:uid="{E5168C95-0DF4-4830-BEA0-11602FFF3295}"/>
    <cellStyle name="AggGreen12 4 5" xfId="374" xr:uid="{BF286D35-7756-4E68-A083-7EE4FE770D4F}"/>
    <cellStyle name="AggGreen12 4 5 2" xfId="1876" xr:uid="{9B16815E-E972-4996-AA81-09A2455463EC}"/>
    <cellStyle name="AggGreen12 4 6" xfId="1863" xr:uid="{F992DE7F-6033-4A7F-B0B7-41EC4CC3BFE2}"/>
    <cellStyle name="AggGreen12 5" xfId="375" xr:uid="{459556E8-FE48-41BD-9D32-F75E3B2721BD}"/>
    <cellStyle name="AggGreen12 5 2" xfId="376" xr:uid="{2C600E1D-154F-4C6F-91B3-BD8B30702F12}"/>
    <cellStyle name="AggGreen12 5 2 2" xfId="1878" xr:uid="{B2600676-EDBB-49E7-8678-2EC67D7089ED}"/>
    <cellStyle name="AggGreen12 5 3" xfId="1877" xr:uid="{6C7D291D-FAE6-4AFC-8253-457B155AFB34}"/>
    <cellStyle name="AggGreen12 6" xfId="377" xr:uid="{84B27AE7-6CF8-4B7E-9FE8-9A933351EDDD}"/>
    <cellStyle name="AggGreen12 6 2" xfId="1879" xr:uid="{2E3B276F-2399-41D8-AB8D-9824D1FCA183}"/>
    <cellStyle name="AggGreen12 7" xfId="1830" xr:uid="{16A88F36-A9DB-45F8-AE7C-D0E2BFCB5D79}"/>
    <cellStyle name="AggOrange" xfId="378" xr:uid="{7AC54905-9530-4EDB-8F62-E276842A5097}"/>
    <cellStyle name="AggOrange 2" xfId="379" xr:uid="{E9CE3B0F-D8DE-4991-822E-8AB02018FF44}"/>
    <cellStyle name="AggOrange 2 2" xfId="380" xr:uid="{5AAF802D-6CD5-40E4-A81A-872148F16DF2}"/>
    <cellStyle name="AggOrange 2 2 2" xfId="381" xr:uid="{3B1166BC-5461-4A85-891F-C9F4995D8682}"/>
    <cellStyle name="AggOrange 2 2 2 2" xfId="382" xr:uid="{0347BB3B-261B-4D33-BD0B-9B680518FABB}"/>
    <cellStyle name="AggOrange 2 2 2 2 2" xfId="383" xr:uid="{CF29F68F-B967-4843-ABEC-0A270DC0D5AF}"/>
    <cellStyle name="AggOrange 2 2 2 2 2 2" xfId="1885" xr:uid="{D3D5615B-D4A7-49D7-9EF3-182218CCC46E}"/>
    <cellStyle name="AggOrange 2 2 2 2 3" xfId="1884" xr:uid="{F4403C20-4823-4F7A-802B-AA0B1D8350C7}"/>
    <cellStyle name="AggOrange 2 2 2 3" xfId="384" xr:uid="{71C1CFE4-ADA9-4D81-AA9E-5CAA311F1305}"/>
    <cellStyle name="AggOrange 2 2 2 3 2" xfId="1886" xr:uid="{862D3126-B264-4979-BA9C-501BD880F594}"/>
    <cellStyle name="AggOrange 2 2 2 4" xfId="1883" xr:uid="{F2B9C26F-A110-4985-BBAA-D70D9C0A56E6}"/>
    <cellStyle name="AggOrange 2 2 3" xfId="385" xr:uid="{A3EA1937-5387-4BD5-B5BB-9995AC191ED6}"/>
    <cellStyle name="AggOrange 2 2 3 2" xfId="386" xr:uid="{C9F88E0E-950F-4D9D-8FD1-3C991F3635FE}"/>
    <cellStyle name="AggOrange 2 2 3 2 2" xfId="1888" xr:uid="{F520E6C0-75F1-405E-89C1-85EF6B577A4C}"/>
    <cellStyle name="AggOrange 2 2 3 3" xfId="1887" xr:uid="{7AF658DF-73A9-4DB8-8789-CFD9F9256AC1}"/>
    <cellStyle name="AggOrange 2 2 4" xfId="387" xr:uid="{30EC3D59-35EF-436E-A7FB-518EF4DDBC29}"/>
    <cellStyle name="AggOrange 2 2 4 2" xfId="1889" xr:uid="{23DE80DC-8572-4559-B65B-71AECECAC67C}"/>
    <cellStyle name="AggOrange 2 2 5" xfId="1882" xr:uid="{4308CFD2-48E2-40E9-BA41-EA4402EDD86F}"/>
    <cellStyle name="AggOrange 2 3" xfId="388" xr:uid="{02CB4F77-3506-4185-9E27-14369545E617}"/>
    <cellStyle name="AggOrange 2 3 2" xfId="389" xr:uid="{FD8E4C2A-6DBD-4637-A184-5FD7323038C8}"/>
    <cellStyle name="AggOrange 2 3 2 2" xfId="390" xr:uid="{183F6845-772E-4BF7-9D60-1258695664AB}"/>
    <cellStyle name="AggOrange 2 3 2 2 2" xfId="391" xr:uid="{BCA2A7DE-0E5B-4E6F-AF5D-2E5D20823ADC}"/>
    <cellStyle name="AggOrange 2 3 2 2 2 2" xfId="1893" xr:uid="{0BB22392-BD49-4FCD-AA51-E8A0D61A1A80}"/>
    <cellStyle name="AggOrange 2 3 2 2 3" xfId="1892" xr:uid="{967CAF66-1CA6-4C62-B563-B8523E2C715B}"/>
    <cellStyle name="AggOrange 2 3 2 3" xfId="392" xr:uid="{B471CD17-ABAC-4C87-AFB3-6A8FF587A2D9}"/>
    <cellStyle name="AggOrange 2 3 2 3 2" xfId="1894" xr:uid="{2A064C50-9686-4641-A5BF-EA6927C62DE8}"/>
    <cellStyle name="AggOrange 2 3 2 4" xfId="1891" xr:uid="{DB306834-CB07-40B5-8935-1075109734F0}"/>
    <cellStyle name="AggOrange 2 3 3" xfId="393" xr:uid="{03A7C6DA-206A-4533-9A3A-DC11AE271B45}"/>
    <cellStyle name="AggOrange 2 3 3 2" xfId="394" xr:uid="{EFA48D3E-FC89-4994-9BE6-A6BBA48AAEBE}"/>
    <cellStyle name="AggOrange 2 3 3 2 2" xfId="395" xr:uid="{AA81435C-4E09-4AC9-8D04-48CBDD088886}"/>
    <cellStyle name="AggOrange 2 3 3 2 2 2" xfId="1897" xr:uid="{3F83E5D1-F8FB-4C5C-9F82-A5BD05FD4FA6}"/>
    <cellStyle name="AggOrange 2 3 3 2 3" xfId="1896" xr:uid="{DDAD86E4-78FD-4A91-AAEB-0668762CC874}"/>
    <cellStyle name="AggOrange 2 3 3 3" xfId="396" xr:uid="{615B8EEA-0497-4627-BE47-CA96E1DE2D7E}"/>
    <cellStyle name="AggOrange 2 3 3 3 2" xfId="1898" xr:uid="{094DB794-25EB-4722-8416-86C9E5B3C110}"/>
    <cellStyle name="AggOrange 2 3 3 4" xfId="1895" xr:uid="{B28D3E68-2843-4315-9C8E-2ED7B24F0AD7}"/>
    <cellStyle name="AggOrange 2 3 4" xfId="397" xr:uid="{6B8209CD-8CB8-4199-9DD1-F523755BAB7E}"/>
    <cellStyle name="AggOrange 2 3 4 2" xfId="398" xr:uid="{9DB60E6F-B0A5-4680-B00C-90A558DCCCC2}"/>
    <cellStyle name="AggOrange 2 3 4 2 2" xfId="399" xr:uid="{396B389B-3AE4-4F33-B1D0-0B6B41369049}"/>
    <cellStyle name="AggOrange 2 3 4 2 2 2" xfId="1901" xr:uid="{7F9C9BDE-3A27-4E82-89E9-C63A4E5601FF}"/>
    <cellStyle name="AggOrange 2 3 4 2 3" xfId="1900" xr:uid="{ABDC3D4E-77EB-4626-BBEE-64B3B424EFB9}"/>
    <cellStyle name="AggOrange 2 3 4 3" xfId="400" xr:uid="{A423452A-A9D3-49DE-AE2B-2A726F80F984}"/>
    <cellStyle name="AggOrange 2 3 4 3 2" xfId="1902" xr:uid="{01B4FC9F-47C6-4F6A-9F54-E4473DC75959}"/>
    <cellStyle name="AggOrange 2 3 4 4" xfId="1899" xr:uid="{50182742-F615-42B5-81EB-48DF16436FD1}"/>
    <cellStyle name="AggOrange 2 3 5" xfId="401" xr:uid="{7E420272-97BE-415D-80B5-884FC875509E}"/>
    <cellStyle name="AggOrange 2 3 5 2" xfId="1903" xr:uid="{E470CDA7-40ED-4D34-9020-B3AA92891331}"/>
    <cellStyle name="AggOrange 2 3 6" xfId="1890" xr:uid="{E7B6485E-61B0-4440-9E6C-105EF01E1046}"/>
    <cellStyle name="AggOrange 2 4" xfId="402" xr:uid="{5557D13D-3735-47A9-9837-1545059F9E55}"/>
    <cellStyle name="AggOrange 2 4 2" xfId="1904" xr:uid="{9921150B-A1CC-4331-80A9-56EE3FC5025F}"/>
    <cellStyle name="AggOrange 2 5" xfId="1881" xr:uid="{17AB3194-B4EC-428C-9A46-8CD432A76851}"/>
    <cellStyle name="AggOrange 3" xfId="403" xr:uid="{B04653E0-C646-4C6B-9290-F51D7234D62F}"/>
    <cellStyle name="AggOrange 3 2" xfId="404" xr:uid="{8C0D5939-FF32-4FB0-BC4E-CD08BA1FE35D}"/>
    <cellStyle name="AggOrange 3 2 2" xfId="405" xr:uid="{0AAE38E2-FC58-44A9-9DC6-BF0D00EECA86}"/>
    <cellStyle name="AggOrange 3 2 2 2" xfId="406" xr:uid="{F326CB99-B210-4DAF-998B-714834FD37CA}"/>
    <cellStyle name="AggOrange 3 2 2 2 2" xfId="1908" xr:uid="{CC2DA3F9-CBE4-4BE0-A873-A96F3B23A02E}"/>
    <cellStyle name="AggOrange 3 2 2 3" xfId="1907" xr:uid="{51B46A41-6513-4AD8-8BA1-34CDB284581C}"/>
    <cellStyle name="AggOrange 3 2 3" xfId="407" xr:uid="{D89EFFFC-A2D2-4B23-89B1-72F016F4050D}"/>
    <cellStyle name="AggOrange 3 2 3 2" xfId="1909" xr:uid="{33DFCFC8-53A8-4CA5-BE20-4476FC2B5560}"/>
    <cellStyle name="AggOrange 3 2 4" xfId="1906" xr:uid="{47AA144F-7B3E-45C1-BF69-EEA522B2948F}"/>
    <cellStyle name="AggOrange 3 3" xfId="408" xr:uid="{9D6B1CB0-AB6A-47D6-A164-924429DE5CE9}"/>
    <cellStyle name="AggOrange 3 3 2" xfId="409" xr:uid="{9B5ACE0C-20F7-4BE7-9392-7B9D1E7D39E9}"/>
    <cellStyle name="AggOrange 3 3 2 2" xfId="1911" xr:uid="{63D43215-C2D4-42A4-83FD-14A1723AAA6E}"/>
    <cellStyle name="AggOrange 3 3 3" xfId="1910" xr:uid="{579838B4-4837-47FE-A072-C318BEC8D510}"/>
    <cellStyle name="AggOrange 3 4" xfId="410" xr:uid="{670BF44A-BA9A-4FF4-981A-3017344071E0}"/>
    <cellStyle name="AggOrange 3 4 2" xfId="1912" xr:uid="{80644007-9CA1-40FE-A7CC-D28CFD13BE82}"/>
    <cellStyle name="AggOrange 3 5" xfId="1905" xr:uid="{81E57514-2BAC-4B9A-9366-1B66B04DD73D}"/>
    <cellStyle name="AggOrange 4" xfId="411" xr:uid="{C4F37C98-FC92-44C0-97C0-8E2DC16A6DF1}"/>
    <cellStyle name="AggOrange 4 2" xfId="412" xr:uid="{6C2E4C01-7209-4037-ADB6-CC4220471C34}"/>
    <cellStyle name="AggOrange 4 2 2" xfId="413" xr:uid="{E41576D7-1E9F-4E04-9BAF-1DB98DE6ABA5}"/>
    <cellStyle name="AggOrange 4 2 2 2" xfId="414" xr:uid="{50CBFEEC-6B1D-4678-A6F8-2E0362AA6D6E}"/>
    <cellStyle name="AggOrange 4 2 2 2 2" xfId="1916" xr:uid="{0EBAC41A-EB94-4634-B51F-04E6A2D1732B}"/>
    <cellStyle name="AggOrange 4 2 2 3" xfId="1915" xr:uid="{210399D6-0A29-4DAD-9CB1-CDCD06585396}"/>
    <cellStyle name="AggOrange 4 2 3" xfId="415" xr:uid="{5365DD0B-1C1F-4B1C-A404-E082B1BDEB2F}"/>
    <cellStyle name="AggOrange 4 2 3 2" xfId="1917" xr:uid="{21DDFF42-B34E-45C9-8B48-202BFBDFECFF}"/>
    <cellStyle name="AggOrange 4 2 4" xfId="1914" xr:uid="{2BC6DF41-3993-4CC5-873C-C303071D0093}"/>
    <cellStyle name="AggOrange 4 3" xfId="416" xr:uid="{F3DD32B8-01C8-4B1E-A5C7-514EED2EED9A}"/>
    <cellStyle name="AggOrange 4 3 2" xfId="417" xr:uid="{DDFD18FF-B31A-4975-BB22-DCFAD317DC75}"/>
    <cellStyle name="AggOrange 4 3 2 2" xfId="418" xr:uid="{0D5D738B-EACD-4CF6-9A7D-3CF9A2B967C5}"/>
    <cellStyle name="AggOrange 4 3 2 2 2" xfId="1920" xr:uid="{B44B7BF4-47EB-43A1-9B44-E1CE7D626F71}"/>
    <cellStyle name="AggOrange 4 3 2 3" xfId="1919" xr:uid="{4D43301C-77DC-4EAB-82F2-B99D8D5DAE17}"/>
    <cellStyle name="AggOrange 4 3 3" xfId="419" xr:uid="{F36D7F4F-2A5E-456D-B578-5A9B5E78D80A}"/>
    <cellStyle name="AggOrange 4 3 3 2" xfId="1921" xr:uid="{D0CE3F62-82EC-401F-900D-54EE4C2A5157}"/>
    <cellStyle name="AggOrange 4 3 4" xfId="1918" xr:uid="{D4779EBE-75B3-4C29-9D64-C1C30F8A8636}"/>
    <cellStyle name="AggOrange 4 4" xfId="420" xr:uid="{A55C3359-A830-4C57-BCD1-D623AD05200F}"/>
    <cellStyle name="AggOrange 4 4 2" xfId="421" xr:uid="{A8D4BBF6-F1D8-4BF2-ABF6-B84C9DB6D506}"/>
    <cellStyle name="AggOrange 4 4 2 2" xfId="422" xr:uid="{AC9E328D-6E1E-4F68-8BF6-5B2CEE4562C9}"/>
    <cellStyle name="AggOrange 4 4 2 2 2" xfId="1924" xr:uid="{0F8AEA3F-3B57-4503-B314-30307C7D4ADF}"/>
    <cellStyle name="AggOrange 4 4 2 3" xfId="1923" xr:uid="{BC2D7D0D-602A-421F-B1C9-C16E7018514E}"/>
    <cellStyle name="AggOrange 4 4 3" xfId="423" xr:uid="{797A71EF-F269-4F9B-9763-9A06B750C505}"/>
    <cellStyle name="AggOrange 4 4 3 2" xfId="1925" xr:uid="{887D0974-1B68-47BB-A22E-9A0E44FDCCA7}"/>
    <cellStyle name="AggOrange 4 4 4" xfId="1922" xr:uid="{15529F40-90C6-4849-A998-A4A4A79F84BB}"/>
    <cellStyle name="AggOrange 4 5" xfId="424" xr:uid="{A71445B2-DCB9-4458-8EA4-355C51722D6B}"/>
    <cellStyle name="AggOrange 4 5 2" xfId="1926" xr:uid="{DB9385C3-C615-41BC-8D1F-3FD5106C6008}"/>
    <cellStyle name="AggOrange 4 6" xfId="1913" xr:uid="{EA20875E-7A1C-44EB-94E8-7A812AFB36C2}"/>
    <cellStyle name="AggOrange 5" xfId="425" xr:uid="{37FBDBDA-4F82-410B-9708-1686F8FB4DB2}"/>
    <cellStyle name="AggOrange 5 2" xfId="426" xr:uid="{38E7864C-F2BE-476D-A8F6-E58552661629}"/>
    <cellStyle name="AggOrange 5 2 2" xfId="1928" xr:uid="{CF61B1F0-5B4F-4EA3-B21B-2472A291AE6A}"/>
    <cellStyle name="AggOrange 5 3" xfId="1927" xr:uid="{DC59CD98-8694-4752-A86E-04755D687CE4}"/>
    <cellStyle name="AggOrange 6" xfId="427" xr:uid="{4405326D-7C39-4057-81E2-38DAC3C70722}"/>
    <cellStyle name="AggOrange 6 2" xfId="1929" xr:uid="{AA42BFCC-828E-45F2-948F-4C4A592D40A4}"/>
    <cellStyle name="AggOrange 7" xfId="1880" xr:uid="{4DE70A4F-DDAD-4A09-A886-9563D46CBB0D}"/>
    <cellStyle name="AggOrange_B_border" xfId="428" xr:uid="{04C22BEA-A3BD-4FCF-9C31-9FFA6DB35D54}"/>
    <cellStyle name="AggOrange9" xfId="429" xr:uid="{BDF19913-EC25-4BA5-B6D9-0852704A6774}"/>
    <cellStyle name="AggOrange9 2" xfId="430" xr:uid="{B5C490C5-CB11-4E23-993A-0A56F47AF03A}"/>
    <cellStyle name="AggOrange9 2 2" xfId="431" xr:uid="{BA015339-0CB1-4051-85B4-F3BF31DB3455}"/>
    <cellStyle name="AggOrange9 2 2 2" xfId="432" xr:uid="{39411B6A-AA97-4C40-8B2C-11AB156D2DCD}"/>
    <cellStyle name="AggOrange9 2 2 2 2" xfId="433" xr:uid="{86DE3862-CE85-4E8D-8658-FBFCB6EB4576}"/>
    <cellStyle name="AggOrange9 2 2 2 2 2" xfId="434" xr:uid="{78AAAE91-2B82-4FBB-94F1-871C96F283E6}"/>
    <cellStyle name="AggOrange9 2 2 2 2 2 2" xfId="1935" xr:uid="{4F4366FB-AC09-4017-A562-74C547994DE0}"/>
    <cellStyle name="AggOrange9 2 2 2 2 3" xfId="1934" xr:uid="{DA841D69-ACEB-41F7-911F-BEFC07F70632}"/>
    <cellStyle name="AggOrange9 2 2 2 3" xfId="435" xr:uid="{62CE2625-FDAD-433B-9053-A4F7121C516E}"/>
    <cellStyle name="AggOrange9 2 2 2 3 2" xfId="1936" xr:uid="{D2098B08-6404-480D-BD5F-BD097F018C38}"/>
    <cellStyle name="AggOrange9 2 2 2 4" xfId="1933" xr:uid="{89852A81-054D-4AC2-B522-F30B4E077F40}"/>
    <cellStyle name="AggOrange9 2 2 3" xfId="436" xr:uid="{D3DDD67F-A5D0-4105-9FC4-C277080D955B}"/>
    <cellStyle name="AggOrange9 2 2 3 2" xfId="437" xr:uid="{A89C8600-CB23-4552-8478-AF60A8D8127E}"/>
    <cellStyle name="AggOrange9 2 2 3 2 2" xfId="1938" xr:uid="{7E987711-49FC-43D4-8336-052A4CF94E2A}"/>
    <cellStyle name="AggOrange9 2 2 3 3" xfId="1937" xr:uid="{540C883C-E6C1-4C31-A28B-630ADC3DFFE3}"/>
    <cellStyle name="AggOrange9 2 2 4" xfId="438" xr:uid="{D26BC2AE-D034-449E-9630-7721407DE546}"/>
    <cellStyle name="AggOrange9 2 2 4 2" xfId="1939" xr:uid="{2957BC54-F7F9-4E2F-8825-612BF5FD499E}"/>
    <cellStyle name="AggOrange9 2 2 5" xfId="1932" xr:uid="{174182D4-9AED-4E07-A838-51376FDA7DD4}"/>
    <cellStyle name="AggOrange9 2 3" xfId="439" xr:uid="{2391C95C-8CBB-4275-A64A-0A35F32308BD}"/>
    <cellStyle name="AggOrange9 2 3 2" xfId="440" xr:uid="{4B6DE972-AA6B-43D8-8EED-94431DAB527A}"/>
    <cellStyle name="AggOrange9 2 3 2 2" xfId="441" xr:uid="{05692435-EB16-46B3-B22C-D56E8C0FD4EF}"/>
    <cellStyle name="AggOrange9 2 3 2 2 2" xfId="442" xr:uid="{979BD060-26FB-4FC7-947C-B70DC12A2F6A}"/>
    <cellStyle name="AggOrange9 2 3 2 2 2 2" xfId="1943" xr:uid="{D4F214FC-DCE7-4470-8A90-645A21CB19FD}"/>
    <cellStyle name="AggOrange9 2 3 2 2 3" xfId="1942" xr:uid="{B5FBAD9D-D52E-4D09-B2BD-1F7AA540E4F8}"/>
    <cellStyle name="AggOrange9 2 3 2 3" xfId="443" xr:uid="{D4BA9843-E7D3-43FC-B1A0-7D0D9A24D151}"/>
    <cellStyle name="AggOrange9 2 3 2 3 2" xfId="1944" xr:uid="{07A8FD0E-51F3-4223-A92D-27DD09E908C1}"/>
    <cellStyle name="AggOrange9 2 3 2 4" xfId="1941" xr:uid="{75A94439-194C-4B3F-A88F-BF418659BCF2}"/>
    <cellStyle name="AggOrange9 2 3 3" xfId="444" xr:uid="{F7309752-FFEF-4E1D-A856-11EE283BB613}"/>
    <cellStyle name="AggOrange9 2 3 3 2" xfId="445" xr:uid="{EE86FFB7-5BFF-46D1-BBC4-4A7AEC703A8D}"/>
    <cellStyle name="AggOrange9 2 3 3 2 2" xfId="446" xr:uid="{0FDC3FDF-7793-4141-B8B7-0FB724C8C526}"/>
    <cellStyle name="AggOrange9 2 3 3 2 2 2" xfId="1947" xr:uid="{F661982C-84F6-448A-B3EC-831B6F794D79}"/>
    <cellStyle name="AggOrange9 2 3 3 2 3" xfId="1946" xr:uid="{8B1B3CB2-1EC2-4C10-9B5D-CF9DDEA81BEE}"/>
    <cellStyle name="AggOrange9 2 3 3 3" xfId="447" xr:uid="{72BF773C-DAEB-42B9-B065-EAA0B6EF7368}"/>
    <cellStyle name="AggOrange9 2 3 3 3 2" xfId="1948" xr:uid="{BE53FFD6-A824-4C95-8DB5-F8C2AA973DAE}"/>
    <cellStyle name="AggOrange9 2 3 3 4" xfId="1945" xr:uid="{011653AB-7A41-4E57-ACE1-21AC3510CEF8}"/>
    <cellStyle name="AggOrange9 2 3 4" xfId="448" xr:uid="{0FFAA577-8DE5-4E26-BC9A-A4D87304B195}"/>
    <cellStyle name="AggOrange9 2 3 4 2" xfId="449" xr:uid="{D077B6AB-262E-4E0F-AF65-275BE733CE7C}"/>
    <cellStyle name="AggOrange9 2 3 4 2 2" xfId="450" xr:uid="{8C2D927D-1C3B-4478-8E0F-1C99C6834A93}"/>
    <cellStyle name="AggOrange9 2 3 4 2 2 2" xfId="1951" xr:uid="{D40A315D-1B7E-4AF9-9E1D-ED33603EA4F9}"/>
    <cellStyle name="AggOrange9 2 3 4 2 3" xfId="1950" xr:uid="{8A52A8E3-24BE-43D3-B8D9-9090239A4696}"/>
    <cellStyle name="AggOrange9 2 3 4 3" xfId="451" xr:uid="{FF8B5515-6058-44AC-A2F1-D0A7FF745298}"/>
    <cellStyle name="AggOrange9 2 3 4 3 2" xfId="1952" xr:uid="{D28C70D0-797E-4B91-86BC-614C739F3E27}"/>
    <cellStyle name="AggOrange9 2 3 4 4" xfId="1949" xr:uid="{074F2382-E577-4F19-B0B5-77595D90AE82}"/>
    <cellStyle name="AggOrange9 2 3 5" xfId="452" xr:uid="{640F07BB-5001-44B6-BB39-B16F1440DEAC}"/>
    <cellStyle name="AggOrange9 2 3 5 2" xfId="1953" xr:uid="{5C6849BD-F6E4-46F2-9D7E-7E47F67D9FBE}"/>
    <cellStyle name="AggOrange9 2 3 6" xfId="1940" xr:uid="{9A9BD23E-0E05-455F-BA3C-06C7960C556F}"/>
    <cellStyle name="AggOrange9 2 4" xfId="453" xr:uid="{D54D7565-27CC-4E50-AFFF-ACFBFDE2F4E3}"/>
    <cellStyle name="AggOrange9 2 4 2" xfId="1954" xr:uid="{E208FA7A-8C5C-4DDF-8017-5295BC5EBFB1}"/>
    <cellStyle name="AggOrange9 2 5" xfId="1931" xr:uid="{0FFC7A7C-C4D5-4024-B1FD-D4C3C4376816}"/>
    <cellStyle name="AggOrange9 3" xfId="454" xr:uid="{3618746A-C7E6-4D3E-8F7C-E3FA0078B69D}"/>
    <cellStyle name="AggOrange9 3 2" xfId="455" xr:uid="{58FE6F58-A28A-4762-AFAD-BF55D4140AFE}"/>
    <cellStyle name="AggOrange9 3 2 2" xfId="456" xr:uid="{6E898DDB-BDAA-42C1-BD48-3BA8575D425D}"/>
    <cellStyle name="AggOrange9 3 2 2 2" xfId="457" xr:uid="{22A11561-528E-43EB-9808-314BEB3800AD}"/>
    <cellStyle name="AggOrange9 3 2 2 2 2" xfId="1958" xr:uid="{24AB85B2-C131-43A8-BE8E-A1B7ACC471F2}"/>
    <cellStyle name="AggOrange9 3 2 2 3" xfId="1957" xr:uid="{91A3741A-28E9-492B-967F-FF2958AF3111}"/>
    <cellStyle name="AggOrange9 3 2 3" xfId="458" xr:uid="{6D27E7B2-9C8B-4146-BF8F-35AFAE4C719C}"/>
    <cellStyle name="AggOrange9 3 2 3 2" xfId="1959" xr:uid="{23CCBE32-6AEB-443B-81E4-269DACA2D156}"/>
    <cellStyle name="AggOrange9 3 2 4" xfId="1956" xr:uid="{D74E71C6-668C-4C38-8157-92153DD73D1D}"/>
    <cellStyle name="AggOrange9 3 3" xfId="459" xr:uid="{90001D89-776A-4BD5-807A-404116952F68}"/>
    <cellStyle name="AggOrange9 3 3 2" xfId="460" xr:uid="{6839DBCB-A7B0-4C2F-8CF9-7DDA5753CA83}"/>
    <cellStyle name="AggOrange9 3 3 2 2" xfId="1961" xr:uid="{9BAAF071-D8F1-46DF-B910-A58C6FDF24A4}"/>
    <cellStyle name="AggOrange9 3 3 3" xfId="1960" xr:uid="{9CAC5966-7B65-4EE1-8D14-CCC3899257CB}"/>
    <cellStyle name="AggOrange9 3 4" xfId="461" xr:uid="{7B7AD07C-DA72-43C0-A1BC-531910903745}"/>
    <cellStyle name="AggOrange9 3 4 2" xfId="1962" xr:uid="{0D8966C0-8BBA-4E2A-B024-74B414239B6A}"/>
    <cellStyle name="AggOrange9 3 5" xfId="1955" xr:uid="{F10708DE-D3A8-4DAE-9FA0-AF230F30C174}"/>
    <cellStyle name="AggOrange9 4" xfId="462" xr:uid="{3D125B81-BF80-4431-BE9B-077DBD23B60D}"/>
    <cellStyle name="AggOrange9 4 2" xfId="463" xr:uid="{2996CD40-F1FC-4661-8D97-89B9256E9768}"/>
    <cellStyle name="AggOrange9 4 2 2" xfId="464" xr:uid="{7D594122-EE91-45E1-9197-302586CD7421}"/>
    <cellStyle name="AggOrange9 4 2 2 2" xfId="465" xr:uid="{390F0F7C-B6C8-40BF-B4F4-D8D3EF21A3A0}"/>
    <cellStyle name="AggOrange9 4 2 2 2 2" xfId="1966" xr:uid="{CEF920C8-1A0A-4783-AC7C-C6B81F9E19C0}"/>
    <cellStyle name="AggOrange9 4 2 2 3" xfId="1965" xr:uid="{273422CB-B7D7-4E75-A222-0C9333968839}"/>
    <cellStyle name="AggOrange9 4 2 3" xfId="466" xr:uid="{6D3A5FC8-2E4C-466A-B3FC-95D22CD8D121}"/>
    <cellStyle name="AggOrange9 4 2 3 2" xfId="1967" xr:uid="{A6CC2323-D3A3-472F-871C-834FE22EFF15}"/>
    <cellStyle name="AggOrange9 4 2 4" xfId="1964" xr:uid="{9E58FA0D-5631-4723-924E-F918D761E48A}"/>
    <cellStyle name="AggOrange9 4 3" xfId="467" xr:uid="{01E17C75-2CD4-473E-A518-A2C476FC37A3}"/>
    <cellStyle name="AggOrange9 4 3 2" xfId="468" xr:uid="{1DCDCA94-4D48-4344-B6E9-2965DCD79F88}"/>
    <cellStyle name="AggOrange9 4 3 2 2" xfId="469" xr:uid="{4FD17885-A842-479C-84A7-6DFE8184C085}"/>
    <cellStyle name="AggOrange9 4 3 2 2 2" xfId="1970" xr:uid="{FE06AFFF-251C-4E74-B6BA-CD482427FF68}"/>
    <cellStyle name="AggOrange9 4 3 2 3" xfId="1969" xr:uid="{221B0A1E-D3AA-4E94-95A9-5B9EBB041341}"/>
    <cellStyle name="AggOrange9 4 3 3" xfId="470" xr:uid="{8BD78481-06A2-4585-B0EF-25134178F404}"/>
    <cellStyle name="AggOrange9 4 3 3 2" xfId="1971" xr:uid="{7180D8A8-C114-4AD7-872A-526E0A33DCBA}"/>
    <cellStyle name="AggOrange9 4 3 4" xfId="1968" xr:uid="{47547236-40F0-4B57-B27E-2EFE5B4DA6AC}"/>
    <cellStyle name="AggOrange9 4 4" xfId="471" xr:uid="{D864E641-514E-4B52-A552-3B61DCF49DDD}"/>
    <cellStyle name="AggOrange9 4 4 2" xfId="472" xr:uid="{CCE8EEAD-1A91-428D-8DFF-245CEFC5CD19}"/>
    <cellStyle name="AggOrange9 4 4 2 2" xfId="473" xr:uid="{CF239FBD-7943-4137-B843-6CE3C3DACC2C}"/>
    <cellStyle name="AggOrange9 4 4 2 2 2" xfId="1974" xr:uid="{B5B08086-4172-46E8-9445-5D060C11D70D}"/>
    <cellStyle name="AggOrange9 4 4 2 3" xfId="1973" xr:uid="{AFC8B55B-C452-42AD-99D1-94DC9DB70C2C}"/>
    <cellStyle name="AggOrange9 4 4 3" xfId="474" xr:uid="{9965B78E-F5C6-4AC5-80B3-EBF0F2F63370}"/>
    <cellStyle name="AggOrange9 4 4 3 2" xfId="1975" xr:uid="{9BE1BB09-6962-42FC-8B00-767FAA92F68B}"/>
    <cellStyle name="AggOrange9 4 4 4" xfId="1972" xr:uid="{21134560-65E1-42AD-834D-057EDD62F102}"/>
    <cellStyle name="AggOrange9 4 5" xfId="475" xr:uid="{2DDCCE9F-7D91-4394-9F7C-FABB13C6D911}"/>
    <cellStyle name="AggOrange9 4 5 2" xfId="1976" xr:uid="{A36E036A-5065-4C92-A795-7339F876D1FB}"/>
    <cellStyle name="AggOrange9 4 6" xfId="1963" xr:uid="{07CAF549-0821-479D-85CD-6F10AB31FB18}"/>
    <cellStyle name="AggOrange9 5" xfId="476" xr:uid="{AF11DC90-6EA0-49C9-A975-EA7B7C5D5B3E}"/>
    <cellStyle name="AggOrange9 5 2" xfId="477" xr:uid="{BAC22236-7CEF-4094-A5F3-9A5C31B7BF7F}"/>
    <cellStyle name="AggOrange9 5 2 2" xfId="1978" xr:uid="{0AC14A6D-3009-4D08-8DC4-D653DCAB765C}"/>
    <cellStyle name="AggOrange9 5 3" xfId="1977" xr:uid="{02D1872D-429E-4949-A287-8A5E1E5C39F4}"/>
    <cellStyle name="AggOrange9 6" xfId="478" xr:uid="{1CC62CCF-307B-4071-AF66-F5B88FEB6974}"/>
    <cellStyle name="AggOrange9 6 2" xfId="1979" xr:uid="{4783A610-59F0-42E0-A189-B45BD5662C6D}"/>
    <cellStyle name="AggOrange9 7" xfId="1930" xr:uid="{95E8AE73-1C84-450E-A05A-E17DCCEC4BA2}"/>
    <cellStyle name="AggOrangeLB_2x" xfId="479" xr:uid="{269F7265-0DB7-4C24-823C-6D5476C0740C}"/>
    <cellStyle name="AggOrangeLBorder" xfId="480" xr:uid="{1E585B83-08E4-44E6-8092-FA2BA2B44A9C}"/>
    <cellStyle name="AggOrangeLBorder 2" xfId="481" xr:uid="{D3DADE13-0310-47E6-9AB8-E9E62CD441D0}"/>
    <cellStyle name="AggOrangeLBorder 2 2" xfId="482" xr:uid="{FA1FD2BF-E023-4997-A57E-342BD2575248}"/>
    <cellStyle name="AggOrangeLBorder 2 2 2" xfId="483" xr:uid="{3850532D-E710-4540-A342-6B8170150FF3}"/>
    <cellStyle name="AggOrangeLBorder 2 2 2 2" xfId="1983" xr:uid="{2AE39228-3F1D-4E38-AC16-9730FEEEBA1F}"/>
    <cellStyle name="AggOrangeLBorder 2 2 3" xfId="1982" xr:uid="{B27C24AB-E2E9-4D26-B8A7-E293AE298F94}"/>
    <cellStyle name="AggOrangeLBorder 2 3" xfId="484" xr:uid="{61330AB2-5A96-4987-B6A5-FDB67E37F654}"/>
    <cellStyle name="AggOrangeLBorder 2 3 2" xfId="485" xr:uid="{58B13900-8BFB-476B-96AF-A625EB3D44B2}"/>
    <cellStyle name="AggOrangeLBorder 2 3 2 2" xfId="486" xr:uid="{C1A6C3B7-760D-4B6B-9F76-6A9BB352637E}"/>
    <cellStyle name="AggOrangeLBorder 2 3 2 2 2" xfId="487" xr:uid="{D4B8A821-B785-4A00-AF2C-5D52322C8412}"/>
    <cellStyle name="AggOrangeLBorder 2 3 2 2 2 2" xfId="1987" xr:uid="{661693CF-996D-45C6-84C9-39606F1E9978}"/>
    <cellStyle name="AggOrangeLBorder 2 3 2 2 3" xfId="1986" xr:uid="{8F334879-51B1-44A1-B847-4DD6F8AD444E}"/>
    <cellStyle name="AggOrangeLBorder 2 3 2 3" xfId="488" xr:uid="{4DFCE774-AB8B-4095-A574-7AD7792A8B7B}"/>
    <cellStyle name="AggOrangeLBorder 2 3 2 3 2" xfId="1988" xr:uid="{F0571A3B-E461-451E-B96B-3EEB408628F8}"/>
    <cellStyle name="AggOrangeLBorder 2 3 2 4" xfId="1985" xr:uid="{73E6A4CC-1C63-4491-B3BA-59CE2392D5B8}"/>
    <cellStyle name="AggOrangeLBorder 2 3 3" xfId="489" xr:uid="{68CA2D47-A3F3-4D16-B1CB-12DDB17E54C5}"/>
    <cellStyle name="AggOrangeLBorder 2 3 3 2" xfId="490" xr:uid="{849E9BC8-B9C9-450D-85A2-B4041B488A38}"/>
    <cellStyle name="AggOrangeLBorder 2 3 3 2 2" xfId="491" xr:uid="{BD78F3E2-14CC-4C6D-871E-CD1F40312BF2}"/>
    <cellStyle name="AggOrangeLBorder 2 3 3 2 2 2" xfId="1991" xr:uid="{65E72EF6-12D3-408D-B903-B4EB45787F19}"/>
    <cellStyle name="AggOrangeLBorder 2 3 3 2 3" xfId="1990" xr:uid="{59DDAAC9-7EC4-4A0E-9B60-F31E1064F426}"/>
    <cellStyle name="AggOrangeLBorder 2 3 3 3" xfId="492" xr:uid="{B115D018-ECDB-4701-B4A7-73307983CEAE}"/>
    <cellStyle name="AggOrangeLBorder 2 3 3 3 2" xfId="1992" xr:uid="{394DBF93-C95F-4C34-8A99-4A2538EE5B66}"/>
    <cellStyle name="AggOrangeLBorder 2 3 3 4" xfId="1989" xr:uid="{BE40CCDE-D76D-4F06-8338-18C3E00A104E}"/>
    <cellStyle name="AggOrangeLBorder 2 3 4" xfId="493" xr:uid="{1043AE3B-FF4C-4829-9416-61603088ED52}"/>
    <cellStyle name="AggOrangeLBorder 2 3 4 2" xfId="494" xr:uid="{D0C7DB00-0CF4-4027-A0C6-67BD1547983A}"/>
    <cellStyle name="AggOrangeLBorder 2 3 4 2 2" xfId="495" xr:uid="{E0E292A3-3012-4712-9B7C-580E5C87FAFF}"/>
    <cellStyle name="AggOrangeLBorder 2 3 4 2 2 2" xfId="1995" xr:uid="{B7719334-5199-4CC8-B644-11E1C671A845}"/>
    <cellStyle name="AggOrangeLBorder 2 3 4 2 3" xfId="1994" xr:uid="{B7EB503F-3F12-4514-85CE-0F241A15BDBF}"/>
    <cellStyle name="AggOrangeLBorder 2 3 4 3" xfId="496" xr:uid="{8399C8F8-7155-44E9-9324-B131729E4D90}"/>
    <cellStyle name="AggOrangeLBorder 2 3 4 3 2" xfId="1996" xr:uid="{9FCBAD18-CE9B-4591-83D6-F63DB9B0577D}"/>
    <cellStyle name="AggOrangeLBorder 2 3 4 4" xfId="1993" xr:uid="{3EC54184-78A4-49E0-A676-3EA8B380D2AE}"/>
    <cellStyle name="AggOrangeLBorder 2 3 5" xfId="497" xr:uid="{5A101BBD-46F6-4C73-B95D-86678A89F9E7}"/>
    <cellStyle name="AggOrangeLBorder 2 3 5 2" xfId="498" xr:uid="{56BD1B27-FDA2-4523-ACB2-667BEE68F87E}"/>
    <cellStyle name="AggOrangeLBorder 2 3 5 2 2" xfId="1998" xr:uid="{DBD9F621-7ED9-4606-87D7-16B5A19EA420}"/>
    <cellStyle name="AggOrangeLBorder 2 3 5 3" xfId="1997" xr:uid="{CDC420B3-6435-47B9-8360-D7936E91BFA7}"/>
    <cellStyle name="AggOrangeLBorder 2 3 6" xfId="499" xr:uid="{18058C3B-366E-4D65-A687-9627A4A2EC35}"/>
    <cellStyle name="AggOrangeLBorder 2 3 6 2" xfId="1999" xr:uid="{420CC2D7-D3BD-4856-A334-D018BF223416}"/>
    <cellStyle name="AggOrangeLBorder 2 3 7" xfId="1984" xr:uid="{E75080A7-22D9-4AF7-8226-97FBF8B100B8}"/>
    <cellStyle name="AggOrangeLBorder 2 4" xfId="500" xr:uid="{797DD870-180B-4049-9682-24344B778865}"/>
    <cellStyle name="AggOrangeLBorder 2 4 2" xfId="2000" xr:uid="{44CBEBF8-BB3F-4EC6-A400-8D53D5D6A37A}"/>
    <cellStyle name="AggOrangeLBorder 2 5" xfId="1981" xr:uid="{327CC452-9239-4958-BCB8-B916C1FB5B55}"/>
    <cellStyle name="AggOrangeLBorder 3" xfId="501" xr:uid="{5058A9C0-DE94-425D-80F6-E6C6F573F4EB}"/>
    <cellStyle name="AggOrangeLBorder 3 2" xfId="502" xr:uid="{4015C64C-02E4-42F3-9798-9625ACD5A8D7}"/>
    <cellStyle name="AggOrangeLBorder 3 2 2" xfId="2002" xr:uid="{DDD509C2-D367-4565-B12C-A8F1D082E298}"/>
    <cellStyle name="AggOrangeLBorder 3 3" xfId="2001" xr:uid="{CCE6AE09-1EA7-453C-9B56-D666F6D23CAE}"/>
    <cellStyle name="AggOrangeLBorder 4" xfId="503" xr:uid="{AC6AE5DD-9D75-4F6B-B91D-35EFBEE3B531}"/>
    <cellStyle name="AggOrangeLBorder 4 2" xfId="504" xr:uid="{43935EC0-DF82-468B-B4FF-DE4B47D96F42}"/>
    <cellStyle name="AggOrangeLBorder 4 2 2" xfId="505" xr:uid="{277A518F-11B2-4CB5-ACB7-A6ECEA7919A5}"/>
    <cellStyle name="AggOrangeLBorder 4 2 2 2" xfId="506" xr:uid="{93690380-9E3A-45BF-882C-5B80745F5D83}"/>
    <cellStyle name="AggOrangeLBorder 4 2 2 2 2" xfId="2006" xr:uid="{B27A1B21-CD32-433D-B21C-E7167CA318CE}"/>
    <cellStyle name="AggOrangeLBorder 4 2 2 3" xfId="2005" xr:uid="{F1DB3AE7-2878-4635-9729-C7331AE27228}"/>
    <cellStyle name="AggOrangeLBorder 4 2 3" xfId="507" xr:uid="{F5BE4F31-4EC2-478D-9797-C81F127CAF10}"/>
    <cellStyle name="AggOrangeLBorder 4 2 3 2" xfId="2007" xr:uid="{E5E35B3C-72F3-412D-91D4-925ADB924C37}"/>
    <cellStyle name="AggOrangeLBorder 4 2 4" xfId="2004" xr:uid="{39ABBE84-AF89-4309-8139-55F887E406AC}"/>
    <cellStyle name="AggOrangeLBorder 4 3" xfId="508" xr:uid="{DC6D9ED6-AB18-4823-8073-04B0042D2DA2}"/>
    <cellStyle name="AggOrangeLBorder 4 3 2" xfId="509" xr:uid="{CDB264F6-7EDA-4854-B753-F4A7318CBA5C}"/>
    <cellStyle name="AggOrangeLBorder 4 3 2 2" xfId="510" xr:uid="{682C6B96-3893-46D3-A59E-F59D73ADEE0D}"/>
    <cellStyle name="AggOrangeLBorder 4 3 2 2 2" xfId="2010" xr:uid="{D287D239-BDDA-4A6C-81E2-6FB2ED7C3592}"/>
    <cellStyle name="AggOrangeLBorder 4 3 2 3" xfId="2009" xr:uid="{98A39E49-5CEF-4A5D-884F-9614D973B5A0}"/>
    <cellStyle name="AggOrangeLBorder 4 3 3" xfId="511" xr:uid="{EAAFEB6B-BC79-4166-AC2F-D70294393A71}"/>
    <cellStyle name="AggOrangeLBorder 4 3 3 2" xfId="2011" xr:uid="{A10503DA-ABEC-4371-B465-A11DB9B93DD3}"/>
    <cellStyle name="AggOrangeLBorder 4 3 4" xfId="2008" xr:uid="{7046BF6D-88EA-471D-8CB9-E1805F345475}"/>
    <cellStyle name="AggOrangeLBorder 4 4" xfId="512" xr:uid="{3C69D39E-809C-4977-8F32-B336FD94B44F}"/>
    <cellStyle name="AggOrangeLBorder 4 4 2" xfId="513" xr:uid="{71200744-FBF2-4388-A3F5-31B95106CBC0}"/>
    <cellStyle name="AggOrangeLBorder 4 4 2 2" xfId="514" xr:uid="{FFC04E9A-BE79-4B9E-9290-C9112C8DCD7F}"/>
    <cellStyle name="AggOrangeLBorder 4 4 2 2 2" xfId="2014" xr:uid="{6DFC140F-3A7C-40E4-94E8-8A3FB439774B}"/>
    <cellStyle name="AggOrangeLBorder 4 4 2 3" xfId="2013" xr:uid="{673E8B5F-CEF3-44AA-BF46-10834516B52A}"/>
    <cellStyle name="AggOrangeLBorder 4 4 3" xfId="515" xr:uid="{99EFAEBD-086D-4C00-86F2-D6EF49E0782D}"/>
    <cellStyle name="AggOrangeLBorder 4 4 3 2" xfId="2015" xr:uid="{3691CFDF-4314-4993-A040-D57484A39F5A}"/>
    <cellStyle name="AggOrangeLBorder 4 4 4" xfId="2012" xr:uid="{547945CE-E3CB-4BC8-92FC-1AEAB60D9341}"/>
    <cellStyle name="AggOrangeLBorder 4 5" xfId="516" xr:uid="{03910CC0-7C40-4DDD-A422-70D2B84E21D3}"/>
    <cellStyle name="AggOrangeLBorder 4 5 2" xfId="517" xr:uid="{22F9A81A-E119-48B3-932B-28F4BC5A7718}"/>
    <cellStyle name="AggOrangeLBorder 4 5 2 2" xfId="2017" xr:uid="{2C7CDE32-687F-48F6-A98E-B749D9C16E49}"/>
    <cellStyle name="AggOrangeLBorder 4 5 3" xfId="2016" xr:uid="{BEE3EDA4-372C-4C16-A05A-C7E0FE30FDA7}"/>
    <cellStyle name="AggOrangeLBorder 4 6" xfId="518" xr:uid="{5209DFD3-1AC5-41B8-A80D-6B58D43A1BD7}"/>
    <cellStyle name="AggOrangeLBorder 4 6 2" xfId="2018" xr:uid="{E2C49377-604D-4DF4-B6B3-6014EC624D64}"/>
    <cellStyle name="AggOrangeLBorder 4 7" xfId="2003" xr:uid="{46E82F6E-F1F1-4C18-AF20-EA9522B1981B}"/>
    <cellStyle name="AggOrangeLBorder 5" xfId="519" xr:uid="{68DEC53F-EF3B-4FDD-AA73-A6243D8869DF}"/>
    <cellStyle name="AggOrangeLBorder 5 2" xfId="520" xr:uid="{A2A777D4-D9CF-4D79-A78D-28DB59959EAD}"/>
    <cellStyle name="AggOrangeLBorder 5 2 2" xfId="2020" xr:uid="{71B63622-061E-41BF-84E3-4A06AB3F618B}"/>
    <cellStyle name="AggOrangeLBorder 5 3" xfId="2019" xr:uid="{7A208BA2-D3FE-4017-BEC9-CC42C3E1293E}"/>
    <cellStyle name="AggOrangeLBorder 6" xfId="521" xr:uid="{8F7028F2-E741-49EB-B388-74E5F9B4B2EF}"/>
    <cellStyle name="AggOrangeLBorder 6 2" xfId="2021" xr:uid="{4534CD59-C78C-4019-80B3-62696E435FD6}"/>
    <cellStyle name="AggOrangeLBorder 7" xfId="1980" xr:uid="{FA296D11-A4A7-4AA7-A3CE-CA318963A70F}"/>
    <cellStyle name="AggOrangeRBorder" xfId="522" xr:uid="{BD67502F-548A-4E35-8BA2-61D9A77A3440}"/>
    <cellStyle name="AggOrangeRBorder 2" xfId="523" xr:uid="{D2C75376-FD82-460E-AF76-709D04B0FCA4}"/>
    <cellStyle name="AggOrangeRBorder 2 2" xfId="524" xr:uid="{A19CFB20-27F6-4F9A-9A43-9C7934F236F6}"/>
    <cellStyle name="AggOrangeRBorder 2 2 2" xfId="525" xr:uid="{F4973660-1FAC-473E-80B3-0257539D0BB3}"/>
    <cellStyle name="AggOrangeRBorder 2 2 2 2" xfId="526" xr:uid="{5C77A483-FF0A-44F2-94F2-5205E0539DC6}"/>
    <cellStyle name="AggOrangeRBorder 2 2 2 2 2" xfId="527" xr:uid="{25C941B8-1970-42E4-B291-33A16B724D7A}"/>
    <cellStyle name="AggOrangeRBorder 2 2 2 2 2 2" xfId="2027" xr:uid="{7E4B1B8B-FC29-4705-9F82-35A65B61801E}"/>
    <cellStyle name="AggOrangeRBorder 2 2 2 2 3" xfId="2026" xr:uid="{BB9CDA1A-5DD9-4D19-87A9-FFF6F2F404A2}"/>
    <cellStyle name="AggOrangeRBorder 2 2 2 3" xfId="528" xr:uid="{ADBD9C39-1097-48DB-879B-0C9FB93023E5}"/>
    <cellStyle name="AggOrangeRBorder 2 2 2 3 2" xfId="2028" xr:uid="{4188CCB2-6883-41ED-94A1-F34106ADB870}"/>
    <cellStyle name="AggOrangeRBorder 2 2 2 4" xfId="2025" xr:uid="{6751712C-9A46-48BC-84A8-7BEAF52149EE}"/>
    <cellStyle name="AggOrangeRBorder 2 2 3" xfId="529" xr:uid="{0F42AF36-37E0-43AD-817B-F084320F9705}"/>
    <cellStyle name="AggOrangeRBorder 2 2 3 2" xfId="2029" xr:uid="{69AF0BA4-2D3D-4CB0-BCAF-4525E92FFFDF}"/>
    <cellStyle name="AggOrangeRBorder 2 2 4" xfId="2024" xr:uid="{961A18EE-5ECF-4E7A-AFFF-BBF30497FE70}"/>
    <cellStyle name="AggOrangeRBorder 2 3" xfId="530" xr:uid="{E07A2F9C-D2BB-4AD8-9EBA-730251849513}"/>
    <cellStyle name="AggOrangeRBorder 2 3 2" xfId="531" xr:uid="{9C87C87E-555A-49AB-83AD-9517B846D402}"/>
    <cellStyle name="AggOrangeRBorder 2 3 2 2" xfId="532" xr:uid="{FD0E7D80-1AAA-4F9F-AAD3-DAC0DB09CEEC}"/>
    <cellStyle name="AggOrangeRBorder 2 3 2 2 2" xfId="533" xr:uid="{01C6DE60-B8BE-472E-A454-0E55C110A6BA}"/>
    <cellStyle name="AggOrangeRBorder 2 3 2 2 2 2" xfId="2033" xr:uid="{4BC213B3-EBF5-40C2-ABD6-73A1795CC735}"/>
    <cellStyle name="AggOrangeRBorder 2 3 2 2 3" xfId="2032" xr:uid="{5406EC67-0717-4BB1-A883-3F14D1C22B82}"/>
    <cellStyle name="AggOrangeRBorder 2 3 2 3" xfId="534" xr:uid="{A43359E5-B414-4E32-92F2-65DF2C9EE8DF}"/>
    <cellStyle name="AggOrangeRBorder 2 3 2 3 2" xfId="2034" xr:uid="{60D986E4-30A5-4597-BA6A-1B40271FEF61}"/>
    <cellStyle name="AggOrangeRBorder 2 3 2 4" xfId="2031" xr:uid="{19B43318-2B8C-4929-88DC-1C30752D8DA8}"/>
    <cellStyle name="AggOrangeRBorder 2 3 3" xfId="535" xr:uid="{1206D14A-A313-4AF5-9302-BA3D859B5F0A}"/>
    <cellStyle name="AggOrangeRBorder 2 3 3 2" xfId="536" xr:uid="{3A8356DD-7C35-44E8-8FF8-CFBA44F106B4}"/>
    <cellStyle name="AggOrangeRBorder 2 3 3 2 2" xfId="537" xr:uid="{F6E8B03A-E94A-4FF3-92DE-F8CA4DCEE270}"/>
    <cellStyle name="AggOrangeRBorder 2 3 3 2 2 2" xfId="2037" xr:uid="{FF3D38B7-6B57-43D1-8C54-69165DB7E26F}"/>
    <cellStyle name="AggOrangeRBorder 2 3 3 2 3" xfId="2036" xr:uid="{B3BFA8F8-2E5D-4927-973A-762BD784B04E}"/>
    <cellStyle name="AggOrangeRBorder 2 3 3 3" xfId="538" xr:uid="{F202DE66-1988-4F9C-AA18-4F2EA121F3D6}"/>
    <cellStyle name="AggOrangeRBorder 2 3 3 3 2" xfId="2038" xr:uid="{A71DBAB4-E156-4537-B15B-46617A6D943F}"/>
    <cellStyle name="AggOrangeRBorder 2 3 3 4" xfId="2035" xr:uid="{C19245C0-3A2C-4840-B219-79225FAA8680}"/>
    <cellStyle name="AggOrangeRBorder 2 3 4" xfId="539" xr:uid="{4BB4E81F-1AD4-4365-A8AD-EB6F3CB5FB4A}"/>
    <cellStyle name="AggOrangeRBorder 2 3 4 2" xfId="540" xr:uid="{A4EA5FA0-0ADF-4EB3-87D2-A857771F50AC}"/>
    <cellStyle name="AggOrangeRBorder 2 3 4 2 2" xfId="541" xr:uid="{33DCE0C4-BD3E-4ECB-89D4-9BDD1958397A}"/>
    <cellStyle name="AggOrangeRBorder 2 3 4 2 2 2" xfId="2041" xr:uid="{60E25BC3-3FEF-4972-B5D1-617B2DD513E3}"/>
    <cellStyle name="AggOrangeRBorder 2 3 4 2 3" xfId="2040" xr:uid="{AD8F25CC-A1E5-49D8-908F-91CEDE7592A2}"/>
    <cellStyle name="AggOrangeRBorder 2 3 4 3" xfId="542" xr:uid="{D45BD10E-B418-4604-872B-726CC6D26A63}"/>
    <cellStyle name="AggOrangeRBorder 2 3 4 3 2" xfId="2042" xr:uid="{535DAE47-CCE2-4D29-91BE-95A87A1F474B}"/>
    <cellStyle name="AggOrangeRBorder 2 3 4 4" xfId="2039" xr:uid="{9872F396-5EB0-4E87-A31F-D01EDE1CEA44}"/>
    <cellStyle name="AggOrangeRBorder 2 3 5" xfId="543" xr:uid="{F13C73A4-6050-4FEE-ACBB-03FEBF6235F5}"/>
    <cellStyle name="AggOrangeRBorder 2 3 5 2" xfId="544" xr:uid="{47C95A3F-7DBA-440F-A190-3AE3CE6F43C7}"/>
    <cellStyle name="AggOrangeRBorder 2 3 5 2 2" xfId="2044" xr:uid="{4068D736-CA02-4653-91B8-92E52652B637}"/>
    <cellStyle name="AggOrangeRBorder 2 3 5 3" xfId="2043" xr:uid="{C063F782-B922-456F-91EC-641ACB37A56B}"/>
    <cellStyle name="AggOrangeRBorder 2 3 6" xfId="545" xr:uid="{D754CE1A-878C-442B-824C-4F2261A3BDC2}"/>
    <cellStyle name="AggOrangeRBorder 2 3 6 2" xfId="2045" xr:uid="{61695001-B38A-453F-B12D-25864720295E}"/>
    <cellStyle name="AggOrangeRBorder 2 3 7" xfId="2030" xr:uid="{BC2F4DE6-5129-4F15-B572-505E166740C6}"/>
    <cellStyle name="AggOrangeRBorder 2 4" xfId="546" xr:uid="{545FEFB3-A837-41C0-AABC-B3F520EA6559}"/>
    <cellStyle name="AggOrangeRBorder 2 4 2" xfId="2046" xr:uid="{B32E2E52-6E20-4271-A638-AE612F79E7A1}"/>
    <cellStyle name="AggOrangeRBorder 2 5" xfId="2023" xr:uid="{616DDB16-3AA5-4703-A3DA-68F5F7B719B4}"/>
    <cellStyle name="AggOrangeRBorder 3" xfId="547" xr:uid="{55AC5D1C-0E71-4AED-9DBF-68481E976988}"/>
    <cellStyle name="AggOrangeRBorder 3 2" xfId="548" xr:uid="{A7326AA2-6EFB-44C1-8E96-A09EDADBCC71}"/>
    <cellStyle name="AggOrangeRBorder 3 2 2" xfId="549" xr:uid="{A762A535-6C37-4E9F-BD50-147FBF6C9BFB}"/>
    <cellStyle name="AggOrangeRBorder 3 2 2 2" xfId="550" xr:uid="{5F685B8A-7B96-4036-B9AD-E780FCD84981}"/>
    <cellStyle name="AggOrangeRBorder 3 2 2 2 2" xfId="2050" xr:uid="{81787B7D-DA42-4333-9547-DFEC6B037ABC}"/>
    <cellStyle name="AggOrangeRBorder 3 2 2 3" xfId="2049" xr:uid="{67E86BA3-84F9-43A9-9E0B-D1433E4CB0D4}"/>
    <cellStyle name="AggOrangeRBorder 3 2 3" xfId="551" xr:uid="{0E3236C4-606C-4F2C-B23A-33947E585A1D}"/>
    <cellStyle name="AggOrangeRBorder 3 2 3 2" xfId="552" xr:uid="{255D24C6-2F2F-4FA1-9379-E8E91A0771D2}"/>
    <cellStyle name="AggOrangeRBorder 3 2 3 2 2" xfId="2052" xr:uid="{14CD0CCA-613E-4D59-9E67-3A151413D8BD}"/>
    <cellStyle name="AggOrangeRBorder 3 2 3 3" xfId="2051" xr:uid="{B0CCE1EE-51DB-4982-812E-1C563A6CF3ED}"/>
    <cellStyle name="AggOrangeRBorder 3 2 4" xfId="553" xr:uid="{DFABC0E4-D362-48D0-96C1-C2F1E379200B}"/>
    <cellStyle name="AggOrangeRBorder 3 2 4 2" xfId="2053" xr:uid="{5ED496C8-5FD3-40D3-B601-35FCF32ADB3B}"/>
    <cellStyle name="AggOrangeRBorder 3 2 5" xfId="2048" xr:uid="{1E272558-E086-45CB-9B5D-32341F229F9D}"/>
    <cellStyle name="AggOrangeRBorder 3 3" xfId="554" xr:uid="{0F0E7902-7637-4804-AC50-9BCA69DA682A}"/>
    <cellStyle name="AggOrangeRBorder 3 3 2" xfId="2054" xr:uid="{77260A74-8633-48ED-AE0F-B5138357DD5C}"/>
    <cellStyle name="AggOrangeRBorder 3 4" xfId="2047" xr:uid="{73A1D241-01BB-4546-AC65-8A4A6FABDEFF}"/>
    <cellStyle name="AggOrangeRBorder 4" xfId="555" xr:uid="{DADF83DB-4FA0-4FA3-B807-3DD3DD17338E}"/>
    <cellStyle name="AggOrangeRBorder 4 2" xfId="556" xr:uid="{2C017B16-0C5B-4151-B337-3FC6A074E7BF}"/>
    <cellStyle name="AggOrangeRBorder 4 2 2" xfId="557" xr:uid="{7C6DE55E-2500-4532-98E7-C475EF42737C}"/>
    <cellStyle name="AggOrangeRBorder 4 2 2 2" xfId="558" xr:uid="{86D4C637-3384-4E0C-9265-E199D5A0B2FB}"/>
    <cellStyle name="AggOrangeRBorder 4 2 2 2 2" xfId="2058" xr:uid="{26ED90C0-BEAB-4F70-8816-148B36A4E4B9}"/>
    <cellStyle name="AggOrangeRBorder 4 2 2 3" xfId="2057" xr:uid="{262D4588-D29B-4D0F-82EC-9C2F01CCD9ED}"/>
    <cellStyle name="AggOrangeRBorder 4 2 3" xfId="559" xr:uid="{12C1E18A-0A3C-4FE2-A22E-0DD8083873C2}"/>
    <cellStyle name="AggOrangeRBorder 4 2 3 2" xfId="2059" xr:uid="{3AE0B382-98A6-4CD3-AC4C-10A8A696DA62}"/>
    <cellStyle name="AggOrangeRBorder 4 2 4" xfId="2056" xr:uid="{D66AA073-DE46-485C-A94D-BF2C88FB006A}"/>
    <cellStyle name="AggOrangeRBorder 4 3" xfId="560" xr:uid="{8E2B097D-8385-4699-AE42-26C2932D088F}"/>
    <cellStyle name="AggOrangeRBorder 4 3 2" xfId="561" xr:uid="{A3537171-13CE-4019-A837-9123BC5D2C5B}"/>
    <cellStyle name="AggOrangeRBorder 4 3 2 2" xfId="562" xr:uid="{A85DC110-6418-4E7E-AD0C-B331120882F6}"/>
    <cellStyle name="AggOrangeRBorder 4 3 2 2 2" xfId="2062" xr:uid="{FC73537C-40D2-4150-9757-7EF662E5C457}"/>
    <cellStyle name="AggOrangeRBorder 4 3 2 3" xfId="2061" xr:uid="{7761D530-B852-4BA1-AE43-4CF3F75415D9}"/>
    <cellStyle name="AggOrangeRBorder 4 3 3" xfId="563" xr:uid="{91A446BE-C261-4360-8691-6EF11CB1E262}"/>
    <cellStyle name="AggOrangeRBorder 4 3 3 2" xfId="2063" xr:uid="{D764E9ED-F066-4FBC-9F10-0CCBB3BDD9A1}"/>
    <cellStyle name="AggOrangeRBorder 4 3 4" xfId="2060" xr:uid="{00A343DC-6865-4913-8802-C0625C6A6FB2}"/>
    <cellStyle name="AggOrangeRBorder 4 4" xfId="564" xr:uid="{1F38A541-0C93-4FB6-89DD-A05C469D6FD5}"/>
    <cellStyle name="AggOrangeRBorder 4 4 2" xfId="565" xr:uid="{BD94658D-152D-48B9-9D7A-612D3FF77E44}"/>
    <cellStyle name="AggOrangeRBorder 4 4 2 2" xfId="566" xr:uid="{F2540992-3E4E-427C-A492-520CF70DC202}"/>
    <cellStyle name="AggOrangeRBorder 4 4 2 2 2" xfId="2066" xr:uid="{91A3B853-878B-43F3-A68E-8CAE70B8BD56}"/>
    <cellStyle name="AggOrangeRBorder 4 4 2 3" xfId="2065" xr:uid="{5B4359AF-4210-405C-87F6-7568B870850E}"/>
    <cellStyle name="AggOrangeRBorder 4 4 3" xfId="567" xr:uid="{FEFED2A0-17F3-421F-A8BA-7F7E16D4139F}"/>
    <cellStyle name="AggOrangeRBorder 4 4 3 2" xfId="2067" xr:uid="{F507C03E-2940-486D-B839-DFE8F9F19E28}"/>
    <cellStyle name="AggOrangeRBorder 4 4 4" xfId="2064" xr:uid="{EE65C7BE-5C80-4EBD-8A5A-812FD10E9F23}"/>
    <cellStyle name="AggOrangeRBorder 4 5" xfId="568" xr:uid="{A7172754-2D71-4C7C-B808-B834B33DD3C8}"/>
    <cellStyle name="AggOrangeRBorder 4 5 2" xfId="569" xr:uid="{8E7CD856-013A-48D0-8935-CC2D20E7F1F9}"/>
    <cellStyle name="AggOrangeRBorder 4 5 2 2" xfId="2069" xr:uid="{8F10121A-C911-4B6C-A4AA-4ED08B3C4BA6}"/>
    <cellStyle name="AggOrangeRBorder 4 5 3" xfId="2068" xr:uid="{27D755DC-2303-4D79-B810-8D4D151EE665}"/>
    <cellStyle name="AggOrangeRBorder 4 6" xfId="570" xr:uid="{846BB16E-BD34-4825-A398-CF464E931457}"/>
    <cellStyle name="AggOrangeRBorder 4 6 2" xfId="2070" xr:uid="{2DD33D35-58E8-4F25-A9AB-9395730245AC}"/>
    <cellStyle name="AggOrangeRBorder 4 7" xfId="2055" xr:uid="{ED9284B4-C6B2-4F73-9B47-FC0E78BD8C10}"/>
    <cellStyle name="AggOrangeRBorder 5" xfId="571" xr:uid="{EFC7D981-336E-4743-8FCC-229F8C2AA739}"/>
    <cellStyle name="AggOrangeRBorder 5 2" xfId="572" xr:uid="{24AAD80B-4CF7-43B7-9AF3-D73091FCBAFF}"/>
    <cellStyle name="AggOrangeRBorder 5 2 2" xfId="2072" xr:uid="{61F97B54-8BFF-48CF-A2CA-0E7CDA44B081}"/>
    <cellStyle name="AggOrangeRBorder 5 3" xfId="2071" xr:uid="{63793B0D-D7A8-4D58-B315-E2C25E64679D}"/>
    <cellStyle name="AggOrangeRBorder 6" xfId="573" xr:uid="{0C9F946D-5A42-469B-899A-F43A9932450D}"/>
    <cellStyle name="AggOrangeRBorder 6 2" xfId="2073" xr:uid="{E3D037FF-4114-4D8B-B0D2-2054875096E5}"/>
    <cellStyle name="AggOrangeRBorder 7" xfId="2022" xr:uid="{0B79CAF4-51F4-456E-A349-68F32CA427C4}"/>
    <cellStyle name="AggOrangeRBorder_CRFReport-template" xfId="574" xr:uid="{7C2A1493-410C-4A2B-8433-9F9100ABA410}"/>
    <cellStyle name="Akzent1" xfId="575" xr:uid="{CD22944A-9933-41EE-9CEB-5FC8D5ACBFA2}"/>
    <cellStyle name="Akzent1 2" xfId="576" xr:uid="{9385E70B-6889-488B-87EC-BDEDC86F1ABC}"/>
    <cellStyle name="Akzent2" xfId="577" xr:uid="{5298EABB-ECFA-43C9-B77C-1C1B7CCE2FC8}"/>
    <cellStyle name="Akzent2 2" xfId="578" xr:uid="{26BEEB65-0FD9-4236-8D85-210B245B4631}"/>
    <cellStyle name="Akzent3" xfId="579" xr:uid="{117C8520-6490-4958-A1B6-D667BA6A0E7A}"/>
    <cellStyle name="Akzent3 2" xfId="580" xr:uid="{3AFEE140-8CD3-42AC-BB88-E0C1D9FB4C2A}"/>
    <cellStyle name="Akzent4" xfId="581" xr:uid="{925EBB45-091A-4D80-9073-4DCA3FB64C91}"/>
    <cellStyle name="Akzent4 2" xfId="582" xr:uid="{8A1ED685-9C0F-48A0-8447-840AEB2FCBC7}"/>
    <cellStyle name="Akzent5" xfId="583" xr:uid="{5F21CD17-8229-4E93-9EDD-2A68CBA06325}"/>
    <cellStyle name="Akzent5 2" xfId="584" xr:uid="{E97EA8B0-94BE-423B-8FEF-4EEFAE0ECA4F}"/>
    <cellStyle name="Akzent6" xfId="585" xr:uid="{6383506D-89FD-455A-9C87-A5F048E0F63F}"/>
    <cellStyle name="Akzent6 2" xfId="586" xr:uid="{EF1CAAE0-B3FD-4EC1-B751-C667E57FA626}"/>
    <cellStyle name="Ausgabe 2" xfId="587" xr:uid="{EF6758B6-95FE-4BB9-BB5E-EECA6B2A4FFC}"/>
    <cellStyle name="Ausgabe 2 2" xfId="588" xr:uid="{D3CBBF75-1D78-4ED6-BFE6-60454DBADBC2}"/>
    <cellStyle name="Ausgabe 2 2 2" xfId="589" xr:uid="{D2EA92DB-0E57-44E6-BA1A-A479547D97B3}"/>
    <cellStyle name="Ausgabe 2 2 2 2" xfId="590" xr:uid="{E24542C9-0E32-4558-8C2A-7D367D18E104}"/>
    <cellStyle name="Ausgabe 2 2 3" xfId="591" xr:uid="{28397366-A30A-4162-A468-B3AF2C746A66}"/>
    <cellStyle name="Ausgabe 2 3" xfId="592" xr:uid="{6B1EC259-0805-4492-A0ED-C3729076FD4B}"/>
    <cellStyle name="Ausgabe 2 3 2" xfId="593" xr:uid="{3331AC5B-F357-484D-A006-92D21458DA6B}"/>
    <cellStyle name="Ausgabe 2 3 2 2" xfId="594" xr:uid="{996C1E06-10F9-4D06-B22D-F96EF7B129B6}"/>
    <cellStyle name="Ausgabe 2 3 3" xfId="595" xr:uid="{BAFCC0A0-7BD2-4EEC-AB29-51F5C2CE8AED}"/>
    <cellStyle name="Ausgabe 2 4" xfId="596" xr:uid="{2A77AE1F-45C9-40AF-A4B7-A9D927293FA8}"/>
    <cellStyle name="Ausgabe 2 4 2" xfId="597" xr:uid="{0E5FEA1C-A258-457C-BBC3-4599DD81B321}"/>
    <cellStyle name="Ausgabe 2 5" xfId="598" xr:uid="{99D39C53-7118-4196-93E6-10C970FC6FAD}"/>
    <cellStyle name="Ausgabe 3" xfId="599" xr:uid="{977B0DE1-23E0-4FD2-97B0-87883D854D5A}"/>
    <cellStyle name="Ausgabe 3 2" xfId="600" xr:uid="{931123F0-C0FC-4013-A7C4-CFD76C90461C}"/>
    <cellStyle name="Ausgabe 3 2 2" xfId="601" xr:uid="{128D3155-AF46-4B57-854A-AA24B3BDE046}"/>
    <cellStyle name="Ausgabe 3 2 2 2" xfId="602" xr:uid="{F96F76F1-F6AC-427C-AF18-B0507FF0CAB7}"/>
    <cellStyle name="Ausgabe 3 2 3" xfId="603" xr:uid="{2D54EE1D-0015-4FA3-A057-4C4C8D650BBD}"/>
    <cellStyle name="Ausgabe 3 3" xfId="604" xr:uid="{7C346A17-12F4-494F-A0D5-AF49F9EB6015}"/>
    <cellStyle name="Ausgabe 3 3 2" xfId="605" xr:uid="{06124152-FC91-44CA-AFFA-ADD1F16FEA72}"/>
    <cellStyle name="Ausgabe 3 3 2 2" xfId="606" xr:uid="{73EF91E9-632A-48DF-A8FD-799FA095D4B5}"/>
    <cellStyle name="Ausgabe 3 3 3" xfId="607" xr:uid="{9CAC6E45-006D-4BF6-A953-28AF6A12AC2B}"/>
    <cellStyle name="Ausgabe 3 4" xfId="608" xr:uid="{E5574503-3EC7-4F5D-80C3-0D4B3727F190}"/>
    <cellStyle name="Ausgabe 3 4 2" xfId="609" xr:uid="{35A9787A-09E8-458C-9DFE-AC01C2FC4749}"/>
    <cellStyle name="Ausgabe 3 5" xfId="610" xr:uid="{CD4EE8F3-42E0-4915-A102-3EF4CF18319A}"/>
    <cellStyle name="Ausgabe 4" xfId="611" xr:uid="{79C0748E-673A-4BB2-9D81-67FC0AE1B6AE}"/>
    <cellStyle name="Ausgabe 4 2" xfId="612" xr:uid="{B097CCFC-A71D-49DC-94A5-0156FFE5326E}"/>
    <cellStyle name="Ausgabe 4 2 2" xfId="613" xr:uid="{07D07B80-649F-49EF-921E-21B82E3502D5}"/>
    <cellStyle name="Ausgabe 4 3" xfId="614" xr:uid="{416E6048-733D-4B61-BC88-521E64CD0ADA}"/>
    <cellStyle name="Ausgabe 5" xfId="615" xr:uid="{A497C865-4AC3-4FDA-A4A1-25E07F0FF3DA}"/>
    <cellStyle name="Ausgabe 5 2" xfId="616" xr:uid="{2AB26C38-5315-4919-A8BB-15E03C8C7043}"/>
    <cellStyle name="Ausgabe 5 2 2" xfId="617" xr:uid="{1CD9A937-5DDE-43A4-8FC3-A715F305D028}"/>
    <cellStyle name="Ausgabe 5 3" xfId="618" xr:uid="{E94CFED8-CB91-4753-8AC2-7C61D411BB2B}"/>
    <cellStyle name="Ausgabe 6" xfId="619" xr:uid="{93DE015A-78D9-4BD8-B055-A5B59D5995F8}"/>
    <cellStyle name="Ausgabe 6 2" xfId="620" xr:uid="{7389B5F5-A96E-4E58-AAFB-A4696B87ADC5}"/>
    <cellStyle name="Bad 1" xfId="621" xr:uid="{9EEE80C3-BCFB-4C89-B792-1EC077C97C1B}"/>
    <cellStyle name="Bad 1 2" xfId="622" xr:uid="{DD33361C-16C3-4698-838B-9748468CB84A}"/>
    <cellStyle name="Bad 2" xfId="623" xr:uid="{5E24236D-0DA7-480B-B373-DDD8B1868EC7}"/>
    <cellStyle name="Bad 2 2" xfId="624" xr:uid="{2701220F-5949-424D-97E3-89714F019D37}"/>
    <cellStyle name="Bad 3" xfId="625" xr:uid="{CA5CE17A-355E-44BC-8588-1044EFEE15DA}"/>
    <cellStyle name="Bad 3 2" xfId="626" xr:uid="{7E883250-A064-4CE0-BFF2-87C6B6B7C426}"/>
    <cellStyle name="Bad 4" xfId="627" xr:uid="{0F2DE4C7-D0E7-404F-91E9-BB69E7166B9C}"/>
    <cellStyle name="Bad 4 2" xfId="628" xr:uid="{14387F92-B450-4711-A884-AF55C71D0767}"/>
    <cellStyle name="Berechnung 2" xfId="629" xr:uid="{FB4FBBAF-355A-4AD7-B584-484A5E6F5288}"/>
    <cellStyle name="Berechnung 2 2" xfId="630" xr:uid="{19B8CD8E-7BC2-44B1-9DAA-A0F1EC9F0441}"/>
    <cellStyle name="Berechnung 2 2 2" xfId="631" xr:uid="{444C75B0-7D52-4BA9-BFFD-F951B49B3E4B}"/>
    <cellStyle name="Berechnung 2 2 2 2" xfId="632" xr:uid="{A829E404-3AD6-476F-A5A5-294D0590B003}"/>
    <cellStyle name="Berechnung 2 2 2 2 2" xfId="2077" xr:uid="{13751C0A-04D5-44ED-B58E-E0D8CC2754EA}"/>
    <cellStyle name="Berechnung 2 2 2 3" xfId="2076" xr:uid="{32566CED-0AB0-480D-94CF-0C6F7CE9749E}"/>
    <cellStyle name="Berechnung 2 2 3" xfId="633" xr:uid="{EF2C6744-0033-4E36-A2C7-75B43D561851}"/>
    <cellStyle name="Berechnung 2 2 3 2" xfId="2078" xr:uid="{355D4585-95C4-4525-979E-9206F1EF2AEF}"/>
    <cellStyle name="Berechnung 2 2 4" xfId="2075" xr:uid="{AC452A75-7918-4BDC-AD3B-59A54F0DF812}"/>
    <cellStyle name="Berechnung 2 3" xfId="634" xr:uid="{A629B859-B314-4E45-8CD1-9C0F46176368}"/>
    <cellStyle name="Berechnung 2 3 2" xfId="635" xr:uid="{74990773-6D76-4053-BC20-789CB983D9F8}"/>
    <cellStyle name="Berechnung 2 3 2 2" xfId="636" xr:uid="{F19B0B45-67C5-4355-9CDD-4B2C26B8F684}"/>
    <cellStyle name="Berechnung 2 3 2 2 2" xfId="2081" xr:uid="{C8FAD856-3B9D-4911-9966-6B601A4A3DC5}"/>
    <cellStyle name="Berechnung 2 3 2 3" xfId="2080" xr:uid="{C17B6588-991E-46C1-A8EE-4EA3B4B9ECBE}"/>
    <cellStyle name="Berechnung 2 3 3" xfId="637" xr:uid="{12BA02DA-3381-4C4F-AD85-1191FB471B9B}"/>
    <cellStyle name="Berechnung 2 3 3 2" xfId="2082" xr:uid="{0E7687F3-2621-4FA5-A7FF-1DD412C14765}"/>
    <cellStyle name="Berechnung 2 3 4" xfId="2079" xr:uid="{72B1A18C-69CC-4156-AF34-F39631251C1C}"/>
    <cellStyle name="Berechnung 2 4" xfId="638" xr:uid="{A0BEC876-4F82-4736-808F-6EE6A61B0B7E}"/>
    <cellStyle name="Berechnung 2 4 2" xfId="639" xr:uid="{3BDBD1A1-E848-40D2-8895-FEBFBC235B1C}"/>
    <cellStyle name="Berechnung 2 4 2 2" xfId="640" xr:uid="{B868DD93-10BF-4FB1-AA35-EF4431E00A64}"/>
    <cellStyle name="Berechnung 2 4 2 2 2" xfId="2085" xr:uid="{DEEED8A7-2B56-4C4A-B7EE-A9E97BD0EE42}"/>
    <cellStyle name="Berechnung 2 4 2 3" xfId="2084" xr:uid="{0692FAD2-53DC-4DFE-8252-5C5554D587BB}"/>
    <cellStyle name="Berechnung 2 4 3" xfId="641" xr:uid="{0862AA05-B6ED-430C-8FF0-1B06E573C08B}"/>
    <cellStyle name="Berechnung 2 4 3 2" xfId="2086" xr:uid="{BF03EB74-5195-47CD-89AC-33D17BB4C54E}"/>
    <cellStyle name="Berechnung 2 4 4" xfId="2083" xr:uid="{D4FECFC0-46DC-4847-A283-68D0429AAFEF}"/>
    <cellStyle name="Berechnung 2 5" xfId="642" xr:uid="{ADF2DB9B-DDBB-4277-A081-5276BF003F92}"/>
    <cellStyle name="Berechnung 2 5 2" xfId="643" xr:uid="{D93B0AF2-D5DB-4AD6-A8EA-5D91E282F9C8}"/>
    <cellStyle name="Berechnung 2 5 2 2" xfId="2088" xr:uid="{D4821869-50F1-4A9F-83CA-0737406B3275}"/>
    <cellStyle name="Berechnung 2 5 3" xfId="2087" xr:uid="{1BE1B95A-4786-48AF-8FF8-31F31DE8239F}"/>
    <cellStyle name="Berechnung 2 6" xfId="644" xr:uid="{F637B52B-BD24-4E52-8531-556827382D24}"/>
    <cellStyle name="Berechnung 2 6 2" xfId="2089" xr:uid="{CCACFA5D-2AE3-461B-957C-8D8786861534}"/>
    <cellStyle name="Berechnung 2 7" xfId="2074" xr:uid="{70668881-5929-4234-9B32-C76B0D230173}"/>
    <cellStyle name="Berechnung 3" xfId="645" xr:uid="{C356C831-1194-41DB-BD42-6B8DF6C2099E}"/>
    <cellStyle name="Berechnung 3 2" xfId="646" xr:uid="{300747B0-309C-433D-9AD0-86D04F6F678C}"/>
    <cellStyle name="Berechnung 3 2 2" xfId="647" xr:uid="{771F3C8A-6E0E-4193-BF6E-0B7FCB2C8106}"/>
    <cellStyle name="Berechnung 3 2 2 2" xfId="648" xr:uid="{1B385465-7722-4FCF-8E1B-DEC61A8AA29D}"/>
    <cellStyle name="Berechnung 3 2 2 2 2" xfId="2093" xr:uid="{67A7C9ED-3298-4EF3-BA47-5F97DA12B6B8}"/>
    <cellStyle name="Berechnung 3 2 2 3" xfId="2092" xr:uid="{BB5A262E-9C3E-49BE-A109-0E09DE28657E}"/>
    <cellStyle name="Berechnung 3 2 3" xfId="649" xr:uid="{45B75648-F2E1-4B7A-9F81-C7376C3702BB}"/>
    <cellStyle name="Berechnung 3 2 3 2" xfId="2094" xr:uid="{CE5416BD-FACA-4FCF-BDC6-940220E8BD26}"/>
    <cellStyle name="Berechnung 3 2 4" xfId="2091" xr:uid="{465D8686-7622-40C8-9336-D3CFD74A10B3}"/>
    <cellStyle name="Berechnung 3 3" xfId="650" xr:uid="{A0F84AD8-45AA-4514-A5E3-6ED0EE20F128}"/>
    <cellStyle name="Berechnung 3 3 2" xfId="651" xr:uid="{9A9F20BB-D41B-403E-8B0B-3F3D93E9C449}"/>
    <cellStyle name="Berechnung 3 3 2 2" xfId="652" xr:uid="{5C04DF0D-0715-4EB1-B966-CFE48A44A3B3}"/>
    <cellStyle name="Berechnung 3 3 2 2 2" xfId="2097" xr:uid="{7764E3A2-3912-420B-8F6F-28F80BD81D61}"/>
    <cellStyle name="Berechnung 3 3 2 3" xfId="2096" xr:uid="{F4D48ACE-8DEF-41FB-B0F7-6E0D0B70F38F}"/>
    <cellStyle name="Berechnung 3 3 3" xfId="653" xr:uid="{7826981D-D687-4CC7-908A-2140F7EEA28D}"/>
    <cellStyle name="Berechnung 3 3 3 2" xfId="2098" xr:uid="{7AFF5A2E-B4A1-4FFE-A7FE-F9296E566A2E}"/>
    <cellStyle name="Berechnung 3 3 4" xfId="2095" xr:uid="{F532FC34-488F-4FE4-B08F-6BAAB9FDBAD7}"/>
    <cellStyle name="Berechnung 3 4" xfId="654" xr:uid="{D9CD8FB0-65AE-4D20-86F7-0BD971A7632F}"/>
    <cellStyle name="Berechnung 3 4 2" xfId="655" xr:uid="{277285C4-E3C0-4FCC-B56A-7073F0E1E951}"/>
    <cellStyle name="Berechnung 3 4 2 2" xfId="656" xr:uid="{22DFF251-0BAD-47AF-83C9-16DD3B6EAF0C}"/>
    <cellStyle name="Berechnung 3 4 2 2 2" xfId="2101" xr:uid="{F367BA0F-E73F-4FC4-891F-EAAFF6666FFA}"/>
    <cellStyle name="Berechnung 3 4 2 3" xfId="2100" xr:uid="{E93DAC8C-2162-4EB3-A800-7BF90DB5703C}"/>
    <cellStyle name="Berechnung 3 4 3" xfId="657" xr:uid="{8834F9FD-3879-41E3-BA5B-9F6822BC3ABA}"/>
    <cellStyle name="Berechnung 3 4 3 2" xfId="2102" xr:uid="{67FD85D6-6EAF-4265-A2F4-6EBB9EBD164E}"/>
    <cellStyle name="Berechnung 3 4 4" xfId="2099" xr:uid="{1ADC3543-D480-4AD5-84E7-34FDFBED3BDD}"/>
    <cellStyle name="Berechnung 3 5" xfId="658" xr:uid="{E49419FF-E10A-4851-A81A-7E2571023D2B}"/>
    <cellStyle name="Berechnung 3 5 2" xfId="659" xr:uid="{3A513A24-A535-4CFA-974A-975EC8633BC3}"/>
    <cellStyle name="Berechnung 3 5 2 2" xfId="2104" xr:uid="{50FD8CAA-80FA-4CD8-90E7-BC50DFC3BCC1}"/>
    <cellStyle name="Berechnung 3 5 3" xfId="2103" xr:uid="{9E6BB5B9-9CB1-4170-9109-2EB16388B2F6}"/>
    <cellStyle name="Berechnung 3 6" xfId="660" xr:uid="{7D47F7EE-19B6-4EB6-B49B-13B26C25E5A6}"/>
    <cellStyle name="Berechnung 3 6 2" xfId="2105" xr:uid="{B6F3FC56-B450-41AE-94D9-23AD65989A5B}"/>
    <cellStyle name="Berechnung 3 7" xfId="2090" xr:uid="{D240DC5C-2712-4F45-BA5B-ADC981881AA7}"/>
    <cellStyle name="Berechnung 4" xfId="661" xr:uid="{718EB528-3DC3-410C-8963-C27ACAE554EB}"/>
    <cellStyle name="Berechnung 4 2" xfId="662" xr:uid="{DD90340A-EE17-49CC-BCAF-B0AEA308C6B7}"/>
    <cellStyle name="Berechnung 4 2 2" xfId="663" xr:uid="{F238B0C0-40E8-4F12-9C9D-C41AEF611751}"/>
    <cellStyle name="Berechnung 4 2 2 2" xfId="2108" xr:uid="{0544BE08-05A6-4BD3-BCFE-7A49A69A6868}"/>
    <cellStyle name="Berechnung 4 2 3" xfId="2107" xr:uid="{5B73AF70-FB2E-4488-B545-E3EFB145A0DA}"/>
    <cellStyle name="Berechnung 4 3" xfId="664" xr:uid="{565429B4-96E8-465F-81DA-05AA30174286}"/>
    <cellStyle name="Berechnung 4 3 2" xfId="2109" xr:uid="{0334DF80-3621-4A9C-92E5-678FE691D852}"/>
    <cellStyle name="Berechnung 4 4" xfId="2106" xr:uid="{EC221F30-D1B4-48EB-A6F6-966D4A5F5A83}"/>
    <cellStyle name="Berechnung 5" xfId="665" xr:uid="{A8FB910D-0F7F-4516-832A-9FAAA8C1FDAE}"/>
    <cellStyle name="Berechnung 5 2" xfId="666" xr:uid="{57590641-990A-4F3E-B7BB-2286CA95439A}"/>
    <cellStyle name="Berechnung 5 2 2" xfId="667" xr:uid="{9971E5F8-00EB-4CD5-8F44-48B47BB2F8E8}"/>
    <cellStyle name="Berechnung 5 2 2 2" xfId="2112" xr:uid="{8FC8C7DD-3DDD-408B-B58A-727F6BABD2B2}"/>
    <cellStyle name="Berechnung 5 2 3" xfId="2111" xr:uid="{E7098151-6427-4D16-95F1-D698C7440B4E}"/>
    <cellStyle name="Berechnung 5 3" xfId="668" xr:uid="{6E24AD28-E3CC-427F-AA1D-2011AA3BCAAA}"/>
    <cellStyle name="Berechnung 5 3 2" xfId="2113" xr:uid="{404A8B38-B2E3-4801-85F8-C4F49B1B014E}"/>
    <cellStyle name="Berechnung 5 4" xfId="2110" xr:uid="{11DFADAF-ACE9-4E0B-A0A4-40516FEC38A2}"/>
    <cellStyle name="Berechnung 6" xfId="669" xr:uid="{F9681A73-D401-4B64-A1EA-668E27DBC76D}"/>
    <cellStyle name="Berechnung 6 2" xfId="670" xr:uid="{4E1EF507-F714-47AE-81CF-DA4DE30B7023}"/>
    <cellStyle name="Berechnung 6 2 2" xfId="671" xr:uid="{C758B8F7-5E43-45D3-92F6-F6D80C9417B9}"/>
    <cellStyle name="Berechnung 6 2 2 2" xfId="2116" xr:uid="{22725F6F-C4D0-4CE7-BCD3-618615873E63}"/>
    <cellStyle name="Berechnung 6 2 3" xfId="2115" xr:uid="{7500CE2E-FF76-4CB0-8DC3-E0BD24F0C342}"/>
    <cellStyle name="Berechnung 6 3" xfId="672" xr:uid="{72A44A8F-8212-431F-9CDB-D6C9CBE46F58}"/>
    <cellStyle name="Berechnung 6 3 2" xfId="2117" xr:uid="{B6A33D22-0FA0-47CF-A2EC-DA36480D02A1}"/>
    <cellStyle name="Berechnung 6 4" xfId="2114" xr:uid="{8B4D4651-B959-42B1-A4F7-59FA50A608ED}"/>
    <cellStyle name="Berechnung 7" xfId="673" xr:uid="{023DF66F-12BF-4C24-BE40-640900CB547A}"/>
    <cellStyle name="Berechnung 7 2" xfId="674" xr:uid="{C6B8B154-D443-4A36-8BC7-9CDDC2CBF264}"/>
    <cellStyle name="Berechnung 7 2 2" xfId="2119" xr:uid="{20444CFE-FBDC-4AD8-814C-A7BCF541054C}"/>
    <cellStyle name="Berechnung 7 3" xfId="2118" xr:uid="{244FEF5E-DC9E-40F3-8ADB-947941E92AC5}"/>
    <cellStyle name="Bold GHG Numbers (0.00)" xfId="675" xr:uid="{3D9F4C51-C29A-4F5C-B40E-DB89EAD93F6D}"/>
    <cellStyle name="Bold GHG Numbers (0.00) 2" xfId="676" xr:uid="{BAFA0714-102C-4226-B47F-50000D12A154}"/>
    <cellStyle name="Calculation 2" xfId="677" xr:uid="{7CA64CBA-5120-4D68-97EA-F0C544A3C980}"/>
    <cellStyle name="Calculation 2 2" xfId="678" xr:uid="{C76AE0AD-FCCC-454B-8D60-BFCBD24F445E}"/>
    <cellStyle name="Calculation 2 2 2" xfId="679" xr:uid="{ACF19A7A-1BEA-4B98-918D-EC74706ED3DF}"/>
    <cellStyle name="Calculation 2 2 2 2" xfId="680" xr:uid="{6172B6E5-951F-48CD-99A0-1AF4467BE8A1}"/>
    <cellStyle name="Calculation 2 2 2 2 2" xfId="2123" xr:uid="{C5D7D7E4-B810-4F59-9907-F0CEBC501E4D}"/>
    <cellStyle name="Calculation 2 2 2 3" xfId="2122" xr:uid="{1E7F7888-BBD4-4450-878E-16455E9F552D}"/>
    <cellStyle name="Calculation 2 2 3" xfId="681" xr:uid="{F7F2822D-8D5D-439B-AB68-E2CF1C53E22C}"/>
    <cellStyle name="Calculation 2 2 3 2" xfId="2124" xr:uid="{3A9C244B-C333-4380-86FF-1431A72B9737}"/>
    <cellStyle name="Calculation 2 2 4" xfId="2121" xr:uid="{31B1CFFE-38B8-430A-8054-25ECB2CF7110}"/>
    <cellStyle name="Calculation 2 3" xfId="682" xr:uid="{46147E35-C096-483E-85BF-DEF38998FB46}"/>
    <cellStyle name="Calculation 2 3 2" xfId="683" xr:uid="{DB8A23DE-B99E-4F6E-BDF9-C5E7DBC24BB2}"/>
    <cellStyle name="Calculation 2 3 2 2" xfId="684" xr:uid="{F9BD3CC6-FE63-4CF3-B3E5-3B4ED81084B1}"/>
    <cellStyle name="Calculation 2 3 2 2 2" xfId="2127" xr:uid="{0C0C9F9B-E6C4-4135-AF0C-7EBD051F9AB6}"/>
    <cellStyle name="Calculation 2 3 2 3" xfId="2126" xr:uid="{5153E79A-9B8A-401D-8B4D-274848BC2966}"/>
    <cellStyle name="Calculation 2 3 3" xfId="685" xr:uid="{2F70CCA7-7208-46C8-9CFB-B033484EB3FB}"/>
    <cellStyle name="Calculation 2 3 3 2" xfId="2128" xr:uid="{8AD2A534-4755-43FA-ADD5-D3EAB4C9DE49}"/>
    <cellStyle name="Calculation 2 3 4" xfId="2125" xr:uid="{FE741982-73E4-4618-85BD-0CAC49ABB919}"/>
    <cellStyle name="Calculation 2 4" xfId="686" xr:uid="{0E5C76A2-1897-4138-BDAE-D249888B5B7D}"/>
    <cellStyle name="Calculation 2 4 2" xfId="687" xr:uid="{09D60670-FEEE-4205-BED8-16651F2BBD7F}"/>
    <cellStyle name="Calculation 2 4 2 2" xfId="688" xr:uid="{28730B00-5234-4D56-9BB0-B4FC6A34A447}"/>
    <cellStyle name="Calculation 2 4 2 2 2" xfId="2131" xr:uid="{C8ADBF95-4FF6-4EF3-8774-BE77E3B536E5}"/>
    <cellStyle name="Calculation 2 4 2 3" xfId="2130" xr:uid="{71CAA6FD-2A47-4E05-9A9E-14DB270D8A13}"/>
    <cellStyle name="Calculation 2 4 3" xfId="689" xr:uid="{77666E1F-C725-456A-8192-B2FD0C7A0487}"/>
    <cellStyle name="Calculation 2 4 3 2" xfId="2132" xr:uid="{4A5D9D4D-03D1-4C3C-A927-CFA3759A6E3B}"/>
    <cellStyle name="Calculation 2 4 4" xfId="2129" xr:uid="{BC17B581-C8E3-4BF0-9BA2-572E8B3A610B}"/>
    <cellStyle name="Calculation 2 5" xfId="690" xr:uid="{CDE1B254-2B9A-4F48-8A33-EE3FAF28826D}"/>
    <cellStyle name="Calculation 2 5 2" xfId="691" xr:uid="{39054854-463A-4C8D-8995-124BCD99FE43}"/>
    <cellStyle name="Calculation 2 5 2 2" xfId="2134" xr:uid="{9A9E95BC-5D65-4A6E-9847-95B673027E71}"/>
    <cellStyle name="Calculation 2 5 3" xfId="2133" xr:uid="{0ACF82C0-14B3-4462-B0A9-FBAC6F1E7E97}"/>
    <cellStyle name="Calculation 2 6" xfId="692" xr:uid="{91CD17A3-5FDC-4145-9894-334A7BE68531}"/>
    <cellStyle name="Calculation 2 6 2" xfId="2135" xr:uid="{1779B1DC-4EC2-4084-B2BA-5049C5CF0E7D}"/>
    <cellStyle name="Calculation 2 7" xfId="2120" xr:uid="{FC6E6818-2C1A-43D1-A1C0-85889A43B43E}"/>
    <cellStyle name="Calculation 3" xfId="693" xr:uid="{4CC03A22-5C24-43D8-BDB0-A9D6937C3E38}"/>
    <cellStyle name="Calculation 3 2" xfId="694" xr:uid="{E484850D-EC41-4CBB-8FE9-72553C2346B6}"/>
    <cellStyle name="Calculation 3 2 2" xfId="695" xr:uid="{60500BC4-CC5E-4095-88D8-318C497B7C4A}"/>
    <cellStyle name="Calculation 3 2 2 2" xfId="696" xr:uid="{A4488274-8E77-4B7A-ABF3-0A879C6F1692}"/>
    <cellStyle name="Calculation 3 2 2 2 2" xfId="2139" xr:uid="{84C49687-8CC9-4900-824F-A7E60970D5AA}"/>
    <cellStyle name="Calculation 3 2 2 3" xfId="2138" xr:uid="{535296EA-4D04-4342-B9C4-B6F9E9199F6D}"/>
    <cellStyle name="Calculation 3 2 3" xfId="697" xr:uid="{9CA895CE-FDFC-48F0-89DE-F33FCBA0199B}"/>
    <cellStyle name="Calculation 3 2 3 2" xfId="2140" xr:uid="{7ED267D6-1ECF-42C9-9217-F98F47E75A7B}"/>
    <cellStyle name="Calculation 3 2 4" xfId="2137" xr:uid="{D5A7D602-6693-4B64-99E6-793E051BA3DA}"/>
    <cellStyle name="Calculation 3 3" xfId="698" xr:uid="{AFD4B4A2-BDBE-4D62-87CF-86F635FDEC46}"/>
    <cellStyle name="Calculation 3 3 2" xfId="699" xr:uid="{656EC03C-8347-44D8-A2D2-7B033B1D5F54}"/>
    <cellStyle name="Calculation 3 3 2 2" xfId="700" xr:uid="{D72499D8-0C3E-4B9F-81D3-4575A30EE7DA}"/>
    <cellStyle name="Calculation 3 3 2 2 2" xfId="2143" xr:uid="{8C5FB06D-D688-40DF-A82C-5647FB9A77E0}"/>
    <cellStyle name="Calculation 3 3 2 3" xfId="2142" xr:uid="{D25D9F6E-1C8A-482F-831B-852E43DFE300}"/>
    <cellStyle name="Calculation 3 3 3" xfId="701" xr:uid="{EFD7620B-38E3-4C80-9DBD-13A39135DB41}"/>
    <cellStyle name="Calculation 3 3 3 2" xfId="2144" xr:uid="{EDFE14E9-3B3A-4020-8C95-0F79A25BBD7E}"/>
    <cellStyle name="Calculation 3 3 4" xfId="2141" xr:uid="{A3F56862-84BA-4369-9D46-D762FA29DDAF}"/>
    <cellStyle name="Calculation 3 4" xfId="702" xr:uid="{E4541DAD-D481-4488-96BE-29F1AB1138E8}"/>
    <cellStyle name="Calculation 3 4 2" xfId="703" xr:uid="{08CAFAB7-055F-4096-B6B6-8B06AA7890DE}"/>
    <cellStyle name="Calculation 3 4 2 2" xfId="704" xr:uid="{B24701C5-6868-4343-8B3E-55AEC2571ADD}"/>
    <cellStyle name="Calculation 3 4 2 2 2" xfId="2147" xr:uid="{3B1B4620-8DA9-42C7-954F-86E546766C69}"/>
    <cellStyle name="Calculation 3 4 2 3" xfId="2146" xr:uid="{E8F5387B-39DA-4F5B-B490-8CF8DA7353C5}"/>
    <cellStyle name="Calculation 3 4 3" xfId="705" xr:uid="{77462CCE-BF50-4674-AFAC-6AF2DBDB39D7}"/>
    <cellStyle name="Calculation 3 4 3 2" xfId="2148" xr:uid="{D1456E09-2D14-4954-94E2-476C27D12D03}"/>
    <cellStyle name="Calculation 3 4 4" xfId="2145" xr:uid="{0160824D-542F-4DDB-B5BF-BF12666DA81E}"/>
    <cellStyle name="Calculation 3 5" xfId="706" xr:uid="{353B5408-FBB3-4D11-B7E7-347BD8184F98}"/>
    <cellStyle name="Calculation 3 5 2" xfId="707" xr:uid="{AD8154AE-4285-41F3-AEC4-DA50BE359E46}"/>
    <cellStyle name="Calculation 3 5 2 2" xfId="2150" xr:uid="{1232E40F-478C-41E1-8099-93558411C9FF}"/>
    <cellStyle name="Calculation 3 5 3" xfId="2149" xr:uid="{0731645E-F955-4022-9693-6E5A261B1E59}"/>
    <cellStyle name="Calculation 3 6" xfId="708" xr:uid="{7055C55F-7558-4E1B-A981-A4940785BF80}"/>
    <cellStyle name="Calculation 3 6 2" xfId="2151" xr:uid="{6E658D26-2D13-4975-8AEB-05D5A9C8535E}"/>
    <cellStyle name="Calculation 3 7" xfId="2136" xr:uid="{1F50B316-D366-4EB6-AB18-0E528B7767DF}"/>
    <cellStyle name="Check Cell 2" xfId="709" xr:uid="{A8AF7357-0EC0-496C-8833-887ECD7E9C05}"/>
    <cellStyle name="Check Cell 2 2" xfId="710" xr:uid="{1D096366-E503-48E7-96A0-3E18BA4D5F3A}"/>
    <cellStyle name="Check Cell 3" xfId="711" xr:uid="{83218179-21DE-4CD9-8DD4-254E2A11D0FB}"/>
    <cellStyle name="Check Cell 3 2" xfId="712" xr:uid="{A61C59C3-99BF-427E-859A-E9CCC5C80B29}"/>
    <cellStyle name="Check Cell 4" xfId="713" xr:uid="{0DCF93D5-D04D-4D2E-8466-F25018C6076A}"/>
    <cellStyle name="Check Cell 4 2" xfId="714" xr:uid="{B4F964CC-F5C5-46D3-A91E-5C9340FCD916}"/>
    <cellStyle name="Comma 2" xfId="715" xr:uid="{E93CBF8A-5C49-4817-BC40-A1796311D081}"/>
    <cellStyle name="Comma 2 2" xfId="716" xr:uid="{01C12463-D2B1-4DC7-82AC-C18704DDCD77}"/>
    <cellStyle name="Comma 2 2 2" xfId="717" xr:uid="{AEA8ECF5-4DFF-4935-BCF2-8B1E40C8ABD2}"/>
    <cellStyle name="Comma 2 2 2 2" xfId="718" xr:uid="{2783D0CF-069D-4DB6-B130-A0361E87FD13}"/>
    <cellStyle name="Comma 2 2 3" xfId="719" xr:uid="{DEC5BA29-94E7-4202-BC26-AA690CC14E69}"/>
    <cellStyle name="Comma 2 3" xfId="720" xr:uid="{BF09CCA6-56FE-436F-94CF-67F120DACFCE}"/>
    <cellStyle name="Comma 3" xfId="721" xr:uid="{BD025002-0BE4-4E22-AECF-1087DE573439}"/>
    <cellStyle name="Comma 3 2" xfId="722" xr:uid="{9DC3F720-56BB-4A1F-800F-D004FC59A9D6}"/>
    <cellStyle name="Constants" xfId="723" xr:uid="{D16D140A-7567-4C7F-9CE1-F107D1683F44}"/>
    <cellStyle name="Constants 2" xfId="724" xr:uid="{2753EF24-5B9C-4E96-8941-1C72A6821E98}"/>
    <cellStyle name="ContentsHyperlink" xfId="725" xr:uid="{C3D5F5C4-E867-4E13-B7D0-76093FE31A50}"/>
    <cellStyle name="ContentsHyperlink 2" xfId="726" xr:uid="{837DACC5-EBFB-4798-B291-DEFE65BDA676}"/>
    <cellStyle name="CustomCellsOrange" xfId="727" xr:uid="{D1DBD676-4C29-48EE-9DE0-728F9BEC76E7}"/>
    <cellStyle name="CustomCellsOrange 2" xfId="728" xr:uid="{973989AC-1E05-40BB-B27C-089B47C8DA8F}"/>
    <cellStyle name="CustomCellsOrange 2 2" xfId="729" xr:uid="{D0B715C2-51BB-4161-9CFF-E2B2AF68791B}"/>
    <cellStyle name="CustomCellsOrange 2 2 2" xfId="730" xr:uid="{77F1CEF2-CD59-49B9-88BD-831D5F679B49}"/>
    <cellStyle name="CustomCellsOrange 2 2 2 2" xfId="731" xr:uid="{2F133E71-EBF2-4D45-BA4A-F8C030BEDE37}"/>
    <cellStyle name="CustomCellsOrange 2 2 2 2 2" xfId="732" xr:uid="{7AE9A3BF-864B-4D4F-BE3A-82F5F3FB1991}"/>
    <cellStyle name="CustomCellsOrange 2 2 2 2 2 2" xfId="733" xr:uid="{923A431F-F418-484B-9204-9C27C3E1960B}"/>
    <cellStyle name="CustomCellsOrange 2 2 2 2 2 2 2" xfId="2158" xr:uid="{55E27B98-ABEB-4DDD-B2E5-D0ADC5D3E9BD}"/>
    <cellStyle name="CustomCellsOrange 2 2 2 2 2 3" xfId="2157" xr:uid="{BC93A0F9-11E4-450E-A58F-BD054906E6AB}"/>
    <cellStyle name="CustomCellsOrange 2 2 2 2 3" xfId="734" xr:uid="{564CDA78-2FD5-49F7-9E38-21F46B9B4E91}"/>
    <cellStyle name="CustomCellsOrange 2 2 2 2 3 2" xfId="2159" xr:uid="{64ADE1D2-8E5D-4320-A259-A5F0B35B2325}"/>
    <cellStyle name="CustomCellsOrange 2 2 2 2 4" xfId="2156" xr:uid="{F3C8F7A6-022D-4C7C-AE4D-B0409981FD4F}"/>
    <cellStyle name="CustomCellsOrange 2 2 2 3" xfId="735" xr:uid="{092630F1-E02E-453B-BC0D-B8CB1643E72C}"/>
    <cellStyle name="CustomCellsOrange 2 2 2 3 2" xfId="2160" xr:uid="{92F398FF-0410-4880-890A-CB21C06C41C3}"/>
    <cellStyle name="CustomCellsOrange 2 2 2 4" xfId="2155" xr:uid="{04F02EE9-2475-4923-8E89-116D69E550D0}"/>
    <cellStyle name="CustomCellsOrange 2 2 3" xfId="736" xr:uid="{0D5A3F90-2042-4A6D-B1A7-1C76DFB7DF34}"/>
    <cellStyle name="CustomCellsOrange 2 2 3 2" xfId="737" xr:uid="{C7572BDD-5C75-4176-A9F1-58137FE4EF34}"/>
    <cellStyle name="CustomCellsOrange 2 2 3 2 2" xfId="738" xr:uid="{16760669-FC8F-4068-BD52-A6B0CD7FDA31}"/>
    <cellStyle name="CustomCellsOrange 2 2 3 2 2 2" xfId="2163" xr:uid="{89DB2A8E-2C5B-40AC-88B9-894908EE3FE0}"/>
    <cellStyle name="CustomCellsOrange 2 2 3 2 3" xfId="2162" xr:uid="{C3398C4E-1804-4C5F-9D07-21EC9E079716}"/>
    <cellStyle name="CustomCellsOrange 2 2 3 3" xfId="739" xr:uid="{384EA391-FA4B-414F-8E4E-4699AAE73C08}"/>
    <cellStyle name="CustomCellsOrange 2 2 3 3 2" xfId="2164" xr:uid="{6C72FEBB-BE4A-4ABD-B889-123B78D93499}"/>
    <cellStyle name="CustomCellsOrange 2 2 3 4" xfId="2161" xr:uid="{53197638-EE06-4937-9AD5-4EA484A2EA5F}"/>
    <cellStyle name="CustomCellsOrange 2 2 4" xfId="740" xr:uid="{D1F5D8F3-F094-4852-9502-F3189FE21B7D}"/>
    <cellStyle name="CustomCellsOrange 2 2 4 2" xfId="741" xr:uid="{EAB092D7-604F-420B-A71E-0BA5B1BB81F2}"/>
    <cellStyle name="CustomCellsOrange 2 2 4 2 2" xfId="742" xr:uid="{9BAEF4ED-FCEF-43F3-A5D9-C881EAD95F8D}"/>
    <cellStyle name="CustomCellsOrange 2 2 4 2 2 2" xfId="2167" xr:uid="{A43398E3-891E-4C80-97F7-1D4112969912}"/>
    <cellStyle name="CustomCellsOrange 2 2 4 2 3" xfId="2166" xr:uid="{A93022EB-27A6-4CFE-BFDF-AE29435721DF}"/>
    <cellStyle name="CustomCellsOrange 2 2 4 3" xfId="743" xr:uid="{AC1F3EC5-A1B2-4590-93D4-253936E442C6}"/>
    <cellStyle name="CustomCellsOrange 2 2 4 3 2" xfId="2168" xr:uid="{55A80CE7-16DE-41A3-98E4-FFF4558C4D5D}"/>
    <cellStyle name="CustomCellsOrange 2 2 4 4" xfId="2165" xr:uid="{8D32AD01-C760-46B8-BF08-0A971D953521}"/>
    <cellStyle name="CustomCellsOrange 2 2 5" xfId="744" xr:uid="{FAE91BF0-C124-4208-A805-77749F1C32E1}"/>
    <cellStyle name="CustomCellsOrange 2 2 5 2" xfId="745" xr:uid="{563DCDDA-6BF6-40DF-8E67-9D9DAF9EA4BF}"/>
    <cellStyle name="CustomCellsOrange 2 2 5 2 2" xfId="746" xr:uid="{C7A74859-599E-41AE-B808-02902EA65C5C}"/>
    <cellStyle name="CustomCellsOrange 2 2 5 2 2 2" xfId="2171" xr:uid="{A53A0E85-5261-4CCB-B032-789455B1AE1F}"/>
    <cellStyle name="CustomCellsOrange 2 2 5 2 3" xfId="2170" xr:uid="{FF11FAC1-38D5-4D11-91BC-996803744832}"/>
    <cellStyle name="CustomCellsOrange 2 2 5 3" xfId="747" xr:uid="{9A735471-FBB2-4FA3-A7B9-FB4A478108FD}"/>
    <cellStyle name="CustomCellsOrange 2 2 5 3 2" xfId="2172" xr:uid="{8E9215C2-CFB4-476D-A0A0-BEA3B212EF2B}"/>
    <cellStyle name="CustomCellsOrange 2 2 5 4" xfId="2169" xr:uid="{E42AA139-7507-40B4-83F1-D52EE251767D}"/>
    <cellStyle name="CustomCellsOrange 2 2 6" xfId="748" xr:uid="{4F0F8464-9A67-4294-B328-C22B6B5D8822}"/>
    <cellStyle name="CustomCellsOrange 2 2 6 2" xfId="2173" xr:uid="{F1D2AA6A-AFE6-4F42-B144-DBEF22F50E55}"/>
    <cellStyle name="CustomCellsOrange 2 2 7" xfId="2154" xr:uid="{545BE65A-970E-4F3F-A948-5DD54F4ECBE1}"/>
    <cellStyle name="CustomCellsOrange 2 3" xfId="749" xr:uid="{B4E0F877-84FA-4B6B-8E84-BAB1008CFE86}"/>
    <cellStyle name="CustomCellsOrange 2 3 2" xfId="2174" xr:uid="{485C1F7B-3E21-439F-B42F-E9E00793257D}"/>
    <cellStyle name="CustomCellsOrange 2 4" xfId="2153" xr:uid="{3893ADFD-D395-4279-8E14-D1C96200D67B}"/>
    <cellStyle name="CustomCellsOrange 3" xfId="750" xr:uid="{3ED0E10E-C250-4E2B-B121-141D6036905D}"/>
    <cellStyle name="CustomCellsOrange 3 2" xfId="751" xr:uid="{49EBF306-B26D-4E18-BD64-F3C4B2C0D6F9}"/>
    <cellStyle name="CustomCellsOrange 3 2 2" xfId="752" xr:uid="{0FB2EAA5-F269-4780-82E4-7A90EBB835F5}"/>
    <cellStyle name="CustomCellsOrange 3 2 2 2" xfId="753" xr:uid="{5D091996-B84A-4562-A72D-41CA8F84AE57}"/>
    <cellStyle name="CustomCellsOrange 3 2 2 2 2" xfId="2178" xr:uid="{73A33CBC-2B5C-4F9D-B4D4-5E977092C7C3}"/>
    <cellStyle name="CustomCellsOrange 3 2 2 3" xfId="2177" xr:uid="{12294308-C827-4A7F-8986-04BC01759459}"/>
    <cellStyle name="CustomCellsOrange 3 2 3" xfId="754" xr:uid="{9FD068DD-A06E-45E9-A917-BAE5BBFF9881}"/>
    <cellStyle name="CustomCellsOrange 3 2 3 2" xfId="2179" xr:uid="{B8FC4F2D-C632-48B6-9C04-67C115C061B4}"/>
    <cellStyle name="CustomCellsOrange 3 2 4" xfId="2176" xr:uid="{51599BB1-CF97-4D21-B480-DF5A82DB40E1}"/>
    <cellStyle name="CustomCellsOrange 3 3" xfId="755" xr:uid="{34CE57B6-BAC9-4FF5-B187-DBBD65348F16}"/>
    <cellStyle name="CustomCellsOrange 3 3 2" xfId="756" xr:uid="{1CD6B110-4ABA-4475-922D-0F345B111999}"/>
    <cellStyle name="CustomCellsOrange 3 3 2 2" xfId="757" xr:uid="{48A0D10C-0178-4815-89C7-8F9DEB2B96B9}"/>
    <cellStyle name="CustomCellsOrange 3 3 2 2 2" xfId="2182" xr:uid="{7A3B19F9-2E0C-4A13-BF22-9DC4CBB30B72}"/>
    <cellStyle name="CustomCellsOrange 3 3 2 3" xfId="2181" xr:uid="{86650669-4692-4DAE-802B-FA7061B9E243}"/>
    <cellStyle name="CustomCellsOrange 3 3 3" xfId="758" xr:uid="{5B71DC21-6813-48B0-911C-ED54D2337532}"/>
    <cellStyle name="CustomCellsOrange 3 3 3 2" xfId="2183" xr:uid="{BB9DF798-6081-40D6-8074-F7449F624355}"/>
    <cellStyle name="CustomCellsOrange 3 3 4" xfId="2180" xr:uid="{AFA82DE2-6757-47B5-87B0-7FAB75109A54}"/>
    <cellStyle name="CustomCellsOrange 3 4" xfId="759" xr:uid="{4E199140-77AC-41B9-8C4B-653E511F4F19}"/>
    <cellStyle name="CustomCellsOrange 3 4 2" xfId="760" xr:uid="{5416E488-2B58-4D7E-8EB7-469D6A070C94}"/>
    <cellStyle name="CustomCellsOrange 3 4 2 2" xfId="761" xr:uid="{346FEDE0-CDE9-4135-B2E7-EC73DC69D8DE}"/>
    <cellStyle name="CustomCellsOrange 3 4 2 2 2" xfId="2186" xr:uid="{D9C5D655-5719-49FB-891F-A7C05EA34B48}"/>
    <cellStyle name="CustomCellsOrange 3 4 2 3" xfId="2185" xr:uid="{5CFCD85C-0AEF-403B-857D-5DDDE1A4E4ED}"/>
    <cellStyle name="CustomCellsOrange 3 4 3" xfId="762" xr:uid="{F72B70FE-5607-439E-9D18-89B63ADD4488}"/>
    <cellStyle name="CustomCellsOrange 3 4 3 2" xfId="2187" xr:uid="{AEE0A0D4-AC80-4AC8-BBC2-8841E0EDDA69}"/>
    <cellStyle name="CustomCellsOrange 3 4 4" xfId="2184" xr:uid="{59D6D1C8-8329-4029-82EF-9DB9B0B5F1C1}"/>
    <cellStyle name="CustomCellsOrange 3 5" xfId="763" xr:uid="{82E8C900-CADD-4CD7-B1E1-EED1728B216D}"/>
    <cellStyle name="CustomCellsOrange 3 5 2" xfId="764" xr:uid="{D3031D25-3C56-4970-81F1-D7840F1E1C59}"/>
    <cellStyle name="CustomCellsOrange 3 5 2 2" xfId="2189" xr:uid="{57BA5128-04A1-41C9-A55F-58BD839F7180}"/>
    <cellStyle name="CustomCellsOrange 3 5 3" xfId="2188" xr:uid="{68639466-36EB-4F2A-94A6-F75C32C87E00}"/>
    <cellStyle name="CustomCellsOrange 3 6" xfId="765" xr:uid="{6F451201-C6AB-4DFC-B307-204B1BB6B4C4}"/>
    <cellStyle name="CustomCellsOrange 3 6 2" xfId="2190" xr:uid="{97E17043-E8CD-4444-8F00-D7F55DA1B40C}"/>
    <cellStyle name="CustomCellsOrange 3 7" xfId="2175" xr:uid="{63F72B07-C7CC-4B27-B562-CA02BCF66E46}"/>
    <cellStyle name="CustomCellsOrange 4" xfId="766" xr:uid="{8C9D8A4E-5D76-4D24-84BD-6F558968D17C}"/>
    <cellStyle name="CustomCellsOrange 4 2" xfId="2191" xr:uid="{D913EF1E-77E3-4D46-8551-DD7677423AC5}"/>
    <cellStyle name="CustomCellsOrange 5" xfId="2152" xr:uid="{76052FFB-8AB9-4694-B169-702F5ACF75BC}"/>
    <cellStyle name="CustomizationCells" xfId="767" xr:uid="{5A64908A-E0FD-4946-9CEC-2BE413217A81}"/>
    <cellStyle name="CustomizationCells 2" xfId="768" xr:uid="{397B7823-164E-4CE7-987F-4FA01B452EFD}"/>
    <cellStyle name="CustomizationCells 2 2" xfId="769" xr:uid="{6EB89DB0-2179-48BE-AF75-AA6B1E10CB1E}"/>
    <cellStyle name="CustomizationCells 2 2 2" xfId="770" xr:uid="{F8F06104-B17A-47DF-AFED-66862CB3A27A}"/>
    <cellStyle name="CustomizationCells 2 2 2 2" xfId="771" xr:uid="{D10AA18E-B6E7-45FC-92BD-EA7559C11F6E}"/>
    <cellStyle name="CustomizationCells 2 2 2 2 2" xfId="772" xr:uid="{4DDF9CAA-2A9B-4D86-81E8-E6B20F5B9609}"/>
    <cellStyle name="CustomizationCells 2 2 2 2 2 2" xfId="773" xr:uid="{0D09A498-5FF6-4248-AF3C-81D174838C70}"/>
    <cellStyle name="CustomizationCells 2 2 2 2 2 2 2" xfId="2198" xr:uid="{E56C8A77-C44B-4EB8-B2D9-78AFACF995B9}"/>
    <cellStyle name="CustomizationCells 2 2 2 2 2 3" xfId="2197" xr:uid="{E1922E52-A8BD-4FC7-A6D8-A9B2A9D567C5}"/>
    <cellStyle name="CustomizationCells 2 2 2 2 3" xfId="774" xr:uid="{B7ECA026-1BA7-461E-868F-72CE302314F1}"/>
    <cellStyle name="CustomizationCells 2 2 2 2 3 2" xfId="2199" xr:uid="{C7DCBC31-BEDF-42D0-9367-C6099BFDF3F6}"/>
    <cellStyle name="CustomizationCells 2 2 2 2 4" xfId="2196" xr:uid="{AE78541D-7A2E-4CCD-A17E-3643D923AED4}"/>
    <cellStyle name="CustomizationCells 2 2 2 3" xfId="775" xr:uid="{9B336807-2B9E-4178-AB2E-A9DABEB49CEE}"/>
    <cellStyle name="CustomizationCells 2 2 2 3 2" xfId="2200" xr:uid="{157B700E-861A-4304-941B-005D74D413C5}"/>
    <cellStyle name="CustomizationCells 2 2 2 4" xfId="2195" xr:uid="{75E419F7-C9DC-4DF6-B070-821118EC5A66}"/>
    <cellStyle name="CustomizationCells 2 2 3" xfId="776" xr:uid="{51D3BB28-815B-4E3B-9D22-82B0D82E395E}"/>
    <cellStyle name="CustomizationCells 2 2 3 2" xfId="777" xr:uid="{5F7DB7A7-FF70-4F34-B46A-F4D971A69F81}"/>
    <cellStyle name="CustomizationCells 2 2 3 2 2" xfId="778" xr:uid="{58F9B557-0AC0-447B-AA1E-EE6CA73FCD49}"/>
    <cellStyle name="CustomizationCells 2 2 3 2 2 2" xfId="2203" xr:uid="{F4E25AF9-DB9C-420D-9CC0-258555BABDF0}"/>
    <cellStyle name="CustomizationCells 2 2 3 2 3" xfId="2202" xr:uid="{AE5F26C9-88B5-4671-9F47-8A080E0D3540}"/>
    <cellStyle name="CustomizationCells 2 2 3 3" xfId="779" xr:uid="{20ABF2CF-0E17-48C7-A104-189D86DA8FD9}"/>
    <cellStyle name="CustomizationCells 2 2 3 3 2" xfId="2204" xr:uid="{4F121FE3-46C1-40DC-9485-5662FFAF475D}"/>
    <cellStyle name="CustomizationCells 2 2 3 4" xfId="2201" xr:uid="{38ED64F6-D48C-4405-AF1B-DFE7C96DDF19}"/>
    <cellStyle name="CustomizationCells 2 2 4" xfId="780" xr:uid="{ABF131AF-16E2-45D4-9F23-D6C4C4C83BD3}"/>
    <cellStyle name="CustomizationCells 2 2 4 2" xfId="781" xr:uid="{97D195D9-0408-4857-8750-456651F0CF58}"/>
    <cellStyle name="CustomizationCells 2 2 4 2 2" xfId="782" xr:uid="{A4236965-A9D0-4B97-9236-F3619F188156}"/>
    <cellStyle name="CustomizationCells 2 2 4 2 2 2" xfId="2207" xr:uid="{CDEB7CBB-A05A-4B9E-ABBB-771111AE0E38}"/>
    <cellStyle name="CustomizationCells 2 2 4 2 3" xfId="2206" xr:uid="{81696B5D-F81A-4438-8F07-C930CBC3EB15}"/>
    <cellStyle name="CustomizationCells 2 2 4 3" xfId="783" xr:uid="{64F1125C-9D57-4C38-9CE3-F8551C85BA7E}"/>
    <cellStyle name="CustomizationCells 2 2 4 3 2" xfId="2208" xr:uid="{51983F89-248E-4772-A77B-0A39BCED3097}"/>
    <cellStyle name="CustomizationCells 2 2 4 4" xfId="2205" xr:uid="{34EDF437-85CF-48C8-AB54-1523A00629C7}"/>
    <cellStyle name="CustomizationCells 2 2 5" xfId="784" xr:uid="{C1C9B931-1B85-4BB9-B360-B61B7132392D}"/>
    <cellStyle name="CustomizationCells 2 2 5 2" xfId="785" xr:uid="{85DEC718-59A1-404B-BDBB-1D8E914D9A68}"/>
    <cellStyle name="CustomizationCells 2 2 5 2 2" xfId="786" xr:uid="{DCD6249A-22B8-40C6-B828-CD8E4AB94F53}"/>
    <cellStyle name="CustomizationCells 2 2 5 3" xfId="787" xr:uid="{62C55440-443C-41DF-8B99-D0E044755670}"/>
    <cellStyle name="CustomizationCells 2 2 5 3 2" xfId="2210" xr:uid="{FF48F168-C0C8-44F5-A37E-F20B4E0C81E9}"/>
    <cellStyle name="CustomizationCells 2 2 5 4" xfId="2209" xr:uid="{9E93D36D-FC93-4C35-A306-338B3F7605B6}"/>
    <cellStyle name="CustomizationCells 2 2 6" xfId="788" xr:uid="{074C4FFD-517C-4324-A532-EED562A61BD8}"/>
    <cellStyle name="CustomizationCells 2 2 6 2" xfId="2211" xr:uid="{E23FC20E-538B-4915-81D3-18776D2067C5}"/>
    <cellStyle name="CustomizationCells 2 2 7" xfId="2194" xr:uid="{9DACADDF-2CA1-4D39-94F8-E463B1506AA6}"/>
    <cellStyle name="CustomizationCells 2 3" xfId="789" xr:uid="{76BC4D95-5563-4ED4-B071-DC1D722C4B63}"/>
    <cellStyle name="CustomizationCells 2 3 2" xfId="2212" xr:uid="{04DBA828-C120-423C-98AF-1070402B9E07}"/>
    <cellStyle name="CustomizationCells 2 4" xfId="2193" xr:uid="{1BBE3041-1640-470F-980F-27FD6B4C2DA9}"/>
    <cellStyle name="CustomizationCells 3" xfId="790" xr:uid="{C16C9C81-B3FA-48DB-90F3-DAED11687802}"/>
    <cellStyle name="CustomizationCells 3 2" xfId="791" xr:uid="{9E76498A-E0F3-4E8A-B703-EC0104995DD3}"/>
    <cellStyle name="CustomizationCells 3 2 2" xfId="792" xr:uid="{D070E6C6-CC6D-4FA5-A2EC-A12FAC1809D9}"/>
    <cellStyle name="CustomizationCells 3 2 2 2" xfId="793" xr:uid="{AC598C50-9DD4-4B18-87C0-E37999B850D9}"/>
    <cellStyle name="CustomizationCells 3 2 2 2 2" xfId="2216" xr:uid="{6AAE088D-2979-48B7-9119-D21A5A5BA138}"/>
    <cellStyle name="CustomizationCells 3 2 2 3" xfId="2215" xr:uid="{96086893-2D42-4768-9FE2-1E85A13B852F}"/>
    <cellStyle name="CustomizationCells 3 2 3" xfId="794" xr:uid="{6E9D8A50-CE2B-4CA3-9547-E6EFEDB99F7B}"/>
    <cellStyle name="CustomizationCells 3 2 3 2" xfId="2217" xr:uid="{5F4DB75D-5533-4E29-8D6D-8AFA944AA008}"/>
    <cellStyle name="CustomizationCells 3 2 4" xfId="2214" xr:uid="{ABEA0387-7898-43A2-A835-C9D72F52184D}"/>
    <cellStyle name="CustomizationCells 3 3" xfId="795" xr:uid="{1977ED70-8BB9-41DB-AFE3-025A34834B5B}"/>
    <cellStyle name="CustomizationCells 3 3 2" xfId="796" xr:uid="{2AFE606F-5019-4759-A065-BC8554E9DD6E}"/>
    <cellStyle name="CustomizationCells 3 3 2 2" xfId="797" xr:uid="{437EA45E-50FD-4692-919E-74410B9FEFF5}"/>
    <cellStyle name="CustomizationCells 3 3 2 2 2" xfId="2220" xr:uid="{139864A5-D290-4730-A3E5-1875D0BAE1B1}"/>
    <cellStyle name="CustomizationCells 3 3 2 3" xfId="2219" xr:uid="{77F07556-0466-4621-BB73-9A4D06921EF9}"/>
    <cellStyle name="CustomizationCells 3 3 3" xfId="798" xr:uid="{63DA67C4-6E15-4BAC-9D15-C5B7CE2278F0}"/>
    <cellStyle name="CustomizationCells 3 3 3 2" xfId="2221" xr:uid="{E4A66AE7-4060-4852-88E7-1D5C6E50428B}"/>
    <cellStyle name="CustomizationCells 3 3 4" xfId="2218" xr:uid="{4553826E-6C15-45BF-824A-A98A06D3B8EE}"/>
    <cellStyle name="CustomizationCells 3 4" xfId="799" xr:uid="{7A868314-76E0-460A-A0E9-2E3C419D0730}"/>
    <cellStyle name="CustomizationCells 3 4 2" xfId="800" xr:uid="{BBAB1729-CBAF-4964-894E-51BC653D52D7}"/>
    <cellStyle name="CustomizationCells 3 4 2 2" xfId="801" xr:uid="{F2C598DC-FD5E-4F82-A2D2-61FE77C2E809}"/>
    <cellStyle name="CustomizationCells 3 4 2 2 2" xfId="2224" xr:uid="{80AD7B03-7396-4CF3-BC1B-33B0A3F8D890}"/>
    <cellStyle name="CustomizationCells 3 4 2 3" xfId="2223" xr:uid="{465E7651-70C5-4F91-A967-A691D400040B}"/>
    <cellStyle name="CustomizationCells 3 4 3" xfId="802" xr:uid="{5D1B3BBB-6F5D-4A1A-A3C3-EE50A40A02AD}"/>
    <cellStyle name="CustomizationCells 3 4 3 2" xfId="2225" xr:uid="{7C3C1B08-811B-4B12-A9C8-EFB629863732}"/>
    <cellStyle name="CustomizationCells 3 4 4" xfId="2222" xr:uid="{22B01B40-961A-4A8D-800F-8736B699EDFB}"/>
    <cellStyle name="CustomizationCells 3 5" xfId="803" xr:uid="{A94A95BD-AEF5-4D21-A29E-BB48D233B028}"/>
    <cellStyle name="CustomizationCells 3 5 2" xfId="804" xr:uid="{3F7F5F93-E5D7-4D59-AA4E-9910B5BE1644}"/>
    <cellStyle name="CustomizationCells 3 5 2 2" xfId="2227" xr:uid="{C828B34B-6A26-41AB-97E5-7673DEFAAF32}"/>
    <cellStyle name="CustomizationCells 3 5 3" xfId="2226" xr:uid="{3F1807E8-5CF3-4F2D-9E4E-1402D78E150F}"/>
    <cellStyle name="CustomizationCells 3 6" xfId="805" xr:uid="{5F2B454B-9494-455A-BC1C-DE0BFF9D333D}"/>
    <cellStyle name="CustomizationCells 3 6 2" xfId="2228" xr:uid="{ACEF2DFA-543D-43F0-A02C-856BFB84BB7E}"/>
    <cellStyle name="CustomizationCells 3 7" xfId="2213" xr:uid="{49C5E743-E7D0-45FB-B3AB-796949C9FC21}"/>
    <cellStyle name="CustomizationCells 4" xfId="806" xr:uid="{9AE343FE-1A20-424C-BB5D-6E43DB34A730}"/>
    <cellStyle name="CustomizationCells 4 2" xfId="807" xr:uid="{6DA64E8D-A054-4BE6-AD0B-0BB65B038F91}"/>
    <cellStyle name="CustomizationCells 4 2 2" xfId="2230" xr:uid="{79A776CA-1E64-4C18-BCA1-F066E55132E3}"/>
    <cellStyle name="CustomizationCells 4 3" xfId="2229" xr:uid="{68502D16-57F3-4773-8E97-C38B8689AB9E}"/>
    <cellStyle name="CustomizationCells 5" xfId="808" xr:uid="{B57B4EFC-0099-4716-82C9-74BD093D47AC}"/>
    <cellStyle name="CustomizationCells 5 2" xfId="2231" xr:uid="{FCE8FAA0-3ABD-416C-B9A3-D5A3BF2E6E79}"/>
    <cellStyle name="CustomizationCells 6" xfId="2192" xr:uid="{EEA6AEBD-B3A3-4A5D-B900-0982581BFB97}"/>
    <cellStyle name="CustomizationGreenCells" xfId="809" xr:uid="{ACCA2517-2B79-474B-840F-E446BEE9A56F}"/>
    <cellStyle name="CustomizationGreenCells 2" xfId="810" xr:uid="{CFEC8E31-03E6-4F9C-ADB3-3096C96FE1EE}"/>
    <cellStyle name="CustomizationGreenCells 2 2" xfId="811" xr:uid="{DEDBFF17-84BB-465B-9CF3-95AA6B79010F}"/>
    <cellStyle name="CustomizationGreenCells 2 2 2" xfId="2234" xr:uid="{82F50152-3A71-4E91-8B9F-C81F9EBAE9A0}"/>
    <cellStyle name="CustomizationGreenCells 2 3" xfId="2233" xr:uid="{B86088A1-FF93-45CA-8605-B9EDF30010D2}"/>
    <cellStyle name="CustomizationGreenCells 3" xfId="812" xr:uid="{EAD0B7BA-8DBB-4B94-9469-626E28629B30}"/>
    <cellStyle name="CustomizationGreenCells 3 2" xfId="813" xr:uid="{787610A5-A63E-4FD5-AF81-9809FB89EAE0}"/>
    <cellStyle name="CustomizationGreenCells 3 2 2" xfId="814" xr:uid="{13C37E6B-ACC1-4A2E-A43D-78B0C7BB31B9}"/>
    <cellStyle name="CustomizationGreenCells 3 2 2 2" xfId="815" xr:uid="{7FA5DE0C-F92D-45D4-887F-A0C95B8F3CF4}"/>
    <cellStyle name="CustomizationGreenCells 3 2 2 2 2" xfId="2238" xr:uid="{19FEDFC4-C1DC-4F02-AD97-42585F85BB0B}"/>
    <cellStyle name="CustomizationGreenCells 3 2 2 3" xfId="2237" xr:uid="{5FAE4341-8657-4F4D-A8E8-220BBE15BDE0}"/>
    <cellStyle name="CustomizationGreenCells 3 2 3" xfId="816" xr:uid="{9DFC13C2-191C-45D8-986B-8F756B874F4C}"/>
    <cellStyle name="CustomizationGreenCells 3 2 3 2" xfId="2239" xr:uid="{3596A12C-C7D7-4518-AEC2-B974BE80CCEB}"/>
    <cellStyle name="CustomizationGreenCells 3 2 4" xfId="2236" xr:uid="{05F5CFDF-E81B-4634-A02E-7E8796F57115}"/>
    <cellStyle name="CustomizationGreenCells 3 3" xfId="817" xr:uid="{BD47920A-7A8E-4A36-A969-EE4D6B6C9B89}"/>
    <cellStyle name="CustomizationGreenCells 3 3 2" xfId="818" xr:uid="{2BFF49AE-888E-485B-B6E5-A807D8FEE807}"/>
    <cellStyle name="CustomizationGreenCells 3 3 2 2" xfId="819" xr:uid="{FA2FA7EE-CFDD-4548-ACCA-377D00401446}"/>
    <cellStyle name="CustomizationGreenCells 3 3 2 2 2" xfId="2242" xr:uid="{031D5C8B-EAC4-4EA5-89E5-3007AE267FF1}"/>
    <cellStyle name="CustomizationGreenCells 3 3 2 3" xfId="2241" xr:uid="{4295B531-7527-4243-8B87-71DBA82F0FCE}"/>
    <cellStyle name="CustomizationGreenCells 3 3 3" xfId="820" xr:uid="{34313D01-9E48-4323-86EF-28273618B5CD}"/>
    <cellStyle name="CustomizationGreenCells 3 3 3 2" xfId="2243" xr:uid="{C91F31BA-039F-49BA-BCC4-875087917D79}"/>
    <cellStyle name="CustomizationGreenCells 3 3 4" xfId="2240" xr:uid="{BA7AB0BF-609B-428B-9386-34891D20F4C0}"/>
    <cellStyle name="CustomizationGreenCells 3 4" xfId="821" xr:uid="{9993E353-671E-41FC-8317-30F269B533A1}"/>
    <cellStyle name="CustomizationGreenCells 3 4 2" xfId="822" xr:uid="{9C3DD4D6-9244-48E9-BCB5-05DF16CBBCD8}"/>
    <cellStyle name="CustomizationGreenCells 3 4 2 2" xfId="823" xr:uid="{C3BDB7CC-B193-4246-AFA6-6D685DCFDC5C}"/>
    <cellStyle name="CustomizationGreenCells 3 4 2 2 2" xfId="2246" xr:uid="{86A661C1-7ED4-4AD1-977D-3816DEC25B0A}"/>
    <cellStyle name="CustomizationGreenCells 3 4 2 3" xfId="2245" xr:uid="{6487EC13-13B9-4455-87F7-293D0B7A09F5}"/>
    <cellStyle name="CustomizationGreenCells 3 4 3" xfId="824" xr:uid="{1C5E6B3D-2BC2-45EF-806F-D426FB564399}"/>
    <cellStyle name="CustomizationGreenCells 3 4 3 2" xfId="2247" xr:uid="{52308D24-052E-479A-9AA5-D99EB8B04F52}"/>
    <cellStyle name="CustomizationGreenCells 3 4 4" xfId="2244" xr:uid="{BD5649BD-0C99-43F6-A9F1-FD4044503B05}"/>
    <cellStyle name="CustomizationGreenCells 3 5" xfId="825" xr:uid="{64E4C6C0-DC6D-4A0A-91DC-F9B992A0C54F}"/>
    <cellStyle name="CustomizationGreenCells 3 5 2" xfId="826" xr:uid="{63AAA80E-FB96-4A21-AD97-E038A5EC99DE}"/>
    <cellStyle name="CustomizationGreenCells 3 5 2 2" xfId="2249" xr:uid="{6230AEDF-5F02-414C-B1A9-6CFE40BACED7}"/>
    <cellStyle name="CustomizationGreenCells 3 5 3" xfId="2248" xr:uid="{3A00BEB5-F336-47CE-8ADF-B92C1D76F9A5}"/>
    <cellStyle name="CustomizationGreenCells 3 6" xfId="827" xr:uid="{F87C61B1-3A19-41E7-8622-F48B37B2DEF5}"/>
    <cellStyle name="CustomizationGreenCells 3 6 2" xfId="2250" xr:uid="{5BA0ABE6-C750-4D53-B4BE-FE92ADF25AB5}"/>
    <cellStyle name="CustomizationGreenCells 3 7" xfId="2235" xr:uid="{34B8465D-AEBA-4AC2-A305-D573680CB010}"/>
    <cellStyle name="CustomizationGreenCells 4" xfId="828" xr:uid="{D6026C04-0EA4-4A56-BBEE-31D4DA830896}"/>
    <cellStyle name="CustomizationGreenCells 4 2" xfId="2251" xr:uid="{0BEF9691-BB83-4E5F-8129-EB209CF5F1DC}"/>
    <cellStyle name="CustomizationGreenCells 5" xfId="2232" xr:uid="{72C39C21-3951-4703-9CDC-5C98CC6A0A2E}"/>
    <cellStyle name="DocBox_EmptyRow" xfId="829" xr:uid="{F767F4A9-44C2-41A4-967E-C845445587D7}"/>
    <cellStyle name="Eingabe" xfId="830" xr:uid="{FD245EB0-14CF-42F3-AF01-8141204420BC}"/>
    <cellStyle name="Eingabe 10" xfId="2252" xr:uid="{41546A25-2F9C-4265-A983-CF588358D005}"/>
    <cellStyle name="Eingabe 2" xfId="831" xr:uid="{4040D895-64D5-49AF-BCA5-757D62F25175}"/>
    <cellStyle name="Eingabe 2 2" xfId="832" xr:uid="{6330057D-D0DC-437A-B19B-29D5C9EEE7DF}"/>
    <cellStyle name="Eingabe 2 2 2" xfId="2254" xr:uid="{31D67891-D9DD-4185-A2C1-A6D1FC63A390}"/>
    <cellStyle name="Eingabe 2 3" xfId="2253" xr:uid="{5BAA65AA-A128-40A2-ACAA-522E8D148A30}"/>
    <cellStyle name="Eingabe 3" xfId="833" xr:uid="{85809288-7CE1-4CD5-A444-564408E38BBE}"/>
    <cellStyle name="Eingabe 3 2" xfId="834" xr:uid="{23E0DCF5-8104-4146-84A8-89BFB60630C4}"/>
    <cellStyle name="Eingabe 3 2 2" xfId="835" xr:uid="{055E2092-C145-4F80-8A25-D521243D5EBF}"/>
    <cellStyle name="Eingabe 3 2 2 2" xfId="836" xr:uid="{58F9020C-6A47-4881-8D0D-2F3BBC5EA5BF}"/>
    <cellStyle name="Eingabe 3 2 2 2 2" xfId="2258" xr:uid="{6182323A-87FB-4021-A287-A407C4B80A59}"/>
    <cellStyle name="Eingabe 3 2 2 3" xfId="2257" xr:uid="{201B0DEC-3C1C-45B8-B9EB-8569E5D71268}"/>
    <cellStyle name="Eingabe 3 2 3" xfId="837" xr:uid="{C807F82A-B555-47B7-AB1B-E7847E650C9B}"/>
    <cellStyle name="Eingabe 3 2 3 2" xfId="2259" xr:uid="{A57646BC-ED2A-486F-ACA0-9497E4E5CCAF}"/>
    <cellStyle name="Eingabe 3 2 4" xfId="2256" xr:uid="{08034385-5AE8-45FE-995C-9E31BAF475A8}"/>
    <cellStyle name="Eingabe 3 3" xfId="838" xr:uid="{8E336F06-020B-468F-8743-7EC630603B5B}"/>
    <cellStyle name="Eingabe 3 3 2" xfId="839" xr:uid="{8ECB6FAB-8486-48A8-9EAF-39B9BCF6A66D}"/>
    <cellStyle name="Eingabe 3 3 2 2" xfId="840" xr:uid="{124E1810-E387-4885-9FBB-399F9D27F5F5}"/>
    <cellStyle name="Eingabe 3 3 2 2 2" xfId="2262" xr:uid="{B4811C5A-7CAB-4D21-B03D-EBF24088E274}"/>
    <cellStyle name="Eingabe 3 3 2 3" xfId="2261" xr:uid="{3E9C0124-7626-429E-978E-E88F8FA5E144}"/>
    <cellStyle name="Eingabe 3 3 3" xfId="841" xr:uid="{B1699CDD-CCEB-4629-8562-F5B28C1BD3E9}"/>
    <cellStyle name="Eingabe 3 3 3 2" xfId="2263" xr:uid="{9DC12383-FDD0-4E79-BDDE-E92DF22FD5A1}"/>
    <cellStyle name="Eingabe 3 3 4" xfId="2260" xr:uid="{5F9F3760-2497-4294-A1B8-2163C68A6D2B}"/>
    <cellStyle name="Eingabe 3 4" xfId="842" xr:uid="{2DF04B1C-9E53-48C7-B103-532C3F9EE9D7}"/>
    <cellStyle name="Eingabe 3 4 2" xfId="843" xr:uid="{5A87242E-4712-4E64-8014-E7BA1E92EA62}"/>
    <cellStyle name="Eingabe 3 4 2 2" xfId="844" xr:uid="{40B6287C-5392-4FC3-96BC-72984E684F7A}"/>
    <cellStyle name="Eingabe 3 4 2 2 2" xfId="2266" xr:uid="{A1BFFD6F-FE17-4588-A02A-C16F395F3E37}"/>
    <cellStyle name="Eingabe 3 4 2 3" xfId="2265" xr:uid="{E9F2094E-A5CC-4106-9C90-3CC444F8A08F}"/>
    <cellStyle name="Eingabe 3 4 3" xfId="845" xr:uid="{6B61A2F7-2D13-4D6A-97E4-8EA83F9B0DD6}"/>
    <cellStyle name="Eingabe 3 4 3 2" xfId="2267" xr:uid="{8AB6B693-D4BF-468E-B2DC-44014B589FE1}"/>
    <cellStyle name="Eingabe 3 4 4" xfId="2264" xr:uid="{3B5CC600-9C5F-417E-B048-96D4DE5BD94B}"/>
    <cellStyle name="Eingabe 3 5" xfId="846" xr:uid="{98E627B9-0DC9-4C56-B6EF-CFFC88C6D922}"/>
    <cellStyle name="Eingabe 3 5 2" xfId="847" xr:uid="{BE906DDE-9DE3-4163-9557-8DAB4256AF1A}"/>
    <cellStyle name="Eingabe 3 5 2 2" xfId="2269" xr:uid="{B54C63CD-558B-418D-8843-686D95A78FD6}"/>
    <cellStyle name="Eingabe 3 5 3" xfId="2268" xr:uid="{7EE60FEE-DCC6-4732-AD5A-C62061889AF7}"/>
    <cellStyle name="Eingabe 3 6" xfId="848" xr:uid="{4595DD35-0366-4CF0-9C90-26F51655F929}"/>
    <cellStyle name="Eingabe 3 6 2" xfId="2270" xr:uid="{76AE9F26-C9AE-478E-88DC-B71550325497}"/>
    <cellStyle name="Eingabe 3 7" xfId="2255" xr:uid="{D247C54A-8948-4DA3-BCE4-2FDDB5CD7022}"/>
    <cellStyle name="Eingabe 4" xfId="849" xr:uid="{116DE32E-6094-43D3-9897-B8F7C85C7A8A}"/>
    <cellStyle name="Eingabe 4 2" xfId="850" xr:uid="{D38BE6CC-9CEA-4A58-A45E-8DBBA6029407}"/>
    <cellStyle name="Eingabe 4 2 2" xfId="851" xr:uid="{7BA371C0-F81F-439F-A29D-FBA5D51442BF}"/>
    <cellStyle name="Eingabe 4 2 2 2" xfId="852" xr:uid="{D6AA5176-8E49-42CA-8452-FE933F40F45B}"/>
    <cellStyle name="Eingabe 4 2 2 2 2" xfId="2274" xr:uid="{ECCE96BC-1268-485A-8B87-AC9CC972B0B6}"/>
    <cellStyle name="Eingabe 4 2 2 3" xfId="2273" xr:uid="{C3F17FDF-6654-4E0B-AABC-C29E0FAB584E}"/>
    <cellStyle name="Eingabe 4 2 3" xfId="853" xr:uid="{7ADC4574-CF03-4217-8609-2FE7F6A76AEA}"/>
    <cellStyle name="Eingabe 4 2 3 2" xfId="2275" xr:uid="{D90B1687-5E88-4C8B-8749-23C33BA04DF4}"/>
    <cellStyle name="Eingabe 4 2 4" xfId="2272" xr:uid="{912A80DF-542B-4666-BE65-DA0085CD8B46}"/>
    <cellStyle name="Eingabe 4 3" xfId="854" xr:uid="{B1BF3930-106E-45D0-89F5-A0B1D41D3FBC}"/>
    <cellStyle name="Eingabe 4 3 2" xfId="855" xr:uid="{24B603CA-B19E-4460-BB14-4D3019375F8D}"/>
    <cellStyle name="Eingabe 4 3 2 2" xfId="856" xr:uid="{7A5125CE-0F28-4827-9E68-6C92CFACD1B7}"/>
    <cellStyle name="Eingabe 4 3 2 2 2" xfId="2278" xr:uid="{1E2847B5-CE0A-407B-8C0B-1498D15E5F5F}"/>
    <cellStyle name="Eingabe 4 3 2 3" xfId="2277" xr:uid="{78E950B7-FAA0-4D4C-8757-C1B9F8334D0E}"/>
    <cellStyle name="Eingabe 4 3 3" xfId="857" xr:uid="{7AF48810-1DEF-4905-8CD5-5EE0FC4162D3}"/>
    <cellStyle name="Eingabe 4 3 3 2" xfId="2279" xr:uid="{C87B1330-E090-4D80-A0BB-AD61F5631F64}"/>
    <cellStyle name="Eingabe 4 3 4" xfId="2276" xr:uid="{9F6ADFA1-2FB7-4AC5-A78B-3D4C5A931748}"/>
    <cellStyle name="Eingabe 4 4" xfId="858" xr:uid="{D0A6430A-4A14-4714-8408-A675A19AC925}"/>
    <cellStyle name="Eingabe 4 4 2" xfId="859" xr:uid="{48BC17A9-4FDC-4C23-8BF3-533A89482141}"/>
    <cellStyle name="Eingabe 4 4 2 2" xfId="860" xr:uid="{1D033B4F-109B-452E-8DBE-B9601BA346B8}"/>
    <cellStyle name="Eingabe 4 4 2 2 2" xfId="2282" xr:uid="{B572E972-1A5A-4B83-AA36-6C55F89F6113}"/>
    <cellStyle name="Eingabe 4 4 2 3" xfId="2281" xr:uid="{D53A0532-49F1-4E61-AA0D-61468139EF06}"/>
    <cellStyle name="Eingabe 4 4 3" xfId="861" xr:uid="{1DE3E09C-163E-4B56-9F5B-03B2DBD67A41}"/>
    <cellStyle name="Eingabe 4 4 3 2" xfId="2283" xr:uid="{87CD051E-6905-4C0A-A553-6A36CBBEEDAF}"/>
    <cellStyle name="Eingabe 4 4 4" xfId="2280" xr:uid="{B74D2502-B79D-43AC-805A-DE2CFD914331}"/>
    <cellStyle name="Eingabe 4 5" xfId="862" xr:uid="{5C82416A-2954-428A-84BA-FF9A4D41B861}"/>
    <cellStyle name="Eingabe 4 5 2" xfId="863" xr:uid="{40ECA76E-C528-427F-9247-E70C7772E438}"/>
    <cellStyle name="Eingabe 4 5 2 2" xfId="2285" xr:uid="{21081F61-2C0B-4FE2-A863-23B2FD910E1F}"/>
    <cellStyle name="Eingabe 4 5 3" xfId="2284" xr:uid="{314252B6-01CB-42CF-B3B4-37551E850255}"/>
    <cellStyle name="Eingabe 4 6" xfId="864" xr:uid="{6948C5AE-32E6-4D30-9142-EC91BED60390}"/>
    <cellStyle name="Eingabe 4 6 2" xfId="2286" xr:uid="{A073D048-3E6B-4601-857B-F5BC1FCEE43F}"/>
    <cellStyle name="Eingabe 4 7" xfId="2271" xr:uid="{172C6854-FD98-4B2D-878C-FF0E53DD0604}"/>
    <cellStyle name="Eingabe 5" xfId="865" xr:uid="{86766ABC-906C-4B0E-90A4-77E77E285DAE}"/>
    <cellStyle name="Eingabe 5 2" xfId="866" xr:uid="{6D950FEA-9B46-4BED-A181-774148C50F93}"/>
    <cellStyle name="Eingabe 5 2 2" xfId="867" xr:uid="{7126C62A-4B8E-4B7A-A3B6-BD5C6097096B}"/>
    <cellStyle name="Eingabe 5 2 2 2" xfId="2289" xr:uid="{146DD386-D6F3-4D29-A81F-C6F52D41F943}"/>
    <cellStyle name="Eingabe 5 2 3" xfId="2288" xr:uid="{0ED671E7-A965-4DA2-85C6-64FE2A1B5413}"/>
    <cellStyle name="Eingabe 5 3" xfId="868" xr:uid="{F135E00A-2C2E-4C79-AF0A-E8C70BD4D301}"/>
    <cellStyle name="Eingabe 5 3 2" xfId="2290" xr:uid="{F1A8EBA6-8D0C-4D6D-AD2E-932AC0C8E824}"/>
    <cellStyle name="Eingabe 5 4" xfId="2287" xr:uid="{084D09C8-27D9-4137-BF65-0785B98C08C1}"/>
    <cellStyle name="Eingabe 6" xfId="869" xr:uid="{1DDD732E-4B13-4F4A-BEB9-05EADA4E9BAF}"/>
    <cellStyle name="Eingabe 6 2" xfId="870" xr:uid="{CF7F236C-7F3C-48C4-BB34-4AB12CDBA712}"/>
    <cellStyle name="Eingabe 6 2 2" xfId="871" xr:uid="{2DBEDD5B-EC71-4648-B462-3D5A35373373}"/>
    <cellStyle name="Eingabe 6 2 2 2" xfId="2293" xr:uid="{2420979A-D91F-4E2F-B0D8-25B592647A01}"/>
    <cellStyle name="Eingabe 6 2 3" xfId="2292" xr:uid="{F7B7CEB6-E6B1-445F-B476-C89611612C9A}"/>
    <cellStyle name="Eingabe 6 3" xfId="872" xr:uid="{ED0CF334-75F0-4639-A507-B9F3589566DC}"/>
    <cellStyle name="Eingabe 6 3 2" xfId="2294" xr:uid="{A1FF787F-676D-4172-A7D1-4D8323AEE226}"/>
    <cellStyle name="Eingabe 6 4" xfId="2291" xr:uid="{605DB90B-AE99-4790-A9AB-66A34E4E554A}"/>
    <cellStyle name="Eingabe 7" xfId="873" xr:uid="{DAD4A71D-3B1C-426E-B152-04C02F00A15C}"/>
    <cellStyle name="Eingabe 7 2" xfId="874" xr:uid="{7A59B724-2B32-4FE0-AEFF-5E959AAF5B36}"/>
    <cellStyle name="Eingabe 7 2 2" xfId="875" xr:uid="{61925774-C929-461C-AABD-6C54430A053F}"/>
    <cellStyle name="Eingabe 7 2 2 2" xfId="2297" xr:uid="{EA9F9A51-2057-4E80-8416-667010BB7120}"/>
    <cellStyle name="Eingabe 7 2 3" xfId="2296" xr:uid="{41CAB393-2DA0-49CD-B12F-B644C28640E8}"/>
    <cellStyle name="Eingabe 7 3" xfId="876" xr:uid="{08A256F7-9CDC-4051-9361-A92F1375CAB8}"/>
    <cellStyle name="Eingabe 7 3 2" xfId="2298" xr:uid="{4F1A1FFF-7EB7-450A-9C64-AED5EEDF05B6}"/>
    <cellStyle name="Eingabe 7 4" xfId="2295" xr:uid="{944BE708-03C1-4226-AA80-BFF48CBB8B6E}"/>
    <cellStyle name="Eingabe 8" xfId="877" xr:uid="{3F74FDFF-A109-40B3-BC92-34285B4967C6}"/>
    <cellStyle name="Eingabe 8 2" xfId="878" xr:uid="{28CBC416-3C53-41D4-89CC-0DEDEC8A4C34}"/>
    <cellStyle name="Eingabe 8 2 2" xfId="2300" xr:uid="{4AAE6A6E-1E5B-46D3-95F5-9E1CE2A6E837}"/>
    <cellStyle name="Eingabe 8 3" xfId="2299" xr:uid="{CE30C98C-409B-4826-A728-9074C12D1932}"/>
    <cellStyle name="Eingabe 9" xfId="879" xr:uid="{40DE9936-A182-4342-8234-012258946AF1}"/>
    <cellStyle name="Eingabe 9 2" xfId="2301" xr:uid="{57E03055-40B2-46B0-BE5B-9A93102CBE9D}"/>
    <cellStyle name="Empty_B_border" xfId="880" xr:uid="{CA5F59D5-0206-4826-BC6F-42986BFCC5AB}"/>
    <cellStyle name="Ergebnis 2" xfId="881" xr:uid="{7432A5AF-D3F5-4DD9-840A-9D9FB3A98EC8}"/>
    <cellStyle name="Ergebnis 2 2" xfId="882" xr:uid="{D2675781-25DB-4C5C-8DD8-09C3FCC04B90}"/>
    <cellStyle name="Ergebnis 2 2 2" xfId="883" xr:uid="{8B0307D8-F96E-40A6-8F1B-78CD6298B9CC}"/>
    <cellStyle name="Ergebnis 2 2 2 2" xfId="884" xr:uid="{804EBD40-D724-48DC-9313-966E56B668C3}"/>
    <cellStyle name="Ergebnis 2 2 2 2 2" xfId="2305" xr:uid="{98F07198-9D8D-4151-9A5C-0CF73278FFAB}"/>
    <cellStyle name="Ergebnis 2 2 2 3" xfId="2304" xr:uid="{1C78632A-C796-4111-BCF0-E55F0510E0BA}"/>
    <cellStyle name="Ergebnis 2 2 3" xfId="885" xr:uid="{AB75D0E0-7F75-443E-A41B-FFBEA763DFB3}"/>
    <cellStyle name="Ergebnis 2 2 3 2" xfId="2306" xr:uid="{D1ECB1A9-7BD5-48B1-B900-6A1C62EE2FE7}"/>
    <cellStyle name="Ergebnis 2 2 4" xfId="2303" xr:uid="{EEF247D5-BB63-4082-A410-11A7F16F0FD0}"/>
    <cellStyle name="Ergebnis 2 3" xfId="886" xr:uid="{F0CB641E-0302-4214-82F7-45A9122AE1C0}"/>
    <cellStyle name="Ergebnis 2 3 2" xfId="887" xr:uid="{2C9EE050-02CE-4366-AF0F-480AEE03F788}"/>
    <cellStyle name="Ergebnis 2 3 2 2" xfId="888" xr:uid="{F9EDE957-7E3F-4E4D-A025-8549A20120B7}"/>
    <cellStyle name="Ergebnis 2 3 2 2 2" xfId="2309" xr:uid="{D0307BA7-8F27-478D-9D5E-3E2125EFC17E}"/>
    <cellStyle name="Ergebnis 2 3 2 3" xfId="2308" xr:uid="{5FE0EDF2-16A7-477E-8B9C-23C18457A062}"/>
    <cellStyle name="Ergebnis 2 3 3" xfId="889" xr:uid="{6C49DAFE-5160-431C-8596-D04C309CE973}"/>
    <cellStyle name="Ergebnis 2 3 3 2" xfId="2310" xr:uid="{0E7D8DBA-8494-4A66-93A0-97FD5346A36F}"/>
    <cellStyle name="Ergebnis 2 3 4" xfId="2307" xr:uid="{10F95DA1-2D73-4BB9-85B7-1454D4D30136}"/>
    <cellStyle name="Ergebnis 2 4" xfId="890" xr:uid="{04C56706-70C8-460A-BC02-9B114483F779}"/>
    <cellStyle name="Ergebnis 2 4 2" xfId="891" xr:uid="{2FBEC1BD-164C-425C-8E68-A272A8FCBB14}"/>
    <cellStyle name="Ergebnis 2 4 2 2" xfId="892" xr:uid="{859C3694-BB0A-4A21-897E-40A495D4075A}"/>
    <cellStyle name="Ergebnis 2 4 2 2 2" xfId="2313" xr:uid="{2E58EA63-CCA6-438B-9A0F-8B4858554B6B}"/>
    <cellStyle name="Ergebnis 2 4 2 3" xfId="2312" xr:uid="{F27A3FF5-C814-4D91-A2CB-90A6B6CBDABF}"/>
    <cellStyle name="Ergebnis 2 4 3" xfId="893" xr:uid="{E286823E-571B-48D6-B529-740AA1011247}"/>
    <cellStyle name="Ergebnis 2 4 3 2" xfId="2314" xr:uid="{2B5E865B-1756-4F16-89AC-2FF4FA86FD04}"/>
    <cellStyle name="Ergebnis 2 4 4" xfId="2311" xr:uid="{0F782E81-3825-4C1B-B284-E2EA4C9DE25E}"/>
    <cellStyle name="Ergebnis 2 5" xfId="894" xr:uid="{EE9DECE1-D793-4F93-9CEA-7A8F1DCCEA2E}"/>
    <cellStyle name="Ergebnis 2 5 2" xfId="895" xr:uid="{348C012F-BEA9-4794-AC49-0635C0BB211B}"/>
    <cellStyle name="Ergebnis 2 5 2 2" xfId="2316" xr:uid="{9A85458A-0C0F-41D1-A86D-572FBDD05157}"/>
    <cellStyle name="Ergebnis 2 5 3" xfId="2315" xr:uid="{2F971F6B-7C80-4B88-A40F-57AD54ADB327}"/>
    <cellStyle name="Ergebnis 2 6" xfId="896" xr:uid="{F3C5BDC8-2644-4676-9AC7-379AF082B456}"/>
    <cellStyle name="Ergebnis 2 6 2" xfId="2317" xr:uid="{8B6BBCAD-54A5-4BA8-AE3E-A79BA25CC3E8}"/>
    <cellStyle name="Ergebnis 2 7" xfId="2302" xr:uid="{0AF137CC-2BBC-4952-AC9E-43EB1DACA2E8}"/>
    <cellStyle name="Ergebnis 3" xfId="897" xr:uid="{4F9C972C-E153-411D-A79C-09682FB87D53}"/>
    <cellStyle name="Ergebnis 3 2" xfId="898" xr:uid="{96165B69-7159-4D63-9F70-E98609BD1A04}"/>
    <cellStyle name="Ergebnis 3 2 2" xfId="899" xr:uid="{B4FE67CD-0855-4185-A343-255AFE908FCB}"/>
    <cellStyle name="Ergebnis 3 2 2 2" xfId="900" xr:uid="{D40CB0CC-2CD5-4492-ADD4-12C3B5EBDABA}"/>
    <cellStyle name="Ergebnis 3 2 2 2 2" xfId="2321" xr:uid="{870AAD65-6307-4425-937B-B2BC7658C6DC}"/>
    <cellStyle name="Ergebnis 3 2 2 3" xfId="2320" xr:uid="{8B729D0B-065B-4F81-A4DE-03BF077FAB25}"/>
    <cellStyle name="Ergebnis 3 2 3" xfId="901" xr:uid="{83D5EE19-4304-45FC-A234-97687B9FB53A}"/>
    <cellStyle name="Ergebnis 3 2 3 2" xfId="2322" xr:uid="{377C9485-A2E7-46AD-B7AD-15A8F3B2C33F}"/>
    <cellStyle name="Ergebnis 3 2 4" xfId="2319" xr:uid="{05DDE591-176F-4103-AB52-7C3B4BA17D2B}"/>
    <cellStyle name="Ergebnis 3 3" xfId="902" xr:uid="{96090618-4E98-46FA-843C-583B195AEBA4}"/>
    <cellStyle name="Ergebnis 3 3 2" xfId="903" xr:uid="{276B275B-0BA4-4AF7-A043-F646453622B2}"/>
    <cellStyle name="Ergebnis 3 3 2 2" xfId="904" xr:uid="{0AF458FE-A416-4E27-B3EF-61FE1FCABD9A}"/>
    <cellStyle name="Ergebnis 3 3 2 2 2" xfId="2325" xr:uid="{50226E35-E777-42C5-88D8-E8AF9B8FF64D}"/>
    <cellStyle name="Ergebnis 3 3 2 3" xfId="2324" xr:uid="{D09E8502-A2AF-4C1A-B272-83CFAF66A951}"/>
    <cellStyle name="Ergebnis 3 3 3" xfId="905" xr:uid="{D9871663-FFCB-49AE-A494-143B2EC8CD57}"/>
    <cellStyle name="Ergebnis 3 3 3 2" xfId="2326" xr:uid="{4F7DEC72-AA53-4C36-916E-949721C22ADB}"/>
    <cellStyle name="Ergebnis 3 3 4" xfId="2323" xr:uid="{EEC0BE0E-ED72-4908-8FC3-BAF3A77C6035}"/>
    <cellStyle name="Ergebnis 3 4" xfId="906" xr:uid="{BDFA4411-DB78-4773-9EFC-DFC6AE58C873}"/>
    <cellStyle name="Ergebnis 3 4 2" xfId="907" xr:uid="{319B7E30-DAAE-46CA-9048-DAF170E0A1C3}"/>
    <cellStyle name="Ergebnis 3 4 2 2" xfId="908" xr:uid="{FE30D461-EE18-41B9-BAC1-7346D65810E6}"/>
    <cellStyle name="Ergebnis 3 4 2 2 2" xfId="2329" xr:uid="{9F9EF434-AA44-4FE3-B3A0-286547038A2F}"/>
    <cellStyle name="Ergebnis 3 4 2 3" xfId="2328" xr:uid="{2E9E0BB8-D7B2-4F34-A04E-1C8DAF1674ED}"/>
    <cellStyle name="Ergebnis 3 4 3" xfId="909" xr:uid="{DDAF4E9B-2FDE-426F-AE9F-D5FAA4B19C7E}"/>
    <cellStyle name="Ergebnis 3 4 3 2" xfId="2330" xr:uid="{77258149-4893-4952-A7CC-EDF6430F366C}"/>
    <cellStyle name="Ergebnis 3 4 4" xfId="2327" xr:uid="{FF317E69-3960-4BC0-8958-7EC6141A4260}"/>
    <cellStyle name="Ergebnis 3 5" xfId="910" xr:uid="{F1E2ED14-83F9-4346-AB84-C63B6D59B185}"/>
    <cellStyle name="Ergebnis 3 5 2" xfId="911" xr:uid="{2BC7CB77-F840-4469-874C-0F71CB0E6686}"/>
    <cellStyle name="Ergebnis 3 5 2 2" xfId="2332" xr:uid="{88C50486-1178-4B61-93CE-047F20A2C70B}"/>
    <cellStyle name="Ergebnis 3 5 3" xfId="2331" xr:uid="{6175C00F-BBD6-4EE7-B61D-650EB46830C5}"/>
    <cellStyle name="Ergebnis 3 6" xfId="912" xr:uid="{CE521F07-4BAF-4747-8210-28E7800C8C6F}"/>
    <cellStyle name="Ergebnis 3 6 2" xfId="2333" xr:uid="{49875C0E-9F66-4CFF-A6F2-AD0F7723B452}"/>
    <cellStyle name="Ergebnis 3 7" xfId="2318" xr:uid="{20C8DDDD-1BC1-4576-A92C-E7E6156B4D48}"/>
    <cellStyle name="Ergebnis 4" xfId="913" xr:uid="{39D8F6B5-20A4-4153-8D71-CE38D5D3C0C7}"/>
    <cellStyle name="Ergebnis 4 2" xfId="914" xr:uid="{9011C649-5C16-4D6D-8F1C-99780768E6C9}"/>
    <cellStyle name="Ergebnis 4 2 2" xfId="915" xr:uid="{1EBDB39F-79E2-4551-8003-4A76D0D4790F}"/>
    <cellStyle name="Ergebnis 4 2 2 2" xfId="2336" xr:uid="{1C55F060-2A47-47A5-9F98-6799DA0B3936}"/>
    <cellStyle name="Ergebnis 4 2 3" xfId="2335" xr:uid="{C84D035A-BBAB-4FCF-BA59-37A5F507A4AE}"/>
    <cellStyle name="Ergebnis 4 3" xfId="916" xr:uid="{B16BB323-DEBA-4F1E-94F0-6D3B36374063}"/>
    <cellStyle name="Ergebnis 4 3 2" xfId="2337" xr:uid="{1AE2D451-DC55-47D3-A297-67AB2D99985C}"/>
    <cellStyle name="Ergebnis 4 4" xfId="2334" xr:uid="{C7F2154E-D522-41F2-A0DD-F493FAEC23B7}"/>
    <cellStyle name="Ergebnis 5" xfId="917" xr:uid="{2CD97238-199C-45C4-8112-19156D10482B}"/>
    <cellStyle name="Ergebnis 5 2" xfId="918" xr:uid="{EDB67B83-D7FC-4F2B-B73D-975CFA5323AE}"/>
    <cellStyle name="Ergebnis 5 2 2" xfId="919" xr:uid="{6570B3E6-86E8-454D-AE7C-B2E082BFFDCB}"/>
    <cellStyle name="Ergebnis 5 2 2 2" xfId="2340" xr:uid="{D6EF0763-D199-4718-B8A5-C5EFBFF7DEC3}"/>
    <cellStyle name="Ergebnis 5 2 3" xfId="2339" xr:uid="{18BD2E61-5697-4E76-BBF5-561A9E80CB1B}"/>
    <cellStyle name="Ergebnis 5 3" xfId="920" xr:uid="{02995FC2-B5F3-4A40-9F1F-017F1075F7C0}"/>
    <cellStyle name="Ergebnis 5 3 2" xfId="2341" xr:uid="{D7447022-1DD6-433A-BF80-29734A00000C}"/>
    <cellStyle name="Ergebnis 5 4" xfId="2338" xr:uid="{65DCEB04-6727-420F-892C-341DD028EA9F}"/>
    <cellStyle name="Ergebnis 6" xfId="921" xr:uid="{604B27D6-6DBB-4187-9411-F624057646CA}"/>
    <cellStyle name="Ergebnis 6 2" xfId="922" xr:uid="{C3C57EE8-08D4-4149-B626-9757F04B73CE}"/>
    <cellStyle name="Ergebnis 6 2 2" xfId="923" xr:uid="{E4280E75-378E-4E5C-AB94-A886DDC916D3}"/>
    <cellStyle name="Ergebnis 6 2 2 2" xfId="2344" xr:uid="{860444BC-50F3-4F5D-BD0A-CCAA21EA95A3}"/>
    <cellStyle name="Ergebnis 6 2 3" xfId="2343" xr:uid="{ABD566AB-5854-446B-816E-F8E3E0ED4838}"/>
    <cellStyle name="Ergebnis 6 3" xfId="924" xr:uid="{8E26A5DC-2970-4E53-BFA5-F3FC78B3AD38}"/>
    <cellStyle name="Ergebnis 6 3 2" xfId="2345" xr:uid="{FDFE6E61-F632-40BB-B486-C05F55813D80}"/>
    <cellStyle name="Ergebnis 6 4" xfId="2342" xr:uid="{D1DBD4F0-3929-4C0F-A771-13AAE6539E9F}"/>
    <cellStyle name="Ergebnis 7" xfId="925" xr:uid="{B5F89DF0-EC9F-4494-995C-64224A412283}"/>
    <cellStyle name="Ergebnis 7 2" xfId="926" xr:uid="{5978C56A-82B0-4C43-A7AC-9EE74F4169AA}"/>
    <cellStyle name="Ergebnis 7 2 2" xfId="2347" xr:uid="{57BDEFF8-D0EC-4AE3-8C4F-2BFAFA5F5E4F}"/>
    <cellStyle name="Ergebnis 7 3" xfId="2346" xr:uid="{7E4E5180-991C-48F8-BBDF-CD474F7358E8}"/>
    <cellStyle name="Erklärender Text 2" xfId="927" xr:uid="{3FF8F82B-6A6D-4D14-A982-017E4BE11B78}"/>
    <cellStyle name="Erklärender Text 2 2" xfId="928" xr:uid="{938776BB-9188-421C-B07B-3F91A8C06648}"/>
    <cellStyle name="Erklärender Text 3" xfId="929" xr:uid="{85044007-00D9-4271-967E-97A3E1525044}"/>
    <cellStyle name="Erklärender Text 3 2" xfId="930" xr:uid="{34224F97-7A2E-4255-9768-C28B0D9F0AEA}"/>
    <cellStyle name="Error 1" xfId="931" xr:uid="{575673B7-0BA1-4EBC-9374-7A3EB5C4EC63}"/>
    <cellStyle name="Error 1 2" xfId="932" xr:uid="{B9BB1495-D0B8-4C63-82C2-A1F717DB6015}"/>
    <cellStyle name="Explanatory Text 2" xfId="933" xr:uid="{FFBD0E25-003E-4513-A4DD-046EA9C14392}"/>
    <cellStyle name="Explanatory Text 2 2" xfId="934" xr:uid="{B5FEC5C5-050F-45E8-BCA3-1ECF86D3FCC8}"/>
    <cellStyle name="Explanatory Text 3" xfId="935" xr:uid="{E06D2EB4-81B2-464F-837E-29F48733E7C1}"/>
    <cellStyle name="Explanatory Text 3 2" xfId="936" xr:uid="{BF520BBD-EB7A-40B4-A6DC-6074610344B9}"/>
    <cellStyle name="Footnote 1" xfId="937" xr:uid="{5275922A-C33A-4953-93D2-74C3AD15B769}"/>
    <cellStyle name="Footnote 1 2" xfId="938" xr:uid="{FA2D8836-B4B4-45B0-BB93-98ADD73DC7A4}"/>
    <cellStyle name="Good 1" xfId="939" xr:uid="{AF79F918-7D1E-4D3C-B44D-67DE5BCE4FC5}"/>
    <cellStyle name="Good 1 2" xfId="940" xr:uid="{6415B851-2614-48CF-8B62-61C965FC0B85}"/>
    <cellStyle name="Good 2" xfId="941" xr:uid="{3EA55E9D-A388-4737-AE41-74A407A4CA90}"/>
    <cellStyle name="Good 2 2" xfId="942" xr:uid="{9ABBCE37-0203-43BD-B713-8DE8226896AC}"/>
    <cellStyle name="Good 3" xfId="943" xr:uid="{3BA58A34-D9D5-4F20-97D4-C05AFB83BC07}"/>
    <cellStyle name="Good 3 2" xfId="944" xr:uid="{DE78400A-84B6-4858-933D-4CED49BA72DB}"/>
    <cellStyle name="Good 4" xfId="945" xr:uid="{05BCD64C-605C-4972-BF3D-2DECC2136917}"/>
    <cellStyle name="Good 4 2" xfId="946" xr:uid="{58AEF81A-05F5-44E7-9E85-38B49152E987}"/>
    <cellStyle name="Gut" xfId="947" xr:uid="{8B980487-279C-45DF-8496-A859DD4936BD}"/>
    <cellStyle name="Gut 2" xfId="948" xr:uid="{D76F892C-98A2-4501-AE7A-3B979E9100E5}"/>
    <cellStyle name="Heading 1 1" xfId="949" xr:uid="{90198A14-921D-4138-A307-E7EB0CCC26A2}"/>
    <cellStyle name="Heading 1 1 2" xfId="950" xr:uid="{F23BB0BE-1015-4A24-84E6-6EDABE1F19EC}"/>
    <cellStyle name="Heading 1 2" xfId="951" xr:uid="{607AF243-3818-4FD8-BBA4-7A061D4ED7C0}"/>
    <cellStyle name="Heading 1 2 2" xfId="952" xr:uid="{9FFB8EB8-710A-4537-8A19-CAB7B000581D}"/>
    <cellStyle name="Heading 1 3" xfId="953" xr:uid="{A6F2E1E7-2787-4CD2-B24A-B6A31D49555C}"/>
    <cellStyle name="Heading 1 3 2" xfId="954" xr:uid="{EEBD8996-1DCE-4F34-8D3E-9002A81201A4}"/>
    <cellStyle name="Heading 1 4" xfId="955" xr:uid="{EFC1ED81-BF1F-4994-B08F-FCF8073F0E85}"/>
    <cellStyle name="Heading 1 4 2" xfId="956" xr:uid="{4AD7892B-9C8D-4D30-B030-91FF3298B6E5}"/>
    <cellStyle name="Heading 2 1" xfId="957" xr:uid="{F6958355-A7E3-42E8-B862-BF5BCDE36E49}"/>
    <cellStyle name="Heading 2 1 2" xfId="958" xr:uid="{DA879A4E-14FC-4674-93B3-23E4DDC0ABC0}"/>
    <cellStyle name="Heading 2 2" xfId="959" xr:uid="{7705424F-E7A9-4250-80FE-37B171CC98D3}"/>
    <cellStyle name="Heading 2 2 2" xfId="960" xr:uid="{ABC727E0-1D6F-4005-9387-A0008169BD2E}"/>
    <cellStyle name="Heading 2 3" xfId="961" xr:uid="{5E917616-4EE4-43CF-A650-F514E9A1FA4D}"/>
    <cellStyle name="Heading 2 3 2" xfId="962" xr:uid="{B9C9EF23-F5E1-4754-9B6F-157C69FE42DE}"/>
    <cellStyle name="Heading 2 4" xfId="963" xr:uid="{340C3EDF-FC05-428C-B1C9-E4F649FC378E}"/>
    <cellStyle name="Heading 2 4 2" xfId="964" xr:uid="{003AD812-FB14-4D30-B636-02F23DF10B2B}"/>
    <cellStyle name="Heading 3" xfId="965" xr:uid="{CA13B3E0-92D8-4C2C-938E-ABB555E0EE57}"/>
    <cellStyle name="Heading 3 2" xfId="966" xr:uid="{EDE59858-5E5C-40AF-B395-F920A99CD848}"/>
    <cellStyle name="Heading 3 2 2" xfId="967" xr:uid="{479E1E77-0119-429E-BB2B-DE5DB78CDB60}"/>
    <cellStyle name="Heading 3 3" xfId="968" xr:uid="{33F30D45-2D0C-4E7E-87A1-D9CBA8B0784F}"/>
    <cellStyle name="Heading 3 3 2" xfId="969" xr:uid="{D71D6A11-B4FF-414C-B069-5FB1AEDC590F}"/>
    <cellStyle name="Heading 3 4" xfId="970" xr:uid="{2CF7AB9D-E0FA-4E6F-948D-5EC83E4FF281}"/>
    <cellStyle name="Heading 3 4 2" xfId="971" xr:uid="{42232CB7-2AF3-45EA-A402-3DB664E8BF19}"/>
    <cellStyle name="Heading 3 5" xfId="972" xr:uid="{DA959959-9F25-45DA-8D9E-E4B3994DF9BE}"/>
    <cellStyle name="Heading 4 2" xfId="973" xr:uid="{B6FE25DC-8DDD-4C40-AC0F-A556FE68FCB1}"/>
    <cellStyle name="Heading 4 2 2" xfId="974" xr:uid="{0A02F359-36EA-4A4F-B9D7-D7454CC5DED7}"/>
    <cellStyle name="Heading 4 3" xfId="975" xr:uid="{6E4AD2B0-D571-40D3-AB1A-B373AEAFF75E}"/>
    <cellStyle name="Heading 4 3 2" xfId="976" xr:uid="{A5774C82-3309-4072-9786-1D4AF4F4C480}"/>
    <cellStyle name="Heading 4 4" xfId="977" xr:uid="{BCC48D8A-FDA2-4D6F-AA81-7F0D8A3FF0BA}"/>
    <cellStyle name="Heading 4 4 2" xfId="978" xr:uid="{CD149FFA-B9A2-415C-87B7-A199E2CEB95E}"/>
    <cellStyle name="Headline" xfId="979" xr:uid="{1EB64166-8FE9-4E64-ABB2-DAB2A6F03198}"/>
    <cellStyle name="Headline 2" xfId="980" xr:uid="{6E57931A-D109-4A08-B095-1423B176BFA1}"/>
    <cellStyle name="Hyperlink 1" xfId="981" xr:uid="{D7A51EFF-2346-43E2-A502-493B12F2AA16}"/>
    <cellStyle name="Hyperlink 1 2" xfId="982" xr:uid="{7077F12B-2216-42BD-9124-BA338BD0795E}"/>
    <cellStyle name="Input 2" xfId="983" xr:uid="{B78F7E91-474E-46E3-8636-9CC92634C56C}"/>
    <cellStyle name="Input 2 2" xfId="984" xr:uid="{CD32CC81-283F-474D-A744-42224516373D}"/>
    <cellStyle name="Input 2 2 2" xfId="985" xr:uid="{2F859219-C495-4CBA-93B1-720645BDFAB7}"/>
    <cellStyle name="Input 2 2 2 2" xfId="986" xr:uid="{6AF31974-8055-40AE-B586-13977F9D4D00}"/>
    <cellStyle name="Input 2 2 2 2 2" xfId="2351" xr:uid="{905F22CD-67EF-4C08-B0C6-A4AEBC608945}"/>
    <cellStyle name="Input 2 2 2 3" xfId="2350" xr:uid="{58EBCEA3-80C8-42A3-AA1C-0A2884D1F5A6}"/>
    <cellStyle name="Input 2 2 3" xfId="987" xr:uid="{3C6917FE-961F-4F37-9144-2661FF255C46}"/>
    <cellStyle name="Input 2 2 3 2" xfId="2352" xr:uid="{46B29686-B01C-40C2-9C29-E0EFF73509F8}"/>
    <cellStyle name="Input 2 2 4" xfId="2349" xr:uid="{59707F3D-1D9D-4724-A497-CFEDDA4DC5B3}"/>
    <cellStyle name="Input 2 3" xfId="988" xr:uid="{39DC2B42-1689-4163-807D-D4F2E8C67F1C}"/>
    <cellStyle name="Input 2 3 2" xfId="989" xr:uid="{6397196F-0309-447F-AF5C-76DAF27CC3F5}"/>
    <cellStyle name="Input 2 3 2 2" xfId="990" xr:uid="{4E13C6B4-27FE-40B0-91CC-DE3A0EFEB145}"/>
    <cellStyle name="Input 2 3 2 2 2" xfId="2355" xr:uid="{B036DAF3-7798-4FA9-B43C-806F8BCC79CC}"/>
    <cellStyle name="Input 2 3 2 3" xfId="2354" xr:uid="{16DB6A7E-7E68-42D3-B8C8-D4ACD598A98F}"/>
    <cellStyle name="Input 2 3 3" xfId="991" xr:uid="{19475950-A8FF-4EED-801B-0F032F521EC1}"/>
    <cellStyle name="Input 2 3 3 2" xfId="2356" xr:uid="{E8891C40-CF38-4C84-A21D-7B5133DC42E1}"/>
    <cellStyle name="Input 2 3 4" xfId="2353" xr:uid="{757AEABE-A6BE-4EDD-B6FF-0FD171F31103}"/>
    <cellStyle name="Input 2 4" xfId="992" xr:uid="{53EED977-8E10-4BAD-AA26-59C88D8DF1C9}"/>
    <cellStyle name="Input 2 4 2" xfId="993" xr:uid="{FF5685C0-A7A5-4D97-9985-DECB35AD59BA}"/>
    <cellStyle name="Input 2 4 2 2" xfId="994" xr:uid="{BD83C7F4-01A7-4676-B043-1B43FD15F20A}"/>
    <cellStyle name="Input 2 4 2 2 2" xfId="2359" xr:uid="{56D3857D-203A-4F60-A261-CA2D6A3C0E40}"/>
    <cellStyle name="Input 2 4 2 3" xfId="2358" xr:uid="{7ABC3D26-439B-4D5D-A83B-E9F2207C964E}"/>
    <cellStyle name="Input 2 4 3" xfId="995" xr:uid="{1B6F516C-C408-4113-8E16-AF8811D55609}"/>
    <cellStyle name="Input 2 4 3 2" xfId="2360" xr:uid="{BCA84F0F-4CBE-4E8A-BE7B-093944E0D0D2}"/>
    <cellStyle name="Input 2 4 4" xfId="2357" xr:uid="{5F2512B5-B515-4739-8595-59B6CE11AAC2}"/>
    <cellStyle name="Input 2 5" xfId="996" xr:uid="{5D0E3BF3-F96E-4267-AF88-CC80C39C8E69}"/>
    <cellStyle name="Input 2 5 2" xfId="997" xr:uid="{BED662D4-C65F-4A6E-A2E5-81F49EE3EB7B}"/>
    <cellStyle name="Input 2 5 2 2" xfId="2362" xr:uid="{34FF29DF-9F37-4838-99DC-9EF82CEF78C3}"/>
    <cellStyle name="Input 2 5 3" xfId="2361" xr:uid="{8EE94D77-D581-4093-A2EB-43C827EB8849}"/>
    <cellStyle name="Input 2 6" xfId="998" xr:uid="{FF7B9CBB-724F-42E1-84DC-7A77DFD14E54}"/>
    <cellStyle name="Input 2 6 2" xfId="2363" xr:uid="{940DB0B1-D0C0-4FC5-BD9B-CC6DB91C0AC0}"/>
    <cellStyle name="Input 2 7" xfId="2348" xr:uid="{2ABE48BA-22FE-4B78-9982-CC02D1947913}"/>
    <cellStyle name="Input 3" xfId="999" xr:uid="{E48D4500-F542-4A92-A809-B36AD78D290E}"/>
    <cellStyle name="Input 3 2" xfId="1000" xr:uid="{71FD6F03-0F6B-4134-9847-4F332EDF8602}"/>
    <cellStyle name="Input 3 2 2" xfId="1001" xr:uid="{FAA0D5A6-6728-4CAF-B082-A891053ACB92}"/>
    <cellStyle name="Input 3 2 2 2" xfId="1002" xr:uid="{7263F894-637A-4E39-9E59-AFA1F4C7CB18}"/>
    <cellStyle name="Input 3 2 2 2 2" xfId="2367" xr:uid="{4B69062A-39D4-438A-ABAC-DDE4883E4AC2}"/>
    <cellStyle name="Input 3 2 2 3" xfId="2366" xr:uid="{2DD77808-896C-4A72-AC1A-4BD6CF9A6EBC}"/>
    <cellStyle name="Input 3 2 3" xfId="1003" xr:uid="{6A409D36-382F-412D-ABCF-3D08D5A8787A}"/>
    <cellStyle name="Input 3 2 3 2" xfId="2368" xr:uid="{0E51A8A5-8FC6-47D7-83C9-D6C266CE50DC}"/>
    <cellStyle name="Input 3 2 4" xfId="2365" xr:uid="{84FF1B7B-F7A6-4661-8F69-47A8E97D4D17}"/>
    <cellStyle name="Input 3 3" xfId="1004" xr:uid="{56886B9A-583C-463F-9ADF-5E8664B42B89}"/>
    <cellStyle name="Input 3 3 2" xfId="1005" xr:uid="{0B001441-2222-475C-ABD1-D3CFA20AD30E}"/>
    <cellStyle name="Input 3 3 2 2" xfId="1006" xr:uid="{45ED4201-E139-42A0-93AD-07D0CA130302}"/>
    <cellStyle name="Input 3 3 2 2 2" xfId="2371" xr:uid="{5B17AF6A-BDD7-4E3E-8D94-1F7592174754}"/>
    <cellStyle name="Input 3 3 2 3" xfId="2370" xr:uid="{A2471A72-EBEE-44DE-9BD7-751317C4CFC2}"/>
    <cellStyle name="Input 3 3 3" xfId="1007" xr:uid="{B26C6C75-51B0-4300-9C94-9B2E94373AE6}"/>
    <cellStyle name="Input 3 3 3 2" xfId="2372" xr:uid="{BF29499D-A2FF-4887-87F4-EF7ED0E61CF8}"/>
    <cellStyle name="Input 3 3 4" xfId="2369" xr:uid="{42B724BB-E672-4907-B446-75E72D6065AB}"/>
    <cellStyle name="Input 3 4" xfId="1008" xr:uid="{003AF831-F916-446B-B967-C116E2DCF302}"/>
    <cellStyle name="Input 3 4 2" xfId="1009" xr:uid="{85B1543E-196F-4F85-88A1-92213DBBFB17}"/>
    <cellStyle name="Input 3 4 2 2" xfId="1010" xr:uid="{648AA727-A601-4DE1-9253-6D937A28F360}"/>
    <cellStyle name="Input 3 4 2 2 2" xfId="2375" xr:uid="{B6FD700F-0B9C-40F2-950D-D618D76E3B5D}"/>
    <cellStyle name="Input 3 4 2 3" xfId="2374" xr:uid="{BBE44771-6BF8-4D64-A9AB-CF7C9EB31BA1}"/>
    <cellStyle name="Input 3 4 3" xfId="1011" xr:uid="{A9F2BA40-0773-4781-A179-E19544F618A9}"/>
    <cellStyle name="Input 3 4 3 2" xfId="2376" xr:uid="{EDFD7739-35D1-4DE0-96FF-93F42B33B7B7}"/>
    <cellStyle name="Input 3 4 4" xfId="2373" xr:uid="{364AD399-C38B-42B6-9588-B1F62124F67F}"/>
    <cellStyle name="Input 3 5" xfId="1012" xr:uid="{5CCEE12E-AC62-487E-AC24-DA0BC3AD9625}"/>
    <cellStyle name="Input 3 5 2" xfId="1013" xr:uid="{12B2C78A-8E3A-45F2-9DA0-C477C304029B}"/>
    <cellStyle name="Input 3 5 2 2" xfId="2378" xr:uid="{22F5E3FF-BFC4-464C-B633-23FFDC935EF0}"/>
    <cellStyle name="Input 3 5 3" xfId="2377" xr:uid="{763737FE-3CD5-43F7-BEA8-E4DF61640C6E}"/>
    <cellStyle name="Input 3 6" xfId="1014" xr:uid="{0D2655B1-73C2-4760-9C0C-1E0E5A5EED4D}"/>
    <cellStyle name="Input 3 6 2" xfId="2379" xr:uid="{26208134-2D8A-440C-B35E-1269A02E4E82}"/>
    <cellStyle name="Input 3 7" xfId="2364" xr:uid="{06DD4C39-C490-4C4C-93FD-F3C72DF64C30}"/>
    <cellStyle name="Input 4" xfId="1015" xr:uid="{A2681E90-A4B3-4105-9C31-6E4FA651370B}"/>
    <cellStyle name="Input 4 2" xfId="1016" xr:uid="{5F855EC6-8DDD-4BBF-AEE7-68368BD9B68A}"/>
    <cellStyle name="Input 4 2 2" xfId="2381" xr:uid="{23B4A2C0-EF34-4BF2-9696-63CA7695FAFA}"/>
    <cellStyle name="Input 4 3" xfId="2380" xr:uid="{C74F864A-D616-4097-9DBD-3C2BC7B7C744}"/>
    <cellStyle name="InputCells" xfId="1017" xr:uid="{70E38618-5E49-48B3-8BC2-9C1E72C3E930}"/>
    <cellStyle name="InputCells 2" xfId="1018" xr:uid="{796AF24B-02D4-43CC-89BA-1BA4308FD91A}"/>
    <cellStyle name="InputCells 2 2" xfId="1019" xr:uid="{A20A3C5A-6D0D-471F-9094-E0A6A3ABF0FC}"/>
    <cellStyle name="InputCells 3" xfId="1020" xr:uid="{5BF84D0D-5368-4237-86D0-38278D931533}"/>
    <cellStyle name="InputCells 3 2" xfId="1021" xr:uid="{290B988B-1A58-4594-A1D5-FACA276D43E3}"/>
    <cellStyle name="InputCells 4" xfId="1022" xr:uid="{0B5976CA-B781-4AE4-AB01-1E4DBBA94F6F}"/>
    <cellStyle name="InputCells 4 2" xfId="1023" xr:uid="{C477984E-32B1-49CE-A0EC-301FF745B72F}"/>
    <cellStyle name="InputCells 5" xfId="1024" xr:uid="{4C467212-BA9D-4C70-9937-F4CCB494F243}"/>
    <cellStyle name="InputCells_Bborder_1" xfId="1025" xr:uid="{25B17896-6055-4AC9-95C6-07A258A09BD7}"/>
    <cellStyle name="InputCells12" xfId="1026" xr:uid="{48F1A442-CCF2-4561-900E-DAF528116E65}"/>
    <cellStyle name="InputCells12 2" xfId="1027" xr:uid="{D500A891-B024-4AD6-AF74-3930CDAB1C16}"/>
    <cellStyle name="InputCells12 2 2" xfId="1028" xr:uid="{AF02414B-CA02-4EC2-BDDB-C3D5B6B0A059}"/>
    <cellStyle name="InputCells12 2 2 2" xfId="1029" xr:uid="{E842357F-5351-42F0-AE69-B450B94189B1}"/>
    <cellStyle name="InputCells12 2 2 2 2" xfId="1030" xr:uid="{C9CB0FA1-7206-42B7-9761-716A890F3294}"/>
    <cellStyle name="InputCells12 2 2 2 2 2" xfId="1031" xr:uid="{081771BD-81DA-4334-94E7-C83166BBD849}"/>
    <cellStyle name="InputCells12 2 2 2 2 2 2" xfId="2387" xr:uid="{5590BD97-68D8-4F62-ADF5-EBB3165F11CD}"/>
    <cellStyle name="InputCells12 2 2 2 2 3" xfId="2386" xr:uid="{2F5AEC24-37DA-4BF1-B001-F396F2616DBD}"/>
    <cellStyle name="InputCells12 2 2 2 3" xfId="1032" xr:uid="{EFF72ABA-4103-4301-939E-D2AF2C9AC29D}"/>
    <cellStyle name="InputCells12 2 2 2 3 2" xfId="2388" xr:uid="{DA94561A-EBC0-4526-926C-DBC8EBA604B0}"/>
    <cellStyle name="InputCells12 2 2 2 4" xfId="2385" xr:uid="{A839A1E4-B5ED-4807-B3AB-9D05A5848533}"/>
    <cellStyle name="InputCells12 2 2 3" xfId="1033" xr:uid="{417D8DC9-423D-4B34-AEF1-E81CBD6BAC34}"/>
    <cellStyle name="InputCells12 2 2 3 2" xfId="1034" xr:uid="{1F55BBDC-7844-4063-8901-B70F5A868686}"/>
    <cellStyle name="InputCells12 2 2 3 2 2" xfId="2390" xr:uid="{9003FEA5-A655-45EB-9F31-72CC59632901}"/>
    <cellStyle name="InputCells12 2 2 3 3" xfId="2389" xr:uid="{9DFBD598-14E8-4ED0-9A44-CCBBC78C6D0B}"/>
    <cellStyle name="InputCells12 2 2 4" xfId="1035" xr:uid="{3F9BAC42-F64B-4899-9FAF-B040831A600D}"/>
    <cellStyle name="InputCells12 2 2 4 2" xfId="2391" xr:uid="{162D70B8-69DE-46FA-957F-257C49B78490}"/>
    <cellStyle name="InputCells12 2 2 5" xfId="2384" xr:uid="{2BEE8568-1951-411A-8C45-654BCF75B941}"/>
    <cellStyle name="InputCells12 2 3" xfId="1036" xr:uid="{5EEADCBA-55BA-4C2D-9C40-B6335AF74359}"/>
    <cellStyle name="InputCells12 2 3 2" xfId="1037" xr:uid="{46EC5E32-C85E-4DFB-BDD7-7CD4F008704F}"/>
    <cellStyle name="InputCells12 2 3 2 2" xfId="1038" xr:uid="{C12F3127-1286-432D-8238-5EE39D6C6E1A}"/>
    <cellStyle name="InputCells12 2 3 2 2 2" xfId="1039" xr:uid="{925D7C00-F052-4477-8D86-9B59E686D43F}"/>
    <cellStyle name="InputCells12 2 3 2 2 2 2" xfId="2395" xr:uid="{86AD356C-D098-4D98-8178-F6ADF4257437}"/>
    <cellStyle name="InputCells12 2 3 2 2 3" xfId="2394" xr:uid="{0B96F8F0-EA4D-4A38-A560-295E88E7F873}"/>
    <cellStyle name="InputCells12 2 3 2 3" xfId="1040" xr:uid="{0BF14B30-4EDA-4DE4-932A-D058A9E03C74}"/>
    <cellStyle name="InputCells12 2 3 2 3 2" xfId="2396" xr:uid="{F1D67D0B-4DAE-4714-B0DC-1BF161EC3CF2}"/>
    <cellStyle name="InputCells12 2 3 2 4" xfId="2393" xr:uid="{18443FE2-36D8-4D32-83D9-3BBF3BCF72E5}"/>
    <cellStyle name="InputCells12 2 3 3" xfId="1041" xr:uid="{0019C83E-93E0-4404-A624-2E480BA0350F}"/>
    <cellStyle name="InputCells12 2 3 3 2" xfId="1042" xr:uid="{CCFFF272-6988-42A2-B554-D12C291D6E61}"/>
    <cellStyle name="InputCells12 2 3 3 2 2" xfId="1043" xr:uid="{C40BF92C-1EDC-4250-BAD6-0BA256F433E0}"/>
    <cellStyle name="InputCells12 2 3 3 2 2 2" xfId="2399" xr:uid="{E747894D-0B82-4EDA-B718-0AE5902B77CE}"/>
    <cellStyle name="InputCells12 2 3 3 2 3" xfId="2398" xr:uid="{C5000C97-FA76-4BC3-BB68-31B50E32865A}"/>
    <cellStyle name="InputCells12 2 3 3 3" xfId="1044" xr:uid="{1C9D7967-8F35-4121-B21C-BDEB9F9CC7F3}"/>
    <cellStyle name="InputCells12 2 3 3 3 2" xfId="2400" xr:uid="{65E042C5-5E12-438F-90EE-ABA2C7FCE594}"/>
    <cellStyle name="InputCells12 2 3 3 4" xfId="2397" xr:uid="{B6952BEB-D420-402C-9337-1C65F9B1F237}"/>
    <cellStyle name="InputCells12 2 3 4" xfId="1045" xr:uid="{ED366435-BA4C-4B9E-8AC5-4E53B5815DAD}"/>
    <cellStyle name="InputCells12 2 3 4 2" xfId="1046" xr:uid="{7BA6060F-911A-47ED-98C4-053688AF526F}"/>
    <cellStyle name="InputCells12 2 3 4 2 2" xfId="1047" xr:uid="{1FA0B5DA-E14D-4020-BE61-59920D515D74}"/>
    <cellStyle name="InputCells12 2 3 4 2 2 2" xfId="2403" xr:uid="{715E6084-876D-488F-8286-727B023EB998}"/>
    <cellStyle name="InputCells12 2 3 4 2 3" xfId="2402" xr:uid="{4FCC5166-BEE3-4994-BD54-211A70B57E99}"/>
    <cellStyle name="InputCells12 2 3 4 3" xfId="1048" xr:uid="{1F1C791B-143D-43D4-A7D5-C3AB38F3623C}"/>
    <cellStyle name="InputCells12 2 3 4 3 2" xfId="2404" xr:uid="{26C5C2EB-CA47-4EFA-95DB-C606B821F8AB}"/>
    <cellStyle name="InputCells12 2 3 4 4" xfId="2401" xr:uid="{02994F24-E7C5-4149-8832-DECEA25E26D3}"/>
    <cellStyle name="InputCells12 2 3 5" xfId="1049" xr:uid="{FD526D08-EE70-4521-9DCB-D42766DA4163}"/>
    <cellStyle name="InputCells12 2 3 5 2" xfId="2405" xr:uid="{6566B857-4A5C-4396-BB17-D5B25B1C4191}"/>
    <cellStyle name="InputCells12 2 3 6" xfId="2392" xr:uid="{5AA8B20D-CBAA-4CC6-878C-F683A28C73EC}"/>
    <cellStyle name="InputCells12 2 4" xfId="1050" xr:uid="{695C7048-5096-4F98-ACB3-7917500C8C99}"/>
    <cellStyle name="InputCells12 2 4 2" xfId="2406" xr:uid="{93D547D7-8711-4693-913F-092C9CB270E2}"/>
    <cellStyle name="InputCells12 2 5" xfId="2383" xr:uid="{C2FD42A3-40E4-4181-941B-DE29B658414C}"/>
    <cellStyle name="InputCells12 3" xfId="1051" xr:uid="{B6C78BFA-E248-4C14-933B-8276B5C8F81B}"/>
    <cellStyle name="InputCells12 3 2" xfId="1052" xr:uid="{BD03A716-C89A-4FB9-B836-10AA9FB92583}"/>
    <cellStyle name="InputCells12 3 2 2" xfId="1053" xr:uid="{C45A8F06-24F1-49FD-B8E5-F0000D50E24E}"/>
    <cellStyle name="InputCells12 3 2 2 2" xfId="1054" xr:uid="{A44437E4-9B5D-46C6-8D6C-47B3D01DF775}"/>
    <cellStyle name="InputCells12 3 2 2 2 2" xfId="2410" xr:uid="{4DF17CF6-8DFA-49EA-8382-715DC531ABBB}"/>
    <cellStyle name="InputCells12 3 2 2 3" xfId="2409" xr:uid="{C96F8EEC-C269-4141-9D36-3C54021DE855}"/>
    <cellStyle name="InputCells12 3 2 3" xfId="1055" xr:uid="{42C9BA78-63BE-4314-AAE1-DE02AB59741F}"/>
    <cellStyle name="InputCells12 3 2 3 2" xfId="2411" xr:uid="{E69600E2-8020-4E64-A356-ED2B4E5A9C43}"/>
    <cellStyle name="InputCells12 3 2 4" xfId="2408" xr:uid="{BBEF47AB-2CAA-4412-ADDE-974590C9F445}"/>
    <cellStyle name="InputCells12 3 3" xfId="1056" xr:uid="{EC9833CD-849D-4EBC-A531-A23E59B6D478}"/>
    <cellStyle name="InputCells12 3 3 2" xfId="1057" xr:uid="{757B0A13-32F3-4F8E-B588-34C41C1A81CF}"/>
    <cellStyle name="InputCells12 3 3 2 2" xfId="2413" xr:uid="{2C90E4B8-8732-49E7-AE14-44ECB2B44DF2}"/>
    <cellStyle name="InputCells12 3 3 3" xfId="2412" xr:uid="{7C0E7A2E-5320-463E-853D-29B8A2636A01}"/>
    <cellStyle name="InputCells12 3 4" xfId="1058" xr:uid="{D3D2F203-BBE4-4A44-B90B-6E6B3A50B9C1}"/>
    <cellStyle name="InputCells12 3 4 2" xfId="2414" xr:uid="{1A3DAD5C-BF4A-4D2B-BBE7-EEECEA842BED}"/>
    <cellStyle name="InputCells12 3 5" xfId="2407" xr:uid="{14D27D10-32B4-498E-BB3E-E5779F90912B}"/>
    <cellStyle name="InputCells12 4" xfId="1059" xr:uid="{26794E06-8952-4C8F-8431-6B162216A9A0}"/>
    <cellStyle name="InputCells12 4 2" xfId="1060" xr:uid="{C8915261-27A3-494C-AFCA-4B00DF73783E}"/>
    <cellStyle name="InputCells12 4 2 2" xfId="1061" xr:uid="{02BF9A3A-3EE1-4E3E-92FC-A7A8A913B54D}"/>
    <cellStyle name="InputCells12 4 2 2 2" xfId="1062" xr:uid="{2C07A1C8-2180-4E60-AB30-D57E77F1682E}"/>
    <cellStyle name="InputCells12 4 2 2 2 2" xfId="2418" xr:uid="{223F5B26-3486-4542-8819-78F33263A067}"/>
    <cellStyle name="InputCells12 4 2 2 3" xfId="2417" xr:uid="{DAC2D1B4-48A2-4CFB-B701-6F01C1AE9EF9}"/>
    <cellStyle name="InputCells12 4 2 3" xfId="1063" xr:uid="{1EAF70FA-EA72-4FEC-BFCA-62A1C775DB48}"/>
    <cellStyle name="InputCells12 4 2 3 2" xfId="2419" xr:uid="{9E9AE504-C8E6-4375-8A4A-445113E55B95}"/>
    <cellStyle name="InputCells12 4 2 4" xfId="2416" xr:uid="{DF45A808-64C1-48E6-AA16-AE66F0FD08E2}"/>
    <cellStyle name="InputCells12 4 3" xfId="1064" xr:uid="{B6C57B3E-F22A-4965-8613-CD7A0FDF4654}"/>
    <cellStyle name="InputCells12 4 3 2" xfId="1065" xr:uid="{11FB2C64-D539-4163-8B76-10BA7D070841}"/>
    <cellStyle name="InputCells12 4 3 2 2" xfId="1066" xr:uid="{66BE98ED-43F7-423D-AD3D-BA8C924D7482}"/>
    <cellStyle name="InputCells12 4 3 2 2 2" xfId="2422" xr:uid="{5C7865F0-858B-401E-B85E-547DECD80F09}"/>
    <cellStyle name="InputCells12 4 3 2 3" xfId="2421" xr:uid="{E9C975A9-CF53-4D07-8A9A-F84230E7F9B7}"/>
    <cellStyle name="InputCells12 4 3 3" xfId="1067" xr:uid="{EBBDB0FC-E3E3-4364-9429-BD23162B7AE8}"/>
    <cellStyle name="InputCells12 4 3 3 2" xfId="2423" xr:uid="{33564018-780A-4B86-BEF1-0A8F731E823F}"/>
    <cellStyle name="InputCells12 4 3 4" xfId="2420" xr:uid="{7154065D-600D-43C2-939C-47A83B9C38EE}"/>
    <cellStyle name="InputCells12 4 4" xfId="1068" xr:uid="{AD8F7F37-E59E-45ED-999C-71232030332B}"/>
    <cellStyle name="InputCells12 4 4 2" xfId="1069" xr:uid="{03895552-AA74-4F76-8682-E10DF11571A5}"/>
    <cellStyle name="InputCells12 4 4 2 2" xfId="1070" xr:uid="{2627B2E2-3F63-491E-A0C7-611A5EC3E85E}"/>
    <cellStyle name="InputCells12 4 4 2 2 2" xfId="2426" xr:uid="{179696E3-529B-4500-9CF9-C7A0EB446510}"/>
    <cellStyle name="InputCells12 4 4 2 3" xfId="2425" xr:uid="{46DF699F-5F7D-4EBA-8CA4-93929C90A8AA}"/>
    <cellStyle name="InputCells12 4 4 3" xfId="1071" xr:uid="{B3D36CBB-2160-4DF7-9CB6-6AC497F8FA76}"/>
    <cellStyle name="InputCells12 4 4 3 2" xfId="2427" xr:uid="{059CD0F0-FE14-4155-B96C-6D3E9EE0C451}"/>
    <cellStyle name="InputCells12 4 4 4" xfId="2424" xr:uid="{BBFF0E37-CBF4-43F8-887E-805D83D6AE17}"/>
    <cellStyle name="InputCells12 4 5" xfId="1072" xr:uid="{834BC7F2-F763-40EC-95D9-FEB71FC4765E}"/>
    <cellStyle name="InputCells12 4 5 2" xfId="2428" xr:uid="{01C2396C-DB86-4877-AAAF-DC3E63EE5D19}"/>
    <cellStyle name="InputCells12 4 6" xfId="2415" xr:uid="{082DD137-FB3D-46D6-B496-A289DA8106B5}"/>
    <cellStyle name="InputCells12 5" xfId="1073" xr:uid="{1C59D3CE-D0ED-4E3C-BBA3-D75286F0149A}"/>
    <cellStyle name="InputCells12 5 2" xfId="1074" xr:uid="{F8216E4B-AACE-4450-A7DC-C827E886EB1B}"/>
    <cellStyle name="InputCells12 5 2 2" xfId="2430" xr:uid="{32D21E39-715D-41DE-B4FC-C5694B8E719D}"/>
    <cellStyle name="InputCells12 5 3" xfId="2429" xr:uid="{9E646236-6048-4D74-AAE1-A98FF1240E2D}"/>
    <cellStyle name="InputCells12 6" xfId="1075" xr:uid="{A73A2963-3692-40AD-B98A-766EFB7E8751}"/>
    <cellStyle name="InputCells12 6 2" xfId="2431" xr:uid="{EBB8EBBA-9F28-41DC-8FE9-07B8630780FB}"/>
    <cellStyle name="InputCells12 7" xfId="2382" xr:uid="{F16EED02-D940-4F75-BB36-2AC8D15EAAA2}"/>
    <cellStyle name="InputCells12_BBorder" xfId="1076" xr:uid="{CD93979E-A5FD-454B-8786-B0AFA831E836}"/>
    <cellStyle name="IntCells" xfId="1077" xr:uid="{92805A80-A68B-4217-87E7-43C9BC009129}"/>
    <cellStyle name="IntCells 2" xfId="1078" xr:uid="{2F6412F8-B906-454B-AC60-6B35516BAC2F}"/>
    <cellStyle name="KP_thin_border_dark_grey" xfId="1079" xr:uid="{285AC38B-85BD-47E6-865D-4F7961BA7E0D}"/>
    <cellStyle name="Lien hypertexte" xfId="1777" builtinId="8"/>
    <cellStyle name="Linked Cell 2" xfId="1080" xr:uid="{2837E024-8CCE-41AC-8BB7-E212540DF651}"/>
    <cellStyle name="Linked Cell 2 2" xfId="1081" xr:uid="{BAF46520-7AAA-4D3A-8019-19B759691277}"/>
    <cellStyle name="Linked Cell 3" xfId="1082" xr:uid="{8CF2C1B5-D124-46F0-B7FE-6938061078B0}"/>
    <cellStyle name="Linked Cell 3 2" xfId="1083" xr:uid="{FEE0D7C0-549F-4C3D-AD4C-674310616EC5}"/>
    <cellStyle name="Linked Cell 4" xfId="1084" xr:uid="{0A725782-3389-419A-A9D1-C0D38E23C250}"/>
    <cellStyle name="Linked Cell 4 2" xfId="1085" xr:uid="{0484E48B-20F0-49D1-8FA3-9A00CC049215}"/>
    <cellStyle name="Milliers 2" xfId="1087" xr:uid="{1C25EC1B-8B74-42D5-98BF-822D03317E9A}"/>
    <cellStyle name="Milliers 2 2" xfId="1088" xr:uid="{5A8F1255-FA94-4C67-BA50-FF29D74E8FD6}"/>
    <cellStyle name="Milliers 2 3" xfId="1778" xr:uid="{17FD7337-68CE-4EDA-80B8-C5036350DB73}"/>
    <cellStyle name="Milliers 2 3 2" xfId="2468" xr:uid="{CD12F2CF-2151-4548-B387-1DF614E0DBBB}"/>
    <cellStyle name="Milliers 3" xfId="1089" xr:uid="{1A15EEDF-E160-401A-AF08-0892AC330894}"/>
    <cellStyle name="Milliers 4" xfId="1086" xr:uid="{C98781B6-D660-4B54-8B3D-6BF899241897}"/>
    <cellStyle name="Milliers 5" xfId="2467" xr:uid="{475060D1-4B67-43B4-8459-ABDC6A9D09BD}"/>
    <cellStyle name="Neutral 1" xfId="1090" xr:uid="{B7D27081-8A66-4966-AE5C-5E664EC0DFEC}"/>
    <cellStyle name="Neutral 1 2" xfId="1091" xr:uid="{333F79AE-2033-4AEC-B76D-B8575A6F7C0C}"/>
    <cellStyle name="Neutral 2" xfId="1092" xr:uid="{073B1B1C-71EC-4DC7-A5E3-F528E34BC533}"/>
    <cellStyle name="Neutral 2 2" xfId="1093" xr:uid="{CC90EC4D-5F56-4AF1-8E06-FFAB87CA7C9B}"/>
    <cellStyle name="Neutral 3" xfId="1094" xr:uid="{1F2A0A04-D65D-405E-8040-68456DBA293F}"/>
    <cellStyle name="Neutral 3 2" xfId="1095" xr:uid="{D5E20013-68C9-47C2-8A1A-6DCA63ACD405}"/>
    <cellStyle name="Normaali 2" xfId="1096" xr:uid="{FB97A4FA-CB88-4A91-8744-2D66D2E08C66}"/>
    <cellStyle name="Normaali 2 2" xfId="1097" xr:uid="{81E0F5AF-AD75-4165-B6B5-C365D7AC5FB2}"/>
    <cellStyle name="Normaali 2 2 2" xfId="1098" xr:uid="{1647887B-84ED-4EA1-97A9-2604946C592F}"/>
    <cellStyle name="Normaali 2 3" xfId="1099" xr:uid="{C726A0AF-34DA-400F-B714-511F49D6B4CE}"/>
    <cellStyle name="Normal" xfId="0" builtinId="0"/>
    <cellStyle name="Normal 10" xfId="1100" xr:uid="{A4C99973-D7B0-4F6B-8F50-E48AA9CFE776}"/>
    <cellStyle name="Normal 10 2" xfId="1101" xr:uid="{D1B1F641-DC26-4212-8748-A16C7223253F}"/>
    <cellStyle name="Normal 10 2 2" xfId="1102" xr:uid="{D32BA2EF-82FB-43A3-AD0D-A9EEA1920D03}"/>
    <cellStyle name="Normal 10 3" xfId="1103" xr:uid="{49E0AF95-8F83-4DD8-92F1-73A4F9E8FB71}"/>
    <cellStyle name="Normal 11" xfId="1104" xr:uid="{228E66F4-81BA-4AD1-8208-8B51B31CD766}"/>
    <cellStyle name="Normal 11 2" xfId="1105" xr:uid="{18BA9C47-C3F2-4F0D-BBF5-B0686EEF2652}"/>
    <cellStyle name="Normal 11 2 2" xfId="1106" xr:uid="{8FD043C9-3758-4275-BD58-4680FF9CD287}"/>
    <cellStyle name="Normal 11 3" xfId="1107" xr:uid="{D58F203F-9AE2-4C12-950E-3D0FA695AAB0}"/>
    <cellStyle name="Normal 12" xfId="1108" xr:uid="{0813D56E-E649-493E-9689-37970678D3A0}"/>
    <cellStyle name="Normal 12 2" xfId="1109" xr:uid="{69C11B14-1F3A-41B4-800F-2D22A3BEB980}"/>
    <cellStyle name="Normal 12 2 2" xfId="1110" xr:uid="{7996C5B2-A5AE-40CF-8E90-15B6C227F9CA}"/>
    <cellStyle name="Normal 12 3" xfId="1111" xr:uid="{6F412AAD-AB8D-4E88-800D-0FD7DD040540}"/>
    <cellStyle name="Normal 13" xfId="1112" xr:uid="{4C840862-C16F-42C2-B244-CBCA67A11397}"/>
    <cellStyle name="Normal 14" xfId="2" xr:uid="{7CFF7E8C-613D-4F6E-9DC1-F3598FD3D8D6}"/>
    <cellStyle name="Normal 2" xfId="1113" xr:uid="{D0B6F16C-CD28-4100-A6C6-DDA590127249}"/>
    <cellStyle name="Normal 2 2" xfId="1114" xr:uid="{3D3CB1A4-E065-4FCC-9766-A6FDE2BB824E}"/>
    <cellStyle name="Normal 2 2 2" xfId="1115" xr:uid="{F05845FA-D01F-438C-9C50-3EF5CF4F71C1}"/>
    <cellStyle name="Normal 2 2 2 2" xfId="1116" xr:uid="{E0D6FB62-D26A-4386-9D64-EB31267E9DC6}"/>
    <cellStyle name="Normal 2 2 3" xfId="1117" xr:uid="{8FC2B11D-7655-4242-BF81-2511E960AA77}"/>
    <cellStyle name="Normal 2 3" xfId="1118" xr:uid="{2A80097A-5549-4A44-8AF1-DD82D0E8D8AF}"/>
    <cellStyle name="Normal 2 3 2" xfId="1119" xr:uid="{59558504-6922-4408-BD05-882390F5B376}"/>
    <cellStyle name="Normal 2 3 2 2" xfId="1120" xr:uid="{E4014CF5-85A1-4BEF-B2F4-716E5C77B771}"/>
    <cellStyle name="Normal 2 3 3" xfId="1121" xr:uid="{AB815962-DC95-4038-A30E-D9122C61DD79}"/>
    <cellStyle name="Normal 2 4" xfId="1122" xr:uid="{3260942D-DB57-464B-B9CE-04DE72B1FE17}"/>
    <cellStyle name="Normal 2 4 2" xfId="1123" xr:uid="{BD053A85-DD85-481E-B43C-E08ECBB65602}"/>
    <cellStyle name="Normal 2 5" xfId="1124" xr:uid="{E0A232CD-5442-4833-85CB-5DC51E9B462C}"/>
    <cellStyle name="Normal 3" xfId="1125" xr:uid="{5965CDA5-EA94-4D7E-BAE9-DDD76EBD656D}"/>
    <cellStyle name="Normal 3 2" xfId="1126" xr:uid="{F54D7D0A-84C7-4629-886C-8C1F1B4EF743}"/>
    <cellStyle name="Normal 3 2 2" xfId="1127" xr:uid="{338A0D78-2EBE-409B-BFE8-AE491A13F762}"/>
    <cellStyle name="Normal 3 2 2 2" xfId="1128" xr:uid="{E5EE1E35-593D-4695-B222-13B073AFDC97}"/>
    <cellStyle name="Normal 3 2 3" xfId="1129" xr:uid="{B5140061-9106-4F86-B248-B44AED66D954}"/>
    <cellStyle name="Normal 3 3" xfId="1130" xr:uid="{7834A9CF-D000-43B9-A499-D9A17A217589}"/>
    <cellStyle name="Normal 3 3 2" xfId="1131" xr:uid="{22DB40A1-6CA5-4129-B001-5195E9BDB33D}"/>
    <cellStyle name="Normal 3 4" xfId="1132" xr:uid="{002421BE-8FBB-4235-B441-5CA230AECB61}"/>
    <cellStyle name="Normal 3 4 2" xfId="1133" xr:uid="{02854ADD-CF0E-4D9A-9E1C-740B1CA2E081}"/>
    <cellStyle name="Normal 3 5" xfId="1134" xr:uid="{F771A0BE-8F1E-41FA-9196-3A1695EF01DC}"/>
    <cellStyle name="Normal 4" xfId="1135" xr:uid="{DC63F820-22A1-4432-9359-5A25FAC72C39}"/>
    <cellStyle name="Normal 4 2" xfId="1136" xr:uid="{FB4C046D-FE21-4E04-B556-C4CE1982C3FF}"/>
    <cellStyle name="Normal 4 2 2" xfId="1137" xr:uid="{E4BB93AD-82A9-4D38-B5A2-B02C2F415851}"/>
    <cellStyle name="Normal 4 2 2 2" xfId="1138" xr:uid="{19D0FA1D-07D8-4EDC-8DC8-627CA59AB2DF}"/>
    <cellStyle name="Normal 4 2 3" xfId="1139" xr:uid="{0C9EFA6D-0552-4A92-9B2A-57A11B827499}"/>
    <cellStyle name="Normal 4 2 3 2" xfId="1140" xr:uid="{6538DE73-FFED-44BA-8920-5EB8A0C6EF76}"/>
    <cellStyle name="Normal 4 2 4" xfId="1141" xr:uid="{1A8B6A4E-F672-408B-9A76-6E5F4DE1B0F7}"/>
    <cellStyle name="Normal 4 3" xfId="1142" xr:uid="{489D2B37-705E-443E-A6DD-061713D9ECEC}"/>
    <cellStyle name="Normal 4 3 2" xfId="1143" xr:uid="{8FC58A9D-8236-4A25-A1BE-DDCFFCC68584}"/>
    <cellStyle name="Normal 4 3 2 2" xfId="1144" xr:uid="{67E9C57F-ED1E-4FFC-8415-AE4FF8D7F1D2}"/>
    <cellStyle name="Normal 4 3 3" xfId="1145" xr:uid="{386A0E00-5504-4DFD-862A-9B779F9A4942}"/>
    <cellStyle name="Normal 4 4" xfId="1146" xr:uid="{0C183980-D8C8-42F6-91E4-0080CFA77242}"/>
    <cellStyle name="Normal 5" xfId="1147" xr:uid="{36CF78E1-D8C8-42D5-A84C-237110CA0FF1}"/>
    <cellStyle name="Normal 5 2" xfId="1148" xr:uid="{12A2A2CC-1585-4F70-95F6-36C2AA936D9F}"/>
    <cellStyle name="Normal 5 2 2" xfId="1149" xr:uid="{2C2C2660-0E2F-4E7A-9D18-42C5A21E84D6}"/>
    <cellStyle name="Normal 5 2 2 2" xfId="1150" xr:uid="{43A14C3D-1244-4E35-A480-002B192F011D}"/>
    <cellStyle name="Normal 5 2 2 2 2" xfId="1151" xr:uid="{D3E24F48-C1F3-476D-BEE7-627E6E0F2226}"/>
    <cellStyle name="Normal 5 2 2 2 2 2" xfId="1152" xr:uid="{7275F2F8-58F9-4DCA-BDD3-7F9FD52F0BA4}"/>
    <cellStyle name="Normal 5 2 2 2 2 2 2" xfId="1153" xr:uid="{4730B0D2-F354-496E-B084-C59994A7396F}"/>
    <cellStyle name="Normal 5 2 2 2 2 3" xfId="1154" xr:uid="{A3ED235B-721B-412F-9553-2CD24DA6BCD4}"/>
    <cellStyle name="Normal 5 2 2 2 3" xfId="1155" xr:uid="{9E8E07A2-6653-4E7D-82C5-1A722AEC7F89}"/>
    <cellStyle name="Normal 5 2 2 2 3 2" xfId="1156" xr:uid="{C329B5D9-B489-4D48-877D-B1139C3B6065}"/>
    <cellStyle name="Normal 5 2 2 2 4" xfId="1157" xr:uid="{1757F9FE-64A7-435D-AFC5-ACD2782C3736}"/>
    <cellStyle name="Normal 5 2 2 3" xfId="1158" xr:uid="{746D2EC5-357D-4348-BB78-D41C30810DCC}"/>
    <cellStyle name="Normal 5 2 2 3 2" xfId="1159" xr:uid="{1FB9BCE3-9D9F-4364-9AA8-AADDDAA1AE34}"/>
    <cellStyle name="Normal 5 2 2 3 2 2" xfId="1160" xr:uid="{F4ADFA26-636C-4C58-9AE8-5723EFA70479}"/>
    <cellStyle name="Normal 5 2 2 3 3" xfId="1161" xr:uid="{A470D81F-0953-4EE8-A69C-A2984011E13D}"/>
    <cellStyle name="Normal 5 2 2 4" xfId="1162" xr:uid="{01E410B5-AEE5-4C78-B025-43A7C849CF3C}"/>
    <cellStyle name="Normal 5 2 2 4 2" xfId="1163" xr:uid="{7D41E206-9BC8-4350-873A-BEA7088CA9DD}"/>
    <cellStyle name="Normal 5 2 2 5" xfId="1164" xr:uid="{4FEA251D-614B-4F5D-8CC4-D406B34A21DE}"/>
    <cellStyle name="Normal 5 2 3" xfId="1165" xr:uid="{1297C860-2682-4D1C-B940-EA0203407DCB}"/>
    <cellStyle name="Normal 5 2 3 2" xfId="1166" xr:uid="{1DAF35FE-9A72-4781-B2AC-7F7B9FEFA75D}"/>
    <cellStyle name="Normal 5 2 3 2 2" xfId="1167" xr:uid="{A59C8FF9-0C8E-42CD-838A-60BC442522EA}"/>
    <cellStyle name="Normal 5 2 3 2 2 2" xfId="1168" xr:uid="{A7CF9294-1C84-42DF-9C91-3C07DF8A6266}"/>
    <cellStyle name="Normal 5 2 3 2 3" xfId="1169" xr:uid="{6B5E3BE0-5DCE-4BDB-B691-61D1FFB69B85}"/>
    <cellStyle name="Normal 5 2 3 3" xfId="1170" xr:uid="{755C9249-947F-4A6F-AA0C-1C35BC015B52}"/>
    <cellStyle name="Normal 5 2 3 3 2" xfId="1171" xr:uid="{FECE3639-D2AC-43B9-A13E-8601E68D909D}"/>
    <cellStyle name="Normal 5 2 3 4" xfId="1172" xr:uid="{B17DAA48-B613-44BB-83F8-2A3606C3E417}"/>
    <cellStyle name="Normal 5 2 4" xfId="1173" xr:uid="{533232BC-13A9-46D2-BDDC-F86B9E26B9D1}"/>
    <cellStyle name="Normal 5 2 4 2" xfId="1174" xr:uid="{D3F2D01A-2B41-4761-8A33-7DC16D22F132}"/>
    <cellStyle name="Normal 5 2 4 2 2" xfId="1175" xr:uid="{AF75CF7F-7E3F-4A06-9F5A-152FDE7156C7}"/>
    <cellStyle name="Normal 5 2 4 3" xfId="1176" xr:uid="{899940A0-8F0D-4692-97EB-E423F25A5F1B}"/>
    <cellStyle name="Normal 5 2 5" xfId="1177" xr:uid="{B64861E7-E2E7-4A1C-BE28-774E2666EE60}"/>
    <cellStyle name="Normal 5 2 5 2" xfId="1178" xr:uid="{D44A5755-350D-401D-B981-9398CCCF2A18}"/>
    <cellStyle name="Normal 5 2 5 2 2" xfId="1179" xr:uid="{817312B4-B8B8-45EA-A870-003C05F7408E}"/>
    <cellStyle name="Normal 5 2 5 3" xfId="1180" xr:uid="{26FC2DAF-A059-438C-AFEB-D3D7AADF399A}"/>
    <cellStyle name="Normal 5 2 6" xfId="1181" xr:uid="{ECF494A6-A269-4B0F-BF33-14CAD03A604C}"/>
    <cellStyle name="Normal 5 2 6 2" xfId="1182" xr:uid="{2139E68F-23AC-420E-A36B-A59EFE67466D}"/>
    <cellStyle name="Normal 5 2 7" xfId="1183" xr:uid="{DB5F3926-5AB9-40BE-A604-A35648DF8C71}"/>
    <cellStyle name="Normal 5 3" xfId="1184" xr:uid="{B975D318-03EA-4D14-9337-7CE26E44D389}"/>
    <cellStyle name="Normal 5 3 2" xfId="1185" xr:uid="{8975C87B-83A4-41DE-BDF3-6D73009033A3}"/>
    <cellStyle name="Normal 5 3 2 2" xfId="1186" xr:uid="{89AA7611-BA26-45B7-94E2-31059EA2BC1E}"/>
    <cellStyle name="Normal 5 3 2 2 2" xfId="1187" xr:uid="{AFA84889-A85A-4ED9-87EA-816850406CFD}"/>
    <cellStyle name="Normal 5 3 2 2 2 2" xfId="1188" xr:uid="{13D96A42-CB72-4F64-9A1B-EA6FB5FF7216}"/>
    <cellStyle name="Normal 5 3 2 2 3" xfId="1189" xr:uid="{90FE4590-7693-487F-861B-F21DA96E23B9}"/>
    <cellStyle name="Normal 5 3 2 3" xfId="1190" xr:uid="{51AA8EC0-F80C-4FA3-ACE8-4FDA8A83C0C5}"/>
    <cellStyle name="Normal 5 3 2 3 2" xfId="1191" xr:uid="{602AE16E-EDEE-47D3-B556-7CDD7B2DADD9}"/>
    <cellStyle name="Normal 5 3 2 4" xfId="1192" xr:uid="{CE40157E-EDB3-4ADA-A193-3ABEF69B30BB}"/>
    <cellStyle name="Normal 5 3 3" xfId="1193" xr:uid="{6055A1DE-A012-44E7-89A2-75DFEF9DD4CB}"/>
    <cellStyle name="Normal 5 3 3 2" xfId="1194" xr:uid="{C28002D4-C5B4-433C-A6A9-B145D41DB7B6}"/>
    <cellStyle name="Normal 5 3 3 2 2" xfId="1195" xr:uid="{7B7B3A82-2744-4C06-A077-C07706A4D511}"/>
    <cellStyle name="Normal 5 3 3 3" xfId="1196" xr:uid="{64385CD2-CF6D-49E4-ACB3-25F5D0DC05DA}"/>
    <cellStyle name="Normal 5 3 4" xfId="1197" xr:uid="{29802D7D-9F44-48BE-9A58-A652FE0504C7}"/>
    <cellStyle name="Normal 5 3 4 2" xfId="1198" xr:uid="{95F4CEA0-B23E-4825-A8D6-383055464B21}"/>
    <cellStyle name="Normal 5 3 5" xfId="1199" xr:uid="{3EA1C098-D954-4C42-AA23-4E9481EFFF80}"/>
    <cellStyle name="Normal 5 4" xfId="1200" xr:uid="{C0448289-E637-4EDA-B3A8-DA4E003B2343}"/>
    <cellStyle name="Normal 5 4 2" xfId="1201" xr:uid="{56E37373-70CB-46B1-BFC4-16F84FE097DE}"/>
    <cellStyle name="Normal 5 4 2 2" xfId="1202" xr:uid="{20705C73-1C8E-4FD8-A0D1-C2F10BE73C30}"/>
    <cellStyle name="Normal 5 4 2 2 2" xfId="1203" xr:uid="{8F63AD0E-920F-4D5D-9BC5-581A22AA1AC1}"/>
    <cellStyle name="Normal 5 4 2 3" xfId="1204" xr:uid="{1731B53D-3185-49E8-BCCA-46CC74DDCF31}"/>
    <cellStyle name="Normal 5 4 3" xfId="1205" xr:uid="{A07A95DA-9EEC-4DD9-A9FD-D74B3D0D6A5A}"/>
    <cellStyle name="Normal 5 4 3 2" xfId="1206" xr:uid="{E972286C-5145-42B5-B4DB-7D0559842F88}"/>
    <cellStyle name="Normal 5 4 4" xfId="1207" xr:uid="{FE1AD781-8D6B-4993-B222-7B982D3F87D1}"/>
    <cellStyle name="Normal 5 5" xfId="1208" xr:uid="{8C5E84F1-D2D7-4C6D-841C-9F7AFA47D656}"/>
    <cellStyle name="Normal 5 5 2" xfId="1209" xr:uid="{F7051B72-1774-43E6-977D-068B383BF808}"/>
    <cellStyle name="Normal 5 5 2 2" xfId="1210" xr:uid="{CAD8DB65-8CCD-44E3-A2B4-EA77EFFBF58C}"/>
    <cellStyle name="Normal 5 5 3" xfId="1211" xr:uid="{1FE5D019-BCED-41BB-A27C-BD12E28A19BE}"/>
    <cellStyle name="Normal 5 6" xfId="1212" xr:uid="{C26605D3-318D-46D0-9AD2-9FBB96434481}"/>
    <cellStyle name="Normal 5 6 2" xfId="1213" xr:uid="{853017FF-9AD9-41AE-AD7F-FF0D4C432B63}"/>
    <cellStyle name="Normal 5 7" xfId="1214" xr:uid="{3FE05D14-EF26-4D89-82B2-2184833F81EF}"/>
    <cellStyle name="Normal 5 7 2" xfId="1215" xr:uid="{B66C9324-8DF7-4587-9308-6FFB1536D5FE}"/>
    <cellStyle name="Normal 5 8" xfId="1216" xr:uid="{C887D03E-8F91-4291-9634-46C8971F4FCD}"/>
    <cellStyle name="Normal 5 8 2" xfId="1217" xr:uid="{23436580-7AFA-4A6B-8C4D-D9E073EB56F3}"/>
    <cellStyle name="Normal 5 9" xfId="1218" xr:uid="{48EC0ECB-DCA2-47BB-9247-D4209F3290FE}"/>
    <cellStyle name="Normal 6" xfId="1219" xr:uid="{2CC7AF04-8F94-4ED8-9B8F-83982FA23A36}"/>
    <cellStyle name="Normal 6 10" xfId="1220" xr:uid="{A0C06F53-3EEA-45DE-B974-E6CB9A9FF153}"/>
    <cellStyle name="Normal 6 10 2" xfId="1221" xr:uid="{CA154505-EC50-41EF-9953-B87B7192F159}"/>
    <cellStyle name="Normal 6 10 2 2" xfId="1222" xr:uid="{B4C5CE20-2B44-41AB-9C4D-DBC9CD5184E5}"/>
    <cellStyle name="Normal 6 10 3" xfId="1223" xr:uid="{30E03DC9-2668-4B29-89D4-B3375FF75346}"/>
    <cellStyle name="Normal 6 11" xfId="1224" xr:uid="{890BF854-F54C-4405-A045-23DCE7664D74}"/>
    <cellStyle name="Normal 6 11 2" xfId="1225" xr:uid="{5196F358-4977-4C93-A3EE-8E144E7FB54B}"/>
    <cellStyle name="Normal 6 12" xfId="1226" xr:uid="{6626F4E4-4AD7-4253-9154-E66633CD6E86}"/>
    <cellStyle name="Normal 6 2" xfId="1227" xr:uid="{C3EE235C-7179-4EBC-99C7-A621303117D6}"/>
    <cellStyle name="Normal 6 2 2" xfId="1228" xr:uid="{017B0A15-77D1-42D8-9471-D2F15FCB8BCD}"/>
    <cellStyle name="Normal 6 2 2 2" xfId="1229" xr:uid="{3FDD4EB0-8516-42D3-A6DF-AB39882990FC}"/>
    <cellStyle name="Normal 6 2 2 2 2" xfId="1230" xr:uid="{5EA56C15-66E1-45D8-903C-64B0CBE13AB6}"/>
    <cellStyle name="Normal 6 2 2 2 2 2" xfId="1231" xr:uid="{BFDF44FF-2C07-409A-A99C-7F32A8B636FD}"/>
    <cellStyle name="Normal 6 2 2 2 2 2 2" xfId="1232" xr:uid="{C6F49B65-8DF7-41BC-990F-33B56F31EB5A}"/>
    <cellStyle name="Normal 6 2 2 2 2 3" xfId="1233" xr:uid="{591F30BF-03F4-4D5C-A750-DAB8326CFCA3}"/>
    <cellStyle name="Normal 6 2 2 2 3" xfId="1234" xr:uid="{21498F06-166C-4DD2-880C-38D4C7A3AE62}"/>
    <cellStyle name="Normal 6 2 2 2 3 2" xfId="1235" xr:uid="{A473FC51-E4F8-4557-B012-10F8EF27D5D8}"/>
    <cellStyle name="Normal 6 2 2 2 4" xfId="1236" xr:uid="{6E65F974-6EE6-48AB-A9D1-3AE1C91FAE7C}"/>
    <cellStyle name="Normal 6 2 2 3" xfId="1237" xr:uid="{8751410E-2F8B-4D41-A362-A0F2D0FC9124}"/>
    <cellStyle name="Normal 6 2 2 3 2" xfId="1238" xr:uid="{92B12778-5B9A-4274-BDC0-900E3CA0C889}"/>
    <cellStyle name="Normal 6 2 2 3 2 2" xfId="1239" xr:uid="{D44E46EE-3D60-4824-800C-7846B6E3D28A}"/>
    <cellStyle name="Normal 6 2 2 3 3" xfId="1240" xr:uid="{7B84311A-8528-4ABB-AE2E-71306D6B72A5}"/>
    <cellStyle name="Normal 6 2 2 4" xfId="1241" xr:uid="{6F25F79A-1B85-43A6-970F-5CD3819C3F40}"/>
    <cellStyle name="Normal 6 2 2 4 2" xfId="1242" xr:uid="{43FDB8F0-4C7A-406A-B71D-1FD0B10F1A03}"/>
    <cellStyle name="Normal 6 2 2 5" xfId="1243" xr:uid="{5AC6E1DA-F2BA-45B3-9579-76922AEB70CE}"/>
    <cellStyle name="Normal 6 2 3" xfId="1244" xr:uid="{0B91A441-10E1-493C-B4C2-BA5EB52970CC}"/>
    <cellStyle name="Normal 6 2 3 2" xfId="1245" xr:uid="{C5E1EA38-1DFD-42BC-A77C-FC03D0BFF8E7}"/>
    <cellStyle name="Normal 6 2 3 2 2" xfId="1246" xr:uid="{EDFB5321-457C-455C-9899-462C596714F5}"/>
    <cellStyle name="Normal 6 2 3 2 2 2" xfId="1247" xr:uid="{484B408F-DFF5-4911-8C81-A59185CCC63C}"/>
    <cellStyle name="Normal 6 2 3 2 3" xfId="1248" xr:uid="{BB6CF031-ED4F-4AB8-84DF-932582D0BE67}"/>
    <cellStyle name="Normal 6 2 3 3" xfId="1249" xr:uid="{C5168F31-01EF-4C9E-845F-90318D383367}"/>
    <cellStyle name="Normal 6 2 3 3 2" xfId="1250" xr:uid="{7E25592A-9AF2-4B9D-BF03-CBD4317A3D0F}"/>
    <cellStyle name="Normal 6 2 3 4" xfId="1251" xr:uid="{11EDCCA8-1E87-4ABC-A266-8127CDB34AF5}"/>
    <cellStyle name="Normal 6 2 4" xfId="1252" xr:uid="{6B561FF4-E802-4A8C-B18C-338E05C6DC7F}"/>
    <cellStyle name="Normal 6 2 4 2" xfId="1253" xr:uid="{43384FA7-8DE6-4D9D-8F96-76465F7D68FC}"/>
    <cellStyle name="Normal 6 2 4 2 2" xfId="1254" xr:uid="{31EAB484-3DD7-4BD9-8CBF-3EFA19D435F6}"/>
    <cellStyle name="Normal 6 2 4 3" xfId="1255" xr:uid="{21F25B43-9A2E-4386-A35D-726A87885343}"/>
    <cellStyle name="Normal 6 2 5" xfId="1256" xr:uid="{65AFB394-590D-47AF-90BF-135F71B91E66}"/>
    <cellStyle name="Normal 6 2 5 2" xfId="1257" xr:uid="{B27E7040-9F86-4555-A600-683A452EB875}"/>
    <cellStyle name="Normal 6 2 5 2 2" xfId="1258" xr:uid="{006DFAA6-83FF-4A09-AF58-CA43B6B82FF5}"/>
    <cellStyle name="Normal 6 2 5 3" xfId="1259" xr:uid="{0A63BB79-87D2-4257-BDF9-E4C54D2696F6}"/>
    <cellStyle name="Normal 6 2 6" xfId="1260" xr:uid="{EEAA41DC-F8CF-4386-8D2A-699A76FF5986}"/>
    <cellStyle name="Normal 6 2 6 2" xfId="1261" xr:uid="{0B61EBC4-2A84-47E1-8A36-BD8C6D0CD280}"/>
    <cellStyle name="Normal 6 2 7" xfId="1262" xr:uid="{F66849C9-64F6-49BF-A3D1-DC8AE8B16410}"/>
    <cellStyle name="Normal 6 3" xfId="1263" xr:uid="{7D925C5D-240C-4A9D-ACC2-DCE49011B342}"/>
    <cellStyle name="Normal 6 3 2" xfId="1264" xr:uid="{C373D128-FCA2-4F24-B03B-E73C27206F77}"/>
    <cellStyle name="Normal 6 3 2 2" xfId="1265" xr:uid="{7464942F-C41E-44F2-BD91-7ECE2C4F0A6F}"/>
    <cellStyle name="Normal 6 3 2 2 2" xfId="1266" xr:uid="{5E82D01E-89FB-4018-80F9-83112C171C1C}"/>
    <cellStyle name="Normal 6 3 2 2 2 2" xfId="1267" xr:uid="{062B6D26-5FF0-4492-8CD4-7A7D7A02CD6D}"/>
    <cellStyle name="Normal 6 3 2 2 2 2 2" xfId="1268" xr:uid="{9E8918E6-0734-4E05-AACA-5B540D684A81}"/>
    <cellStyle name="Normal 6 3 2 2 2 3" xfId="1269" xr:uid="{519E11FD-0322-4344-809E-65DE44A51905}"/>
    <cellStyle name="Normal 6 3 2 2 3" xfId="1270" xr:uid="{78D497D2-1921-4894-89C2-6CA4B4F29C65}"/>
    <cellStyle name="Normal 6 3 2 2 3 2" xfId="1271" xr:uid="{F9237FCD-F25E-46AE-B5E6-E84B8131BC17}"/>
    <cellStyle name="Normal 6 3 2 2 4" xfId="1272" xr:uid="{88CFE05F-DA23-4D71-8AC6-ED34083E2E03}"/>
    <cellStyle name="Normal 6 3 2 3" xfId="1273" xr:uid="{454BCDD4-2DA6-4F75-BCF5-841ABC665B52}"/>
    <cellStyle name="Normal 6 3 2 3 2" xfId="1274" xr:uid="{47370CD0-6222-4527-8069-5BFDF0A09538}"/>
    <cellStyle name="Normal 6 3 2 3 2 2" xfId="1275" xr:uid="{5E978D42-92AE-4425-A1A8-C7A9D868B96B}"/>
    <cellStyle name="Normal 6 3 2 3 3" xfId="1276" xr:uid="{346C016B-2530-4CF9-952A-27067A7F03C1}"/>
    <cellStyle name="Normal 6 3 2 4" xfId="1277" xr:uid="{540CA5F7-DF23-4318-96FF-17234AA9C623}"/>
    <cellStyle name="Normal 6 3 2 4 2" xfId="1278" xr:uid="{0C3087CD-D318-46D3-8FD2-3AF636562029}"/>
    <cellStyle name="Normal 6 3 2 5" xfId="1279" xr:uid="{0CA4DD11-73F3-4D3B-BA3D-388EE3E3F2C7}"/>
    <cellStyle name="Normal 6 3 3" xfId="1280" xr:uid="{ED9266F7-0574-43D6-BE57-9508B6363C05}"/>
    <cellStyle name="Normal 6 3 3 2" xfId="1281" xr:uid="{65E611C6-AAB5-4383-955C-8DB366F652D8}"/>
    <cellStyle name="Normal 6 3 3 2 2" xfId="1282" xr:uid="{39CE2B84-132E-4DB6-B3E8-990EC81D65E5}"/>
    <cellStyle name="Normal 6 3 3 2 2 2" xfId="1283" xr:uid="{E926D2D1-771E-4B31-8EBA-7DF532043B64}"/>
    <cellStyle name="Normal 6 3 3 2 3" xfId="1284" xr:uid="{FA867C45-56B5-427D-8C3C-8A67BD6F33D9}"/>
    <cellStyle name="Normal 6 3 3 3" xfId="1285" xr:uid="{FAB56CDA-C3B9-408E-B299-9E901CADC6FA}"/>
    <cellStyle name="Normal 6 3 3 3 2" xfId="1286" xr:uid="{77BD6268-B26C-40EE-B4E3-1496ABD41830}"/>
    <cellStyle name="Normal 6 3 3 4" xfId="1287" xr:uid="{92FCDB4A-F0C5-42C6-B7E4-9F62E64C66A9}"/>
    <cellStyle name="Normal 6 3 4" xfId="1288" xr:uid="{60A48D1B-B16B-4C18-8148-7647546F0F7B}"/>
    <cellStyle name="Normal 6 3 4 2" xfId="1289" xr:uid="{B18594A9-FEE0-49B2-A353-31599B87D3F3}"/>
    <cellStyle name="Normal 6 3 4 2 2" xfId="1290" xr:uid="{0E57A4D6-E841-4A3A-8637-D1375614D501}"/>
    <cellStyle name="Normal 6 3 4 3" xfId="1291" xr:uid="{685948E3-6BBD-4DAE-BBB2-BB32978E859B}"/>
    <cellStyle name="Normal 6 3 5" xfId="1292" xr:uid="{4C5303DD-D4D0-429C-97EF-833107B54A72}"/>
    <cellStyle name="Normal 6 3 5 2" xfId="1293" xr:uid="{80662191-5FDE-42AD-ABE5-A10B51BC8702}"/>
    <cellStyle name="Normal 6 3 6" xfId="1294" xr:uid="{BEEDAD53-D932-40C4-AEE1-F48BA6860FD3}"/>
    <cellStyle name="Normal 6 4" xfId="1295" xr:uid="{2AD1F60E-592D-473F-8C13-4185E00E13E4}"/>
    <cellStyle name="Normal 6 4 2" xfId="1296" xr:uid="{6697D960-AD4A-4F1E-A0A3-A84EE9942300}"/>
    <cellStyle name="Normal 6 4 2 2" xfId="1297" xr:uid="{28DF1DEC-E7E7-45EC-B2F8-C5E87460F09A}"/>
    <cellStyle name="Normal 6 4 2 2 2" xfId="1298" xr:uid="{90D07250-FF46-4ABE-8632-1E265014115E}"/>
    <cellStyle name="Normal 6 4 2 2 2 2" xfId="1299" xr:uid="{53E9FD20-0959-49E4-8BCF-CEDAA5900BA5}"/>
    <cellStyle name="Normal 6 4 2 2 3" xfId="1300" xr:uid="{C8005714-5EEC-420D-98A1-9E28648D4E57}"/>
    <cellStyle name="Normal 6 4 2 3" xfId="1301" xr:uid="{54598670-D94D-4543-81E0-E181B6D41131}"/>
    <cellStyle name="Normal 6 4 2 3 2" xfId="1302" xr:uid="{B3DCC4DB-0DB1-4D12-AC20-164A98D17639}"/>
    <cellStyle name="Normal 6 4 2 4" xfId="1303" xr:uid="{80A15F8E-83EB-4A64-A879-CE0D39C4E1E7}"/>
    <cellStyle name="Normal 6 4 3" xfId="1304" xr:uid="{B581FAE7-2719-45A1-A93E-2154195906B5}"/>
    <cellStyle name="Normal 6 4 3 2" xfId="1305" xr:uid="{B9496797-1136-4101-B7DC-24A1697FF8A5}"/>
    <cellStyle name="Normal 6 4 3 2 2" xfId="1306" xr:uid="{352A1499-C4DB-4C77-BEE9-550C05121C1B}"/>
    <cellStyle name="Normal 6 4 3 3" xfId="1307" xr:uid="{D28D2824-1AFD-4596-AC99-684F704B0FB4}"/>
    <cellStyle name="Normal 6 4 4" xfId="1308" xr:uid="{FF4FE871-490A-43FC-8D26-8E8153029D4F}"/>
    <cellStyle name="Normal 6 4 4 2" xfId="1309" xr:uid="{0675148B-2177-48DA-B3A5-9990D26DDF0B}"/>
    <cellStyle name="Normal 6 4 5" xfId="1310" xr:uid="{307B8A2E-A51B-444C-9938-3B3FD48BC21C}"/>
    <cellStyle name="Normal 6 5" xfId="1311" xr:uid="{C5E20E90-1404-4694-89F8-756A4DAC1385}"/>
    <cellStyle name="Normal 6 5 2" xfId="1312" xr:uid="{8D0DE603-1DA4-42E6-8846-E7F120D1C47A}"/>
    <cellStyle name="Normal 6 5 2 2" xfId="1313" xr:uid="{CBED8A80-474A-4F29-B97D-84CC12BC0EAE}"/>
    <cellStyle name="Normal 6 5 2 2 2" xfId="1314" xr:uid="{C0C64984-E739-4DB5-8050-666667963A0C}"/>
    <cellStyle name="Normal 6 5 2 3" xfId="1315" xr:uid="{1109E521-7550-4E86-8C32-91E6120D3EE0}"/>
    <cellStyle name="Normal 6 5 3" xfId="1316" xr:uid="{EF352038-1484-4C27-8F17-48AB2B74D07F}"/>
    <cellStyle name="Normal 6 5 3 2" xfId="1317" xr:uid="{D44AB1E4-6CFE-4E9D-8512-C51BC463815E}"/>
    <cellStyle name="Normal 6 5 4" xfId="1318" xr:uid="{5586CB1E-ACC9-47DC-BC87-7BDE364D7091}"/>
    <cellStyle name="Normal 6 6" xfId="1319" xr:uid="{46AC93E3-DC68-42E3-A010-BA7E60158D6A}"/>
    <cellStyle name="Normal 6 6 2" xfId="1320" xr:uid="{80E17EFA-4DBC-4B3C-AC7F-09CF444674C0}"/>
    <cellStyle name="Normal 6 6 2 2" xfId="1321" xr:uid="{FE574361-A702-4EB0-8C59-8BC233527FCE}"/>
    <cellStyle name="Normal 6 6 3" xfId="1322" xr:uid="{262A6E53-BA29-4592-AFDC-920616F19464}"/>
    <cellStyle name="Normal 6 7" xfId="1323" xr:uid="{C4749A8D-2AA2-4C53-8945-9345A1DC3433}"/>
    <cellStyle name="Normal 6 7 2" xfId="1324" xr:uid="{CEB81B03-8705-40AC-BB92-49C76654BC47}"/>
    <cellStyle name="Normal 6 7 2 2" xfId="1325" xr:uid="{CA8E1F40-55C9-4483-ABC4-5F87CB342E77}"/>
    <cellStyle name="Normal 6 7 3" xfId="1326" xr:uid="{022224B7-3DC7-44A0-ADF3-AF2A72740DE7}"/>
    <cellStyle name="Normal 6 8" xfId="1327" xr:uid="{6EE333FE-9B1A-498D-97AA-0CD13A054C63}"/>
    <cellStyle name="Normal 6 8 2" xfId="1328" xr:uid="{3DD0D1C6-57E8-482B-825D-C0876A792EB8}"/>
    <cellStyle name="Normal 6 8 2 2" xfId="1329" xr:uid="{7B5982B2-2547-490A-80FA-FB26F31B935F}"/>
    <cellStyle name="Normal 6 8 3" xfId="1330" xr:uid="{C9E0C074-FAE0-4F85-BB90-27593DF085DD}"/>
    <cellStyle name="Normal 6 9" xfId="1331" xr:uid="{252A4769-7AA8-4652-AA49-C82772695FAF}"/>
    <cellStyle name="Normal 6 9 2" xfId="1332" xr:uid="{0559928F-E94E-461D-85ED-94EE48BF3F76}"/>
    <cellStyle name="Normal 6 9 2 2" xfId="1333" xr:uid="{BAFDEBE3-5D23-46FB-8344-A9C24529B781}"/>
    <cellStyle name="Normal 6 9 3" xfId="1334" xr:uid="{86114994-D37B-451C-BB7B-F74A88775DDB}"/>
    <cellStyle name="Normal 7" xfId="1335" xr:uid="{0F0C3FE4-DAD4-4AAD-84BE-7F277A289ACD}"/>
    <cellStyle name="Normal 7 2" xfId="1336" xr:uid="{F554B1B1-E91F-4DAE-AC79-ADF0744C8D66}"/>
    <cellStyle name="Normal 7 2 2" xfId="1337" xr:uid="{5DC8073F-6A59-4D1B-B2AB-6984ECB86295}"/>
    <cellStyle name="Normal 7 2 2 2" xfId="1338" xr:uid="{835DF453-E820-499B-8E60-BC95FB201DC9}"/>
    <cellStyle name="Normal 7 2 2 2 2" xfId="1339" xr:uid="{4D496A6A-BF9C-4F39-9CE4-DC7F7752DE3B}"/>
    <cellStyle name="Normal 7 2 2 2 2 2" xfId="1340" xr:uid="{38BA0E87-FDA9-43D6-ACA1-6DAC9C6D667B}"/>
    <cellStyle name="Normal 7 2 2 2 2 2 2" xfId="1341" xr:uid="{4266587D-AC6E-4B1C-805A-3F71DC505889}"/>
    <cellStyle name="Normal 7 2 2 2 2 3" xfId="1342" xr:uid="{953FF7B7-9900-499C-B564-263016CB4CAD}"/>
    <cellStyle name="Normal 7 2 2 2 3" xfId="1343" xr:uid="{B88A2811-7E94-467E-88A2-0127BEFB5760}"/>
    <cellStyle name="Normal 7 2 2 2 3 2" xfId="1344" xr:uid="{5896FB4D-256E-4CA2-824B-F5487DBB1501}"/>
    <cellStyle name="Normal 7 2 2 2 4" xfId="1345" xr:uid="{8408AADC-24E7-495E-A10C-5D23E294BBE4}"/>
    <cellStyle name="Normal 7 2 2 3" xfId="1346" xr:uid="{47E1182A-FE37-40FB-BA88-8E8802A4D523}"/>
    <cellStyle name="Normal 7 2 2 3 2" xfId="1347" xr:uid="{D496FA64-905C-42D9-9870-1C145F300E6A}"/>
    <cellStyle name="Normal 7 2 2 3 2 2" xfId="1348" xr:uid="{2BF2F6B3-CA39-44DA-A28A-7637A335A812}"/>
    <cellStyle name="Normal 7 2 2 3 3" xfId="1349" xr:uid="{CBB47BEA-BAEF-4297-9D06-6E3963204B2A}"/>
    <cellStyle name="Normal 7 2 2 4" xfId="1350" xr:uid="{B4B612E7-4941-49A6-991D-8F69BC2DFA2D}"/>
    <cellStyle name="Normal 7 2 2 4 2" xfId="1351" xr:uid="{17EA7CD6-76B4-413D-BE2B-ED93C0964FD7}"/>
    <cellStyle name="Normal 7 2 2 5" xfId="1352" xr:uid="{B06ACB09-154C-4748-A4C8-8B0167E3AF0B}"/>
    <cellStyle name="Normal 7 2 3" xfId="1353" xr:uid="{FCDBB824-6537-4F9E-BF82-1A342CC9FB04}"/>
    <cellStyle name="Normal 7 2 3 2" xfId="1354" xr:uid="{639A463D-0D7F-48F7-8954-3D37BD7B3510}"/>
    <cellStyle name="Normal 7 2 3 2 2" xfId="1355" xr:uid="{D1A78D2E-82D5-4BD0-B9A9-B33651CE67C8}"/>
    <cellStyle name="Normal 7 2 3 2 2 2" xfId="1356" xr:uid="{C335C190-2E56-401D-B3C0-079F21CBC32A}"/>
    <cellStyle name="Normal 7 2 3 2 3" xfId="1357" xr:uid="{EF65E3E5-5985-4F52-A549-92F8D663EA0A}"/>
    <cellStyle name="Normal 7 2 3 3" xfId="1358" xr:uid="{AD5F14FB-1CA1-4060-A67D-BDEBB87D45C3}"/>
    <cellStyle name="Normal 7 2 3 3 2" xfId="1359" xr:uid="{0448E103-5F33-40BA-8CAC-96737E9D646D}"/>
    <cellStyle name="Normal 7 2 3 4" xfId="1360" xr:uid="{DCAEEFE4-EB78-4F02-A0AD-72DB35F3B54D}"/>
    <cellStyle name="Normal 7 2 4" xfId="1361" xr:uid="{B27892D4-8484-4775-B327-D6284248D6B2}"/>
    <cellStyle name="Normal 7 2 4 2" xfId="1362" xr:uid="{5A68A93D-EC73-4243-9F76-40993FFDA02A}"/>
    <cellStyle name="Normal 7 2 4 2 2" xfId="1363" xr:uid="{98DFFD40-1964-4EF6-B422-F93748FB75B9}"/>
    <cellStyle name="Normal 7 2 4 3" xfId="1364" xr:uid="{CE4C2C5A-51C6-4467-84C0-267ADFB29D8C}"/>
    <cellStyle name="Normal 7 2 5" xfId="1365" xr:uid="{B1952A3A-DB3C-4CD5-86BF-630FBEBA7283}"/>
    <cellStyle name="Normal 7 2 5 2" xfId="1366" xr:uid="{2BC9BEAF-D46E-474E-AF28-D6D19C309F9A}"/>
    <cellStyle name="Normal 7 2 5 2 2" xfId="1367" xr:uid="{56E7CEC6-FE2C-4A4F-A91F-382527478ED3}"/>
    <cellStyle name="Normal 7 2 5 3" xfId="1368" xr:uid="{AD75E863-D76B-430C-9C0B-B569A579A60B}"/>
    <cellStyle name="Normal 7 2 6" xfId="1369" xr:uid="{AD695883-F9CE-4617-B927-1A55FC725BE6}"/>
    <cellStyle name="Normal 7 2 6 2" xfId="1370" xr:uid="{292D7AD5-2D83-4ECC-A1BD-BC94F096DA62}"/>
    <cellStyle name="Normal 7 2 7" xfId="1371" xr:uid="{70C404FF-8183-4160-86F8-A195CDFB6E38}"/>
    <cellStyle name="Normal 7 3" xfId="1372" xr:uid="{4E91B17D-769E-4FAC-B659-0F9E44C41092}"/>
    <cellStyle name="Normal 7 3 2" xfId="1373" xr:uid="{F0047A62-4D2A-460C-BC0C-31E88A8E36B1}"/>
    <cellStyle name="Normal 7 3 2 2" xfId="1374" xr:uid="{1445E65A-1762-4E5A-BF5F-5F72F3392059}"/>
    <cellStyle name="Normal 7 3 2 2 2" xfId="1375" xr:uid="{154DB695-9A47-4C0E-B324-814286A77315}"/>
    <cellStyle name="Normal 7 3 2 2 2 2" xfId="1376" xr:uid="{91FFE61B-01CE-418C-9617-7166387A13C9}"/>
    <cellStyle name="Normal 7 3 2 2 3" xfId="1377" xr:uid="{FE5AB45A-9CB5-477A-8475-D90E72A4C95E}"/>
    <cellStyle name="Normal 7 3 2 3" xfId="1378" xr:uid="{28ED1FFC-77A6-4785-995E-85E0AA2A3083}"/>
    <cellStyle name="Normal 7 3 2 3 2" xfId="1379" xr:uid="{5D7383D0-8024-4ABB-90EB-CA05059A4549}"/>
    <cellStyle name="Normal 7 3 2 4" xfId="1380" xr:uid="{ADDBBDFF-A246-4308-8CFA-D8CD1462CBE4}"/>
    <cellStyle name="Normal 7 3 3" xfId="1381" xr:uid="{ED11D036-D9EC-45BC-B83B-AC9BF62C6124}"/>
    <cellStyle name="Normal 7 3 3 2" xfId="1382" xr:uid="{B00FAEAB-EC5C-4FE4-8EC1-04F4C79B4972}"/>
    <cellStyle name="Normal 7 3 3 2 2" xfId="1383" xr:uid="{E5CD1CD4-2EE1-420B-A079-789956256C64}"/>
    <cellStyle name="Normal 7 3 3 3" xfId="1384" xr:uid="{08F6C13F-E416-4056-98B7-1FB79ED9A350}"/>
    <cellStyle name="Normal 7 3 4" xfId="1385" xr:uid="{E76C6BA5-F490-498A-A645-B02A6B69677B}"/>
    <cellStyle name="Normal 7 3 4 2" xfId="1386" xr:uid="{1191E6E7-6D11-4774-9646-9A304F841CFB}"/>
    <cellStyle name="Normal 7 3 5" xfId="1387" xr:uid="{A2C1EB7F-7D68-46C4-BA8B-618490B41689}"/>
    <cellStyle name="Normal 7 4" xfId="1388" xr:uid="{2247D1D2-710E-4CAF-B653-CE87FA589E6F}"/>
    <cellStyle name="Normal 7 4 2" xfId="1389" xr:uid="{EA160841-1EEC-4DA0-BD75-50160EC23555}"/>
    <cellStyle name="Normal 7 4 2 2" xfId="1390" xr:uid="{AD1FEF05-0FBF-42E1-A411-61DC08294220}"/>
    <cellStyle name="Normal 7 4 2 2 2" xfId="1391" xr:uid="{EFCF2EFF-945A-4DEB-B119-D4ADBDB08732}"/>
    <cellStyle name="Normal 7 4 2 3" xfId="1392" xr:uid="{7E7AF816-EED6-47CC-862A-28422B6DC53A}"/>
    <cellStyle name="Normal 7 4 3" xfId="1393" xr:uid="{689A4BA8-6B49-436B-8471-83CE6BAEAE8D}"/>
    <cellStyle name="Normal 7 4 3 2" xfId="1394" xr:uid="{42CE1175-2C1E-4904-BA4A-12E232B319EC}"/>
    <cellStyle name="Normal 7 4 4" xfId="1395" xr:uid="{9AF8D5F5-BA56-4BF2-A397-5343683DF82E}"/>
    <cellStyle name="Normal 7 5" xfId="1396" xr:uid="{D7B4B771-911E-4894-AC99-69529767115F}"/>
    <cellStyle name="Normal 7 5 2" xfId="1397" xr:uid="{EEF189E9-4F06-4230-98FD-EFFC70EA8115}"/>
    <cellStyle name="Normal 7 5 2 2" xfId="1398" xr:uid="{5F1C6664-80D2-493C-8A7C-E44D0F77849F}"/>
    <cellStyle name="Normal 7 5 3" xfId="1399" xr:uid="{6CC2887A-12E7-4DEB-B63D-BF380F17E92C}"/>
    <cellStyle name="Normal 7 6" xfId="1400" xr:uid="{04F26DE9-8F89-4C4C-ACF3-319DD2CB7AA1}"/>
    <cellStyle name="Normal 7 6 2" xfId="1401" xr:uid="{9C887B8B-005E-4276-BE1A-8D0B074CE12D}"/>
    <cellStyle name="Normal 7 7" xfId="1402" xr:uid="{735E62CC-7E8F-493C-8519-407609BD01A6}"/>
    <cellStyle name="Normal 7 7 2" xfId="1403" xr:uid="{273C0475-B042-4343-80CE-5E1C6A9498D5}"/>
    <cellStyle name="Normal 7 8" xfId="1404" xr:uid="{0518D4DD-9A28-428E-BA89-143FF0296852}"/>
    <cellStyle name="Normal 7 8 2" xfId="1405" xr:uid="{7D8DD83C-4C7C-4B1F-A8C1-AF7136F25345}"/>
    <cellStyle name="Normal 7 9" xfId="1406" xr:uid="{5A3A14C1-5ACD-4109-AF91-7AC978C92109}"/>
    <cellStyle name="Normal 8" xfId="1407" xr:uid="{F2A7C36D-1C70-4F53-9DE8-A75D66E2F8CE}"/>
    <cellStyle name="Normal 8 2" xfId="1408" xr:uid="{4261CC96-1242-47DB-A882-E8CB284BEE90}"/>
    <cellStyle name="Normal 8 2 2" xfId="1409" xr:uid="{747EBA8C-91B6-4377-BB0A-203A6EC93BCF}"/>
    <cellStyle name="Normal 8 3" xfId="1410" xr:uid="{C2B1246E-2852-43F9-9DE0-6A53679208E0}"/>
    <cellStyle name="Normal 8 3 2" xfId="1411" xr:uid="{7739DCF0-A421-41FD-89C6-8162529B1153}"/>
    <cellStyle name="Normal 8 4" xfId="1412" xr:uid="{1913CF10-9167-4727-AE7E-0D2A73AC6641}"/>
    <cellStyle name="Normal 9" xfId="1413" xr:uid="{87DA919B-61B8-4C21-82CA-1B5E79F8731D}"/>
    <cellStyle name="Normal 9 2" xfId="1414" xr:uid="{A1A28BA3-B2D8-4A8C-A0B2-3273FB95C8D2}"/>
    <cellStyle name="Normal 9 2 2" xfId="1415" xr:uid="{6F766C21-B737-4243-A167-C42370B89AA7}"/>
    <cellStyle name="Normal 9 3" xfId="1416" xr:uid="{6F188C17-72F3-4C7A-82BE-56C8B540380A}"/>
    <cellStyle name="Normal GHG Numbers (0.00)" xfId="1417" xr:uid="{E93C5D97-3064-4226-9AAF-3405FFC76424}"/>
    <cellStyle name="Normal GHG Numbers (0.00) 2" xfId="1418" xr:uid="{823CCA8F-5FBF-486A-843A-5FD54E6716B8}"/>
    <cellStyle name="Normal GHG Numbers (0.00) 2 2" xfId="1419" xr:uid="{1EDCF02C-092F-446F-BC30-F08323BCDD83}"/>
    <cellStyle name="Normal GHG Numbers (0.00) 3" xfId="1420" xr:uid="{F1301F2D-C7B7-46F0-B25F-B8DDE12909A3}"/>
    <cellStyle name="Normal GHG Numbers (0.00) 3 2" xfId="1421" xr:uid="{D72544DD-F7A6-4DD7-9119-8AB4BF08D526}"/>
    <cellStyle name="Normal GHG Numbers (0.00) 3 2 2" xfId="1422" xr:uid="{003C4186-1419-4797-90AB-18AD0C313EC5}"/>
    <cellStyle name="Normal GHG Numbers (0.00) 3 2 2 2" xfId="1423" xr:uid="{D83E49ED-9EF4-4B86-A0FC-E843A7265C48}"/>
    <cellStyle name="Normal GHG Numbers (0.00) 3 2 2 2 2" xfId="1424" xr:uid="{00352165-0520-4769-A8D9-E2A03B63938C}"/>
    <cellStyle name="Normal GHG Numbers (0.00) 3 2 2 3" xfId="1425" xr:uid="{C2DEB70E-C058-443E-9756-DA61DEF2B36A}"/>
    <cellStyle name="Normal GHG Numbers (0.00) 3 2 3" xfId="1426" xr:uid="{1C410EA6-3D44-418A-B066-457C8E2658FE}"/>
    <cellStyle name="Normal GHG Numbers (0.00) 3 2 3 2" xfId="1427" xr:uid="{769F1FE1-2DD0-4674-97C9-1090211CEB55}"/>
    <cellStyle name="Normal GHG Numbers (0.00) 3 2 4" xfId="1428" xr:uid="{000EB452-69BD-4C69-AEB2-877AFC95CB4F}"/>
    <cellStyle name="Normal GHG Numbers (0.00) 3 3" xfId="1429" xr:uid="{2638F105-05FC-4D4E-8C2C-1BDC971CD71C}"/>
    <cellStyle name="Normal GHG Numbers (0.00) 3 3 2" xfId="1430" xr:uid="{E7EE0664-CFB5-4DD9-8295-61051CA464DB}"/>
    <cellStyle name="Normal GHG Numbers (0.00) 3 3 2 2" xfId="1431" xr:uid="{26588E4F-1230-4C0E-9FF1-FF9834CA3844}"/>
    <cellStyle name="Normal GHG Numbers (0.00) 3 3 2 2 2" xfId="1432" xr:uid="{B68FE3C6-EDF1-4BB8-9D8A-F8A75ECD9112}"/>
    <cellStyle name="Normal GHG Numbers (0.00) 3 3 2 3" xfId="1433" xr:uid="{47ACFA22-898E-4877-B504-4A9B9038DA24}"/>
    <cellStyle name="Normal GHG Numbers (0.00) 3 3 3" xfId="1434" xr:uid="{B93A1AC2-E360-43D6-B9AC-697FA2AB053B}"/>
    <cellStyle name="Normal GHG Numbers (0.00) 3 3 3 2" xfId="1435" xr:uid="{CF7C4915-311A-488C-A2BC-E81A68382E33}"/>
    <cellStyle name="Normal GHG Numbers (0.00) 3 3 3 2 2" xfId="1436" xr:uid="{063EAD1C-A500-4EDA-8366-3DE6F2A537B5}"/>
    <cellStyle name="Normal GHG Numbers (0.00) 3 3 3 3" xfId="1437" xr:uid="{98F7CD3B-AAE2-4816-9455-F06931A45E7A}"/>
    <cellStyle name="Normal GHG Numbers (0.00) 3 3 4" xfId="1438" xr:uid="{2C2DBF1A-70D3-4EB3-A8BE-0189A6010D7A}"/>
    <cellStyle name="Normal GHG Numbers (0.00) 3 3 4 2" xfId="1439" xr:uid="{1F8C301C-8038-4C38-ADF8-DDD994E497FA}"/>
    <cellStyle name="Normal GHG Numbers (0.00) 3 3 4 2 2" xfId="1440" xr:uid="{B2C34FC9-04CB-431C-80F0-01B43122D1D6}"/>
    <cellStyle name="Normal GHG Numbers (0.00) 3 3 4 3" xfId="1441" xr:uid="{EF37CB65-582D-4F46-AFBF-D748E58D89DF}"/>
    <cellStyle name="Normal GHG Numbers (0.00) 3 3 5" xfId="1442" xr:uid="{296F376E-7027-4EC3-962C-FA1E64B295AE}"/>
    <cellStyle name="Normal GHG Numbers (0.00) 3 4" xfId="1443" xr:uid="{911E6AA7-C9A4-403F-99BF-3420C4E92540}"/>
    <cellStyle name="Normal GHG Numbers (0.00) 3 4 2" xfId="1444" xr:uid="{430ED2AB-9BDF-492A-A69E-10C8BC7CA604}"/>
    <cellStyle name="Normal GHG Numbers (0.00) 3 5" xfId="1445" xr:uid="{847A1D47-0D27-458C-B22D-9BD443F0EECF}"/>
    <cellStyle name="Normal GHG Numbers (0.00) 4" xfId="1446" xr:uid="{F495F30F-37C5-4799-B45E-7E4964A1CE07}"/>
    <cellStyle name="Normal GHG Textfiels Bold" xfId="1447" xr:uid="{F3307305-FA17-42BB-B27E-EE19B04B5B59}"/>
    <cellStyle name="Normal GHG Textfiels Bold 2" xfId="1448" xr:uid="{D10D8758-7D45-46BB-AFAE-5A3048B3DE54}"/>
    <cellStyle name="Normal GHG Textfiels Bold 2 2" xfId="1449" xr:uid="{8A82FB31-357A-4096-85F3-7E4A3209AF96}"/>
    <cellStyle name="Normal GHG Textfiels Bold 3" xfId="1450" xr:uid="{404F4AEA-F5FC-4C26-B2D4-40125698869A}"/>
    <cellStyle name="Normal GHG Textfiels Bold 3 2" xfId="1451" xr:uid="{34FB46F2-CD4D-40C4-BDE2-A47155F170A8}"/>
    <cellStyle name="Normal GHG Textfiels Bold 3 2 2" xfId="1452" xr:uid="{45C9AF11-1796-4D3D-BC3B-1CF649C39D36}"/>
    <cellStyle name="Normal GHG Textfiels Bold 3 2 2 2" xfId="1453" xr:uid="{46EA24B9-3D7B-46D8-8360-EAFA5666ECF9}"/>
    <cellStyle name="Normal GHG Textfiels Bold 3 2 2 2 2" xfId="1454" xr:uid="{2F32930A-13A8-4ED7-9556-821BB988A8CA}"/>
    <cellStyle name="Normal GHG Textfiels Bold 3 2 2 3" xfId="1455" xr:uid="{A47E6DD6-5F45-423D-911B-655AD7C1326A}"/>
    <cellStyle name="Normal GHG Textfiels Bold 3 2 3" xfId="1456" xr:uid="{3E20B039-C9C5-4E4A-BE1A-F5291A76A789}"/>
    <cellStyle name="Normal GHG Textfiels Bold 3 2 3 2" xfId="1457" xr:uid="{BC2CE70B-A702-4D6A-A491-BBA1BB0D74CA}"/>
    <cellStyle name="Normal GHG Textfiels Bold 3 2 4" xfId="1458" xr:uid="{6EC8830F-77A5-4CDF-8067-70DE6E7AD251}"/>
    <cellStyle name="Normal GHG Textfiels Bold 3 3" xfId="1459" xr:uid="{3773321A-0233-413F-B309-05CF999F40FC}"/>
    <cellStyle name="Normal GHG Textfiels Bold 3 3 2" xfId="1460" xr:uid="{10703F88-A977-4F3A-8AA6-202BA82143EF}"/>
    <cellStyle name="Normal GHG Textfiels Bold 3 3 2 2" xfId="1461" xr:uid="{FD7C9E48-FE5C-4C01-8F54-51FBB300E104}"/>
    <cellStyle name="Normal GHG Textfiels Bold 3 3 2 2 2" xfId="1462" xr:uid="{E497C801-2180-4203-94F0-C8F47AB89AC8}"/>
    <cellStyle name="Normal GHG Textfiels Bold 3 3 2 3" xfId="1463" xr:uid="{0F85B586-DEBD-4EB2-AFC4-0DF558A8A294}"/>
    <cellStyle name="Normal GHG Textfiels Bold 3 3 3" xfId="1464" xr:uid="{8E8C7D17-55FD-43BB-9B77-7650E9C1E481}"/>
    <cellStyle name="Normal GHG Textfiels Bold 3 3 3 2" xfId="1465" xr:uid="{C442F33F-8FD6-4964-9F8B-A74862F5A239}"/>
    <cellStyle name="Normal GHG Textfiels Bold 3 3 3 2 2" xfId="1466" xr:uid="{DFD25DC9-4FDE-4850-94A6-34CF11AB9BE1}"/>
    <cellStyle name="Normal GHG Textfiels Bold 3 3 3 3" xfId="1467" xr:uid="{34200447-50C9-458A-870F-EF2BA086B32D}"/>
    <cellStyle name="Normal GHG Textfiels Bold 3 3 4" xfId="1468" xr:uid="{6F91C49A-7C20-4A3A-AC6F-7EE1AF84D86A}"/>
    <cellStyle name="Normal GHG Textfiels Bold 3 3 4 2" xfId="1469" xr:uid="{748A3F9F-A9BF-4C66-AEB0-C8B1B7652E47}"/>
    <cellStyle name="Normal GHG Textfiels Bold 3 3 4 2 2" xfId="1470" xr:uid="{B76EA932-8F3B-4B1F-9E29-04A65B0CDCF1}"/>
    <cellStyle name="Normal GHG Textfiels Bold 3 3 4 3" xfId="1471" xr:uid="{C36E4A5B-6F6E-4270-9CB9-443D8825FC76}"/>
    <cellStyle name="Normal GHG Textfiels Bold 3 3 5" xfId="1472" xr:uid="{BA371C10-91C2-44AB-AE8D-9BC040F435E5}"/>
    <cellStyle name="Normal GHG Textfiels Bold 3 4" xfId="1473" xr:uid="{12DE20AF-F3B2-4DA4-8A52-7558F0BC35DE}"/>
    <cellStyle name="Normal GHG Textfiels Bold 4" xfId="1474" xr:uid="{F2A2F77E-ED2D-4BF1-89D3-B3609ACE7563}"/>
    <cellStyle name="Normal GHG whole table" xfId="1475" xr:uid="{FA2B09ED-1913-4680-A5A1-41889D22592D}"/>
    <cellStyle name="Normal GHG whole table 2" xfId="1476" xr:uid="{8F6480A3-44FE-4601-AAE4-E993276339DA}"/>
    <cellStyle name="Normal GHG whole table 2 2" xfId="1477" xr:uid="{6D0CD328-008D-4F0D-A880-6333E116E40D}"/>
    <cellStyle name="Normal GHG whole table 2 2 2" xfId="1478" xr:uid="{9200526C-8255-49EC-80AA-2E80662463B0}"/>
    <cellStyle name="Normal GHG whole table 2 2 2 2" xfId="1479" xr:uid="{E25B63FC-F96D-40EE-9724-B3F77E93128B}"/>
    <cellStyle name="Normal GHG whole table 2 2 2 2 2" xfId="2436" xr:uid="{35C2288E-037B-49EF-A7CD-577807BAD946}"/>
    <cellStyle name="Normal GHG whole table 2 2 2 3" xfId="2435" xr:uid="{A718DDA4-A1E3-4EE0-BEE4-C088E75C76AE}"/>
    <cellStyle name="Normal GHG whole table 2 2 3" xfId="1480" xr:uid="{7593C1DF-9375-46D8-9473-1818A188C2A7}"/>
    <cellStyle name="Normal GHG whole table 2 2 3 2" xfId="2437" xr:uid="{5AB7FE16-7DF2-4974-8A0D-36D57433285D}"/>
    <cellStyle name="Normal GHG whole table 2 2 4" xfId="2434" xr:uid="{5CAF7193-4F6F-4E42-9E5B-665FA6400EC2}"/>
    <cellStyle name="Normal GHG whole table 2 3" xfId="1481" xr:uid="{639D7C87-8596-4DA2-9628-C5B9DF58C163}"/>
    <cellStyle name="Normal GHG whole table 2 3 2" xfId="1482" xr:uid="{4C080456-8051-4AD8-ABCB-76CAD9184943}"/>
    <cellStyle name="Normal GHG whole table 2 3 2 2" xfId="2439" xr:uid="{485BB69E-A388-40F0-BC50-7B99FD4C41BF}"/>
    <cellStyle name="Normal GHG whole table 2 3 3" xfId="2438" xr:uid="{0F340479-9E7E-4C3F-AF83-24528FBAA969}"/>
    <cellStyle name="Normal GHG whole table 2 4" xfId="1483" xr:uid="{EBB04263-A040-4E96-B439-9588B48E4E53}"/>
    <cellStyle name="Normal GHG whole table 2 4 2" xfId="2440" xr:uid="{B0C964F8-5B54-43D3-8CD5-551DFDFC5F1B}"/>
    <cellStyle name="Normal GHG whole table 2 5" xfId="2433" xr:uid="{B41B9064-9F49-4385-9980-0C3B1C6565E0}"/>
    <cellStyle name="Normal GHG whole table 3" xfId="1484" xr:uid="{272AFF3A-D356-4849-89D0-222737D9D33A}"/>
    <cellStyle name="Normal GHG whole table 3 2" xfId="1485" xr:uid="{3DF0B209-1202-4A16-A01B-F5B712DD83CE}"/>
    <cellStyle name="Normal GHG whole table 3 2 2" xfId="1486" xr:uid="{66259CAC-002A-4117-89C2-6CB6A39A0476}"/>
    <cellStyle name="Normal GHG whole table 3 2 2 2" xfId="1487" xr:uid="{3E34722B-F2F1-4D0F-8C35-D587375A6BBB}"/>
    <cellStyle name="Normal GHG whole table 3 2 2 2 2" xfId="2444" xr:uid="{355205F1-1DD1-4706-9141-D0397F4D3600}"/>
    <cellStyle name="Normal GHG whole table 3 2 2 3" xfId="2443" xr:uid="{956FE2C2-FEA9-42C4-873F-14F089597A0D}"/>
    <cellStyle name="Normal GHG whole table 3 2 3" xfId="1488" xr:uid="{279586FE-CDA2-47BC-B36B-B4B32D5D4CC1}"/>
    <cellStyle name="Normal GHG whole table 3 2 3 2" xfId="2445" xr:uid="{DF615EC1-2248-4612-B219-532020B646B4}"/>
    <cellStyle name="Normal GHG whole table 3 2 4" xfId="2442" xr:uid="{3C08F1AF-278B-4058-AFD0-7C0C1857C765}"/>
    <cellStyle name="Normal GHG whole table 3 3" xfId="1489" xr:uid="{B34E0EAD-8698-4A6D-8C30-7589981998F3}"/>
    <cellStyle name="Normal GHG whole table 3 3 2" xfId="1490" xr:uid="{49654D27-443E-46E6-A395-EEAB27FDF0F3}"/>
    <cellStyle name="Normal GHG whole table 3 3 2 2" xfId="1491" xr:uid="{CDC15F12-B65D-49A4-A260-4DCA639C7EFC}"/>
    <cellStyle name="Normal GHG whole table 3 3 2 2 2" xfId="2448" xr:uid="{A8C8C74B-31E4-4738-8AF4-BC0EAC95373F}"/>
    <cellStyle name="Normal GHG whole table 3 3 2 3" xfId="2447" xr:uid="{C9FD7E9B-C967-42C8-B00D-3E9BFE2C2E36}"/>
    <cellStyle name="Normal GHG whole table 3 3 3" xfId="1492" xr:uid="{DB64EC89-0E46-4709-825B-0DF543734F01}"/>
    <cellStyle name="Normal GHG whole table 3 3 3 2" xfId="2449" xr:uid="{57291A03-8BEB-435E-9FDA-390FF4211F80}"/>
    <cellStyle name="Normal GHG whole table 3 3 4" xfId="2446" xr:uid="{64FCBAA9-2F10-4AEC-BC93-61D3CCB4DE01}"/>
    <cellStyle name="Normal GHG whole table 3 4" xfId="1493" xr:uid="{9CF74858-ABE4-4F01-AFFD-651F00998E3A}"/>
    <cellStyle name="Normal GHG whole table 3 4 2" xfId="1494" xr:uid="{24037310-0DC0-4A0D-AFBF-5C2FDCE69C5A}"/>
    <cellStyle name="Normal GHG whole table 3 4 2 2" xfId="1495" xr:uid="{BAEE058F-FDA0-4DC0-9816-A10EE6D3990A}"/>
    <cellStyle name="Normal GHG whole table 3 4 2 2 2" xfId="2452" xr:uid="{2B0E9A09-2B4A-4324-B377-3F84E5A2126D}"/>
    <cellStyle name="Normal GHG whole table 3 4 2 3" xfId="2451" xr:uid="{EF1B399D-E33D-4121-B8EF-42E57D8C7FD8}"/>
    <cellStyle name="Normal GHG whole table 3 4 3" xfId="1496" xr:uid="{1F259586-D560-46E6-90E3-E14949798F44}"/>
    <cellStyle name="Normal GHG whole table 3 4 3 2" xfId="2453" xr:uid="{078175B9-7204-4234-83F5-6346494B32A2}"/>
    <cellStyle name="Normal GHG whole table 3 4 4" xfId="2450" xr:uid="{CDE58199-C98A-4E00-A1DE-F815F0262ACC}"/>
    <cellStyle name="Normal GHG whole table 3 5" xfId="1497" xr:uid="{C25889F0-D235-427F-8E5E-3EEFAE372E9C}"/>
    <cellStyle name="Normal GHG whole table 3 5 2" xfId="2454" xr:uid="{C0EA9560-9A6C-4C84-A2FA-669B6E0F1231}"/>
    <cellStyle name="Normal GHG whole table 3 6" xfId="2441" xr:uid="{744D41AE-C130-47DA-AA9E-B81735C00C9D}"/>
    <cellStyle name="Normal GHG whole table 4" xfId="1498" xr:uid="{25FDD6B1-1B90-4BB0-9049-99E10C5E4A6A}"/>
    <cellStyle name="Normal GHG whole table 4 2" xfId="1499" xr:uid="{09152C38-CF28-4F58-8894-B6DFE2282804}"/>
    <cellStyle name="Normal GHG whole table 4 2 2" xfId="2456" xr:uid="{18A7C19F-B015-4450-A971-DD1B991DBA89}"/>
    <cellStyle name="Normal GHG whole table 4 3" xfId="2455" xr:uid="{103F0BBE-7D59-4B03-B3D3-8DB796371DB9}"/>
    <cellStyle name="Normal GHG whole table 5" xfId="1500" xr:uid="{3B4B17C6-3C30-418F-AE82-3CF05F342F06}"/>
    <cellStyle name="Normal GHG whole table 5 2" xfId="2457" xr:uid="{DD319774-DB97-43A8-958C-0ABD8930F202}"/>
    <cellStyle name="Normal GHG whole table 6" xfId="2432" xr:uid="{D353B3B6-350E-49E3-B7C9-F38BF6963FB5}"/>
    <cellStyle name="Normal GHG-Shade" xfId="1501" xr:uid="{28410E8F-52A2-4DA0-AFD3-AFEB7B26D9A7}"/>
    <cellStyle name="Normal GHG-Shade 2" xfId="1502" xr:uid="{798816F3-CC0D-4B21-8076-064C5CE40F4B}"/>
    <cellStyle name="Normal GHG-Shade 2 2" xfId="1503" xr:uid="{06152B6F-F669-4F10-9B35-8D069C5E89DA}"/>
    <cellStyle name="Normal GHG-Shade 2 2 2" xfId="1504" xr:uid="{6128C46E-E9D9-4BDF-BF2E-7037F5F28F95}"/>
    <cellStyle name="Normal GHG-Shade 2 3" xfId="1505" xr:uid="{7FAA3315-B723-45DE-B727-419DAD87830F}"/>
    <cellStyle name="Normal GHG-Shade 2 3 2" xfId="1506" xr:uid="{26A18BA9-AD1A-46FC-BEB8-0698C265B72D}"/>
    <cellStyle name="Normal GHG-Shade 2 4" xfId="1507" xr:uid="{29672B1B-C6BC-4463-8D9E-E21F16975ECE}"/>
    <cellStyle name="Normal GHG-Shade 2 4 2" xfId="1508" xr:uid="{8E79BED0-DD42-4D19-B7A4-9E7EA0C25D4E}"/>
    <cellStyle name="Normal GHG-Shade 2 5" xfId="1509" xr:uid="{D2EA21E1-DCFC-45D3-97A2-A362C351DB94}"/>
    <cellStyle name="Normal GHG-Shade 2 5 2" xfId="1510" xr:uid="{5916D7B7-2D71-4427-809F-0ECBDD2EA153}"/>
    <cellStyle name="Normal GHG-Shade 2 6" xfId="1511" xr:uid="{29B9AF3C-E32D-483E-93B8-2D1A6685D179}"/>
    <cellStyle name="Normal GHG-Shade 3" xfId="1512" xr:uid="{B00F5DB3-F72E-471B-996E-44098CCD3498}"/>
    <cellStyle name="Normal GHG-Shade 3 2" xfId="1513" xr:uid="{01EE6CC9-D334-4E35-B136-4420CC5FDE42}"/>
    <cellStyle name="Normal GHG-Shade 3 2 2" xfId="1514" xr:uid="{62240AE7-EF35-4A35-AE65-962752B9ABC9}"/>
    <cellStyle name="Normal GHG-Shade 3 3" xfId="1515" xr:uid="{689583ED-735D-432B-9741-93E7CA0C2A25}"/>
    <cellStyle name="Normal GHG-Shade 4" xfId="1516" xr:uid="{A5633B8D-0082-4BF4-AF94-FFCA2855C442}"/>
    <cellStyle name="Normal GHG-Shade 4 2" xfId="1517" xr:uid="{84357D5C-068A-4A94-ACCD-EAA0EE1E574E}"/>
    <cellStyle name="Normal GHG-Shade 4 2 2" xfId="1518" xr:uid="{7E2B8AA9-94E4-431A-BFC5-D3EC339EA1A4}"/>
    <cellStyle name="Normal GHG-Shade 4 3" xfId="1519" xr:uid="{04631BA1-F548-4663-889F-54B2F17544E0}"/>
    <cellStyle name="Normal GHG-Shade 5" xfId="1520" xr:uid="{2340DBD0-AB09-4A39-A768-B3FF60428235}"/>
    <cellStyle name="Normál_Munka1" xfId="1521" xr:uid="{D3C5C249-793E-47BE-BE0B-4C308613E334}"/>
    <cellStyle name="Note 1" xfId="1522" xr:uid="{363581E3-54EA-4E32-A43F-26CD79E86F95}"/>
    <cellStyle name="Note 1 2" xfId="1523" xr:uid="{F2D5670D-0DA0-4C32-AF2B-4852DAB20807}"/>
    <cellStyle name="Note 1 2 2" xfId="2459" xr:uid="{A19BCF93-960D-499B-B175-407295C07FA9}"/>
    <cellStyle name="Note 1 3" xfId="2458" xr:uid="{8697A2AE-76F0-4606-B685-4DC36654F0D5}"/>
    <cellStyle name="Note 2" xfId="1524" xr:uid="{2E16D35C-4976-4389-BA2C-A1A836A1E2A6}"/>
    <cellStyle name="Note 2 2" xfId="1525" xr:uid="{03529CAB-626E-425F-8565-FEE2846FB99D}"/>
    <cellStyle name="Note 2 2 2" xfId="1526" xr:uid="{E1F33DD9-4285-4BA0-9645-7AE165941142}"/>
    <cellStyle name="Note 2 2 2 2" xfId="1527" xr:uid="{842A92C0-794D-4287-BEE8-8974A8E2E467}"/>
    <cellStyle name="Note 2 2 2 2 2" xfId="2460" xr:uid="{C6A9634D-A4D1-4AAB-AC54-F55A50C30F24}"/>
    <cellStyle name="Note 2 2 3" xfId="1528" xr:uid="{63794625-D79B-4646-8782-16E83E4A075A}"/>
    <cellStyle name="Note 2 2 3 2" xfId="2461" xr:uid="{1F7FB201-1B31-4095-B64D-B1FFD14C5BF4}"/>
    <cellStyle name="Note 2 3" xfId="1529" xr:uid="{C543FF47-B727-4704-885F-F8C5C7C003BA}"/>
    <cellStyle name="Note 2 3 2" xfId="1530" xr:uid="{6084CA6B-9C6C-41B8-8B75-D0CA1DB9C1F1}"/>
    <cellStyle name="Note 2 3 2 2" xfId="1531" xr:uid="{14F279DE-8FB1-4DD6-9702-361A77C3196D}"/>
    <cellStyle name="Note 2 3 2 2 2" xfId="2462" xr:uid="{899B25BF-7D07-45F0-9D03-5A5EE72DD921}"/>
    <cellStyle name="Note 2 3 3" xfId="1532" xr:uid="{4E33BB54-7DC6-402A-BFC4-5DD61322828D}"/>
    <cellStyle name="Note 2 3 3 2" xfId="2463" xr:uid="{D63A308A-5D63-43D5-B3ED-D0E9F0357346}"/>
    <cellStyle name="Note 2 4" xfId="1533" xr:uid="{E4273047-CE69-4AC3-B1C9-4B245DAAF75A}"/>
    <cellStyle name="Note 2 4 2" xfId="1534" xr:uid="{4FAE815F-6943-44BA-8DF4-628C4FC694D6}"/>
    <cellStyle name="Note 2 4 2 2" xfId="1535" xr:uid="{D8F62473-E74A-4BB6-A2D2-A7AF126173C7}"/>
    <cellStyle name="Note 2 4 2 2 2" xfId="2464" xr:uid="{B2AA66DD-B41E-4746-902F-E971D382BFFB}"/>
    <cellStyle name="Note 2 4 3" xfId="1536" xr:uid="{33C8BB43-6878-417F-9A07-7BD17C4840AA}"/>
    <cellStyle name="Note 2 4 3 2" xfId="2465" xr:uid="{B517EDCF-0906-44EA-9D7B-72977558668F}"/>
    <cellStyle name="Note 2 5" xfId="1537" xr:uid="{ACD87A15-703E-4172-8C6B-11B74035DD31}"/>
    <cellStyle name="Note 2 5 2" xfId="1538" xr:uid="{D470E876-9B5B-46C0-83F3-88031A817EDC}"/>
    <cellStyle name="Note 2 5 2 2" xfId="2466" xr:uid="{76EB7C9F-04E9-4A2F-9A47-9C3686344797}"/>
    <cellStyle name="Note 2 6" xfId="1539" xr:uid="{4D89F573-EA9E-47F8-AD34-3501ADE79E54}"/>
    <cellStyle name="Note 3" xfId="1540" xr:uid="{41C49D52-EC6F-449E-B431-D5EB09242BB6}"/>
    <cellStyle name="Note 3 2" xfId="1541" xr:uid="{2EC430A7-9B2A-43D4-B3E9-8F686D4DB8BB}"/>
    <cellStyle name="Note 3 2 2" xfId="1542" xr:uid="{36E6FD38-E95B-4890-87BA-9BC8D1DDABB6}"/>
    <cellStyle name="Note 3 2 2 2" xfId="1543" xr:uid="{6D17748E-5F3F-4C94-B51F-3B495A7F7923}"/>
    <cellStyle name="Note 3 2 3" xfId="1544" xr:uid="{4ABD28F5-42FF-4BC3-8E34-A7F67708210B}"/>
    <cellStyle name="Note 3 3" xfId="1545" xr:uid="{E09C3E6E-19B8-433D-996B-917D1E9249D7}"/>
    <cellStyle name="Note 3 3 2" xfId="1546" xr:uid="{F0937111-2AE1-42B2-B8FD-8974E63A9054}"/>
    <cellStyle name="Note 3 3 2 2" xfId="1547" xr:uid="{AEF4A2E1-00E6-4FC2-97F2-D228CCE0698B}"/>
    <cellStyle name="Note 3 3 3" xfId="1548" xr:uid="{ABB5DDD0-8D37-4315-B275-8699B8F88092}"/>
    <cellStyle name="Note 3 4" xfId="1549" xr:uid="{908340B7-BE3D-4B7A-A7EC-EDAF519D5FFC}"/>
    <cellStyle name="Note 3 4 2" xfId="1550" xr:uid="{70EBDCD3-0240-4A28-84D1-5D5366BAF363}"/>
    <cellStyle name="Note 3 4 2 2" xfId="1551" xr:uid="{3E2AC047-CEDB-4760-8222-27338E2DA8F0}"/>
    <cellStyle name="Note 3 4 3" xfId="1552" xr:uid="{5ABB2678-16C9-4CA5-84D9-1E4E8C34DA1F}"/>
    <cellStyle name="Note 3 5" xfId="1553" xr:uid="{34705002-EADC-4ADD-B8D5-3BE7A69773CF}"/>
    <cellStyle name="Note 3 5 2" xfId="1554" xr:uid="{22BB7504-DD9A-4999-8F4A-8A00F67C0A47}"/>
    <cellStyle name="Note 3 6" xfId="1555" xr:uid="{DDFB20C8-C82C-4355-ADFF-564C29C7C45C}"/>
    <cellStyle name="Notiz" xfId="1556" xr:uid="{96D5DD97-27A1-4C22-8126-FDCBA27EAB90}"/>
    <cellStyle name="Notiz 2" xfId="1557" xr:uid="{CC57D675-5058-47E4-907C-80A1A883225E}"/>
    <cellStyle name="Notiz 2 2" xfId="1558" xr:uid="{29DB4313-2954-44B2-921C-182C3AF6FA0D}"/>
    <cellStyle name="Notiz 2 2 2" xfId="1559" xr:uid="{76AAB4BB-D5A1-4778-8616-413F595F4B4F}"/>
    <cellStyle name="Notiz 2 3" xfId="1560" xr:uid="{3EF78BD3-077C-43A2-8855-229489C84321}"/>
    <cellStyle name="Notiz 3" xfId="1561" xr:uid="{8F24974C-3549-418D-B393-05CD50C0A3D0}"/>
    <cellStyle name="Notiz 3 2" xfId="1562" xr:uid="{BB4DDB26-8F1C-43FC-9F35-8F61F8727B86}"/>
    <cellStyle name="Notiz 3 2 2" xfId="1563" xr:uid="{3DEBC815-178B-475A-A3C4-3484B0341E35}"/>
    <cellStyle name="Notiz 3 3" xfId="1564" xr:uid="{904D1B0A-DC81-401F-A12D-D293CE524DEC}"/>
    <cellStyle name="Notiz 4" xfId="1565" xr:uid="{9A90ED59-4185-432F-9677-EC6CB2519334}"/>
    <cellStyle name="Notiz 4 2" xfId="1566" xr:uid="{97C75187-5279-477C-AD7F-8DDDA5FE89DE}"/>
    <cellStyle name="Notiz 4 2 2" xfId="1567" xr:uid="{637D55E2-FD8F-49B0-90B9-E897EB7EA9BA}"/>
    <cellStyle name="Notiz 4 3" xfId="1568" xr:uid="{1D66AD88-CD3C-41E6-8E90-DB5A1C019486}"/>
    <cellStyle name="Notiz 5" xfId="1569" xr:uid="{96B4BA52-41F3-4255-BEDD-6B9F7862DD5F}"/>
    <cellStyle name="Notiz 5 2" xfId="1570" xr:uid="{6A524480-F4E0-43BA-A3A2-6E91A5C49856}"/>
    <cellStyle name="Notiz 6" xfId="1571" xr:uid="{8D1C2900-E2E3-462C-9B45-F53C029ACCD8}"/>
    <cellStyle name="Output 2" xfId="1572" xr:uid="{55544889-CFB7-44E8-B7C0-36645FA6E5A5}"/>
    <cellStyle name="Output 2 2" xfId="1573" xr:uid="{5F237387-84C5-4612-B5EE-0CF675E67B4B}"/>
    <cellStyle name="Output 2 2 2" xfId="1574" xr:uid="{4D07C0FA-AA0F-42CF-9C10-543FBBE7C04C}"/>
    <cellStyle name="Output 2 2 2 2" xfId="1575" xr:uid="{982EE1FD-6E6A-4BC8-A435-FB6D204A85BD}"/>
    <cellStyle name="Output 2 2 3" xfId="1576" xr:uid="{05F0E35D-5739-4C20-9DC2-122EE42D3394}"/>
    <cellStyle name="Output 2 3" xfId="1577" xr:uid="{D9A7BD52-B038-42F2-9876-2133031653FF}"/>
    <cellStyle name="Output 2 3 2" xfId="1578" xr:uid="{3665D8F6-C3EF-4E18-A748-9EA1A83D8A1B}"/>
    <cellStyle name="Output 2 3 2 2" xfId="1579" xr:uid="{20816115-9587-4906-B581-96F6CD0CBAB5}"/>
    <cellStyle name="Output 2 3 3" xfId="1580" xr:uid="{8BF90761-FCB6-48C3-B12D-4381601EB626}"/>
    <cellStyle name="Output 2 4" xfId="1581" xr:uid="{F030110B-8A0E-4926-9692-ED03B7CE8951}"/>
    <cellStyle name="Output 2 4 2" xfId="1582" xr:uid="{9428CA86-8028-4364-850A-06B0BA030808}"/>
    <cellStyle name="Output 2 5" xfId="1583" xr:uid="{A4D72D9A-98B2-4D16-8039-7F539FCBE7B2}"/>
    <cellStyle name="Output 3" xfId="1584" xr:uid="{5BB1F78C-8A72-4F7C-A025-1ABDB2F30D93}"/>
    <cellStyle name="Output 3 2" xfId="1585" xr:uid="{809215F7-75B1-4E43-9FF2-F5EBFE095899}"/>
    <cellStyle name="Output 3 2 2" xfId="1586" xr:uid="{D1004D27-126B-41BB-A87D-52BE5CF2C3D5}"/>
    <cellStyle name="Output 3 2 2 2" xfId="1587" xr:uid="{0D182449-4DB2-4311-8C4C-80961BEF4FE0}"/>
    <cellStyle name="Output 3 2 3" xfId="1588" xr:uid="{8217CE62-CBE8-4D10-B1D3-E772B57CDC81}"/>
    <cellStyle name="Output 3 3" xfId="1589" xr:uid="{F99259B1-C61A-4C23-8F73-F72CBB76698B}"/>
    <cellStyle name="Output 3 3 2" xfId="1590" xr:uid="{64BE73C1-4AC5-43FF-A374-E05F365DDE78}"/>
    <cellStyle name="Output 3 3 2 2" xfId="1591" xr:uid="{0D0EAC08-D91E-41CF-BB4E-1144E3DD6EBF}"/>
    <cellStyle name="Output 3 3 3" xfId="1592" xr:uid="{49B28FC0-E5DB-48DC-948E-7AC73FCE5281}"/>
    <cellStyle name="Output 3 4" xfId="1593" xr:uid="{0B070B0E-7B0E-4177-B58A-1401C50133F5}"/>
    <cellStyle name="Output 3 4 2" xfId="1594" xr:uid="{36A3457E-3829-4AFD-81A1-B66753F1BD24}"/>
    <cellStyle name="Output 3 5" xfId="1595" xr:uid="{3047DD16-1364-4AA3-8C61-8FDC825BB440}"/>
    <cellStyle name="Pattern" xfId="1596" xr:uid="{754AF4D5-FBF5-4507-A03C-85863FBF35C8}"/>
    <cellStyle name="Pattern 2" xfId="1597" xr:uid="{C2B44488-FA8D-491B-B808-AD0E4AD0B594}"/>
    <cellStyle name="Pattern 2 2" xfId="1598" xr:uid="{C0786C4F-3AD8-47B5-AF48-6B73D3DC53A4}"/>
    <cellStyle name="Pattern 2 2 2" xfId="1599" xr:uid="{5B2AAAE9-CAB0-4161-AB4B-B80DBD61FBFE}"/>
    <cellStyle name="Pattern 2 2 2 2" xfId="1600" xr:uid="{92D6BFDE-C8AD-49F9-889B-4C4618D49C76}"/>
    <cellStyle name="Pattern 2 2 3" xfId="1601" xr:uid="{B891E473-A6E7-4B75-B000-C04A1BD635E4}"/>
    <cellStyle name="Pattern 2 3" xfId="1602" xr:uid="{3663E03F-3B3B-4720-8BBE-75D509C3443D}"/>
    <cellStyle name="Pattern 2 3 2" xfId="1603" xr:uid="{4D3883CA-06F3-451B-84E7-716DD2BC2689}"/>
    <cellStyle name="Pattern 2 4" xfId="1604" xr:uid="{5C359B8D-67C1-4B47-95E3-35BF9F6E37AB}"/>
    <cellStyle name="Pattern 3" xfId="1605" xr:uid="{D1F39AD4-81CB-4942-89EF-7FC85B4D874C}"/>
    <cellStyle name="Pattern 3 2" xfId="1606" xr:uid="{4E56B8DC-6C77-4C5D-9957-521230037DE0}"/>
    <cellStyle name="Pattern 3 2 2" xfId="1607" xr:uid="{681023B9-9B7C-46D2-B59C-C1E7876D740E}"/>
    <cellStyle name="Pattern 3 2 2 2" xfId="1608" xr:uid="{BBB9FE69-2E29-4BCF-ABAA-2D58EE3D9EDE}"/>
    <cellStyle name="Pattern 3 2 3" xfId="1609" xr:uid="{7FB7D7FB-2B0B-4ED3-AFC6-2DC41F66FF7C}"/>
    <cellStyle name="Pattern 3 3" xfId="1610" xr:uid="{F8053595-1C08-43DE-AB28-BFBCD1974299}"/>
    <cellStyle name="Pattern 3 3 2" xfId="1611" xr:uid="{3BAD8D29-37E2-4876-AA50-2B8E5C24041B}"/>
    <cellStyle name="Pattern 3 3 2 2" xfId="1612" xr:uid="{86B33E47-622D-4406-B155-F37BDC89DCEF}"/>
    <cellStyle name="Pattern 3 3 3" xfId="1613" xr:uid="{E5FE8B28-C0D1-48EE-9609-B7E77E064AC2}"/>
    <cellStyle name="Pattern 3 4" xfId="1614" xr:uid="{EEFB460B-3D96-48C1-AD5D-B401F44B0206}"/>
    <cellStyle name="Pattern 3 4 2" xfId="1615" xr:uid="{1B28DB71-E10A-4280-BEB5-AE0381B43003}"/>
    <cellStyle name="Pattern 3 4 2 2" xfId="1616" xr:uid="{E2A1BC4F-B59B-413B-9CB6-AD76B05E65E3}"/>
    <cellStyle name="Pattern 3 4 3" xfId="1617" xr:uid="{F64E5F5B-9164-4BB2-95BB-79B5B73F0FBA}"/>
    <cellStyle name="Pattern 3 5" xfId="1618" xr:uid="{C4FCE1A6-9E24-4C11-B9FA-094BBCA7230F}"/>
    <cellStyle name="Pattern 4" xfId="1619" xr:uid="{FF5CD46A-E9A5-4F01-B9AE-A355156E6BF2}"/>
    <cellStyle name="Percent 2" xfId="1620" xr:uid="{260C6C4C-ABC9-476F-AB13-2958D10FFCF4}"/>
    <cellStyle name="Percent 2 2" xfId="1621" xr:uid="{A940D500-C63A-4C50-830F-D12EDCCBB8E8}"/>
    <cellStyle name="Percent 2 2 2" xfId="1622" xr:uid="{08150C3A-47F4-4969-BE4E-AB85DC8B5C3A}"/>
    <cellStyle name="Percent 2 3" xfId="1623" xr:uid="{7E053076-45BE-4712-AC08-11098816205E}"/>
    <cellStyle name="Pourcentage" xfId="1" builtinId="5"/>
    <cellStyle name="Pourcentage 2" xfId="1625" xr:uid="{6B67C95E-D5AA-4FC9-B259-E5BF9240BF76}"/>
    <cellStyle name="Pourcentage 2 2" xfId="1626" xr:uid="{23A0F2C7-8B89-4E29-B6D7-CC5E7AD95275}"/>
    <cellStyle name="Pourcentage 2 2 2" xfId="1627" xr:uid="{3BAEBC34-43D2-4871-95F5-AB2DC063BF63}"/>
    <cellStyle name="Pourcentage 2 3" xfId="1628" xr:uid="{DC129291-B5B8-4996-B77C-E4F347BBB306}"/>
    <cellStyle name="Pourcentage 2 4" xfId="1779" xr:uid="{B360397F-AD7B-4EE7-B672-626DB88B13F1}"/>
    <cellStyle name="Pourcentage 3" xfId="1629" xr:uid="{DC5370C6-2FE3-4999-BC11-D7EF49A39A06}"/>
    <cellStyle name="Pourcentage 3 2" xfId="1630" xr:uid="{46B4619C-DC69-4C9D-8B52-353384D55977}"/>
    <cellStyle name="Pourcentage 4" xfId="1631" xr:uid="{551C5D85-82EE-4AC5-BC63-862E5F13C2F9}"/>
    <cellStyle name="Pourcentage 4 2" xfId="1632" xr:uid="{7574312A-7726-4D0D-856A-9DC3909BC4F4}"/>
    <cellStyle name="Pourcentage 5" xfId="1633" xr:uid="{0E397592-098F-4B78-948A-D98A4B50E657}"/>
    <cellStyle name="Pourcentage 6" xfId="1624" xr:uid="{262C1DB4-7B11-4205-B37F-200FE61CA2A3}"/>
    <cellStyle name="RowLevel_1 2" xfId="1634" xr:uid="{810591F2-0080-4205-B3BD-D57F0B281008}"/>
    <cellStyle name="Schlecht" xfId="1635" xr:uid="{9E5E80A4-FDD5-4364-8AB8-B7B43E673FB8}"/>
    <cellStyle name="Schlecht 2" xfId="1636" xr:uid="{04D63956-4D0F-467D-AA4F-FBEC26B22E65}"/>
    <cellStyle name="Shade" xfId="1637" xr:uid="{604BCAED-BE46-4AD6-B8AB-17FF0969A496}"/>
    <cellStyle name="Shade 2" xfId="1638" xr:uid="{7E660827-B110-49F7-BE8E-F13BD71CBAE3}"/>
    <cellStyle name="Shade 2 2" xfId="1639" xr:uid="{D48E0AAF-B38B-4C4F-B039-8E1D07D2ED55}"/>
    <cellStyle name="Shade 2 2 2" xfId="1640" xr:uid="{BD9A0FBA-12D7-466A-9D71-39156829EFB8}"/>
    <cellStyle name="Shade 2 2 2 2" xfId="1641" xr:uid="{1F6D33D1-95FE-4844-AE9E-8D94E833ABC0}"/>
    <cellStyle name="Shade 2 2 2 2 2" xfId="1642" xr:uid="{93253758-6722-4F6F-91C8-31A44FDC71D9}"/>
    <cellStyle name="Shade 2 2 2 3" xfId="1643" xr:uid="{8E320458-6D35-4B97-8EE7-0D5C3AEF6BBF}"/>
    <cellStyle name="Shade 2 2 3" xfId="1644" xr:uid="{F5AF9350-F43D-4F9A-B295-CC2CB1196007}"/>
    <cellStyle name="Shade 2 2 3 2" xfId="1645" xr:uid="{34F7C6D8-F075-4626-A46F-F62E1FF91EA9}"/>
    <cellStyle name="Shade 2 2 4" xfId="1646" xr:uid="{EEC49DFB-C895-416F-8FBF-A8A845DD1F2C}"/>
    <cellStyle name="Shade 2 3" xfId="1647" xr:uid="{40A2E35F-42B8-4FEC-9979-760EE079B5D9}"/>
    <cellStyle name="Shade 2 3 2" xfId="1648" xr:uid="{0F3D7474-7964-4883-BCD1-E49173AE6D58}"/>
    <cellStyle name="Shade 2 3 2 2" xfId="1649" xr:uid="{48606934-2E2C-4AC6-9518-B1AB4DE00009}"/>
    <cellStyle name="Shade 2 3 2 2 2" xfId="1650" xr:uid="{91D94774-94A9-486E-B1A8-5ED3FC19F786}"/>
    <cellStyle name="Shade 2 3 2 3" xfId="1651" xr:uid="{7B83734C-1822-4D50-85D6-749F08612F45}"/>
    <cellStyle name="Shade 2 3 3" xfId="1652" xr:uid="{A78930B1-34F1-4596-AC8B-414B5807BCF4}"/>
    <cellStyle name="Shade 2 3 3 2" xfId="1653" xr:uid="{3978A6FB-E9F4-4451-BE06-4C01ACB13416}"/>
    <cellStyle name="Shade 2 3 3 2 2" xfId="1654" xr:uid="{2FEE55B6-65B9-42C7-A04D-7F94EA7857BF}"/>
    <cellStyle name="Shade 2 3 3 3" xfId="1655" xr:uid="{F01071AB-2E63-41F2-A487-149BA05EE61E}"/>
    <cellStyle name="Shade 2 3 4" xfId="1656" xr:uid="{861D00AC-F8F9-41A6-B900-1D1A197542AD}"/>
    <cellStyle name="Shade 2 3 4 2" xfId="1657" xr:uid="{F1BC2AFF-44D0-49A3-BC6B-25FBF6585D6B}"/>
    <cellStyle name="Shade 2 3 4 2 2" xfId="1658" xr:uid="{ED7AB543-24B4-475F-8840-6B3863439795}"/>
    <cellStyle name="Shade 2 3 4 3" xfId="1659" xr:uid="{3ED803C4-7F90-4491-A4F0-C594F43CF9FF}"/>
    <cellStyle name="Shade 2 3 5" xfId="1660" xr:uid="{0BB3FDF5-8B94-4719-ABD9-072730BA6160}"/>
    <cellStyle name="Shade 2 4" xfId="1661" xr:uid="{5DBAD090-83FF-4E56-BF9A-F54CAE9B6231}"/>
    <cellStyle name="Shade 3" xfId="1662" xr:uid="{56AA5082-0785-4AC5-A4D1-ECC0FED77D3A}"/>
    <cellStyle name="Shade 3 2" xfId="1663" xr:uid="{992B2B72-C709-406D-BC5E-F97D72A97BB7}"/>
    <cellStyle name="Shade 3 2 2" xfId="1664" xr:uid="{AE513CF3-F5FE-4786-A346-A1A3B5BFA847}"/>
    <cellStyle name="Shade 3 2 2 2" xfId="1665" xr:uid="{48BEBA5A-2258-40D5-B92B-A6A68A1D9D8E}"/>
    <cellStyle name="Shade 3 2 3" xfId="1666" xr:uid="{20D76CA0-EBB3-4575-A7D7-A247171DFC43}"/>
    <cellStyle name="Shade 3 3" xfId="1667" xr:uid="{AD137E11-0886-46AD-8C69-5BDB4440B621}"/>
    <cellStyle name="Shade 3 3 2" xfId="1668" xr:uid="{EB35734F-5E99-4834-8FF7-72514E9FDCF0}"/>
    <cellStyle name="Shade 3 4" xfId="1669" xr:uid="{348DCB12-8FEB-4720-8440-54E8477E9DB0}"/>
    <cellStyle name="Shade 4" xfId="1670" xr:uid="{57C1DB63-0996-4DA6-ABF0-003163CD08DE}"/>
    <cellStyle name="Shade 4 2" xfId="1671" xr:uid="{4575BBB9-D3D7-4126-BAC0-1D70634328F5}"/>
    <cellStyle name="Shade 4 2 2" xfId="1672" xr:uid="{A0F75107-6DE0-4015-85E3-3F4FABC5B6ED}"/>
    <cellStyle name="Shade 4 2 2 2" xfId="1673" xr:uid="{D2947EEA-6FCE-4687-84C2-3C11F1C1DCAC}"/>
    <cellStyle name="Shade 4 2 3" xfId="1674" xr:uid="{65774BC2-11CA-43B6-A8A2-C00DA06DF836}"/>
    <cellStyle name="Shade 4 2 3 2" xfId="1675" xr:uid="{291AE5E3-A052-4812-88FC-6221D26DE4DC}"/>
    <cellStyle name="Shade 4 2 4" xfId="1676" xr:uid="{C617312D-FA8F-452D-8068-9869C554237D}"/>
    <cellStyle name="Shade 4 3" xfId="1677" xr:uid="{7FCB618C-407C-4778-978D-08E649147187}"/>
    <cellStyle name="Shade 4 3 2" xfId="1678" xr:uid="{B522E585-B608-40A4-A8D7-AED7E1B70E0B}"/>
    <cellStyle name="Shade 4 3 2 2" xfId="1679" xr:uid="{6B88760D-6256-4F2D-891D-82BC63CB3D3B}"/>
    <cellStyle name="Shade 4 3 3" xfId="1680" xr:uid="{D33E1D7F-444B-4601-B8D2-0BB4D135859A}"/>
    <cellStyle name="Shade 4 4" xfId="1681" xr:uid="{3F8A407F-1A92-469E-BE1D-142F96DB1B81}"/>
    <cellStyle name="Shade 4 4 2" xfId="1682" xr:uid="{7BB97A51-2FA2-42B2-937A-96E844D7B8D4}"/>
    <cellStyle name="Shade 4 4 2 2" xfId="1683" xr:uid="{B854EF68-8CEB-4205-AD28-DAC7BDE74EC2}"/>
    <cellStyle name="Shade 4 4 3" xfId="1684" xr:uid="{FA6D1A18-7976-44C2-B276-0B71765D9D25}"/>
    <cellStyle name="Shade 4 5" xfId="1685" xr:uid="{338B24E3-F399-4063-8617-F8CA7F6F9FE2}"/>
    <cellStyle name="Shade 5" xfId="1686" xr:uid="{7C1CB55A-AEE0-44A4-9A00-038BFC0A2639}"/>
    <cellStyle name="Shade 5 2" xfId="1687" xr:uid="{20415E1A-EE3D-44BF-AF45-85DFEE3CCEC2}"/>
    <cellStyle name="Shade 6" xfId="1688" xr:uid="{FBA9C529-CAD9-4FFE-A2DE-4821329177D5}"/>
    <cellStyle name="Shade_B_border2" xfId="1689" xr:uid="{AE06317D-749F-42DD-9138-D1D18182E8BD}"/>
    <cellStyle name="Standard 2" xfId="1690" xr:uid="{9EEEAB5B-B246-499D-94C3-8F072C940495}"/>
    <cellStyle name="Standard 2 2" xfId="1691" xr:uid="{8BC665C7-300D-412E-B6BA-CEC94125AC01}"/>
    <cellStyle name="Standard 2 2 2" xfId="1692" xr:uid="{47FCEA48-C461-4EFB-AEFA-E649C98E220D}"/>
    <cellStyle name="Standard 2 2 2 2" xfId="1693" xr:uid="{894FDE06-B17B-448D-8B8C-04A2F594D13B}"/>
    <cellStyle name="Standard 2 2 3" xfId="1694" xr:uid="{B8B72C62-8029-4C14-B0FE-2AC5C6543BC1}"/>
    <cellStyle name="Standard 2 3" xfId="1695" xr:uid="{D0DF7E6B-F7D1-4E3F-82D6-3D87EF98EDF0}"/>
    <cellStyle name="Standard 2 3 2" xfId="1696" xr:uid="{ED268C9C-20E3-4F2F-BCBB-DF0FCEED65B4}"/>
    <cellStyle name="Standard 2 4" xfId="1697" xr:uid="{24C04028-636B-4519-B065-2A7C67AA6FD9}"/>
    <cellStyle name="Status 1" xfId="1698" xr:uid="{F8CF1A3E-9BAE-47F2-B803-01620617DEBB}"/>
    <cellStyle name="Status 1 2" xfId="1699" xr:uid="{F2B01B3A-CEC4-43CF-A8DD-3DCB5A88E4E1}"/>
    <cellStyle name="Text 1" xfId="1700" xr:uid="{6C54FE2E-55F6-4501-8A3E-4DA1DD58B3A4}"/>
    <cellStyle name="Text 1 2" xfId="1701" xr:uid="{C15C6F83-46DB-4848-9C37-42C1DD21BF3E}"/>
    <cellStyle name="Texte explicatif 2" xfId="1702" xr:uid="{8E71A633-E8DB-4566-9524-42B4E8A39785}"/>
    <cellStyle name="Texte explicatif 2 2" xfId="1703" xr:uid="{69FC27F4-8D6A-4E84-8341-D84328002D58}"/>
    <cellStyle name="Texte explicatif 3" xfId="1776" xr:uid="{928F5AAA-F077-46B2-B344-54FB69DE43AC}"/>
    <cellStyle name="Title 2" xfId="1704" xr:uid="{4A88425F-CCDF-422A-9B55-C61B4E8DABCF}"/>
    <cellStyle name="Title 2 2" xfId="1705" xr:uid="{B10DFCF0-46B3-46CC-A7F0-D14CDDFB9081}"/>
    <cellStyle name="Title 3" xfId="1706" xr:uid="{7E18CD1D-DA53-4643-9646-C2A687E3E234}"/>
    <cellStyle name="Title 3 2" xfId="1707" xr:uid="{FF2D4527-EB3D-4BCC-85A3-94398C1BB4C0}"/>
    <cellStyle name="Total 2" xfId="1708" xr:uid="{5FBD6260-9CC6-4440-9062-3C7F92041427}"/>
    <cellStyle name="Total 2 2" xfId="1709" xr:uid="{3586B553-9BFE-4326-BE49-BAE0A122B1CF}"/>
    <cellStyle name="Total 2 2 2" xfId="1710" xr:uid="{3B331C09-063C-4F4B-B16F-6D88003ABE36}"/>
    <cellStyle name="Total 2 2 2 2" xfId="1711" xr:uid="{6D7AE75C-EC04-46FC-A1BC-1265AB6F1098}"/>
    <cellStyle name="Total 2 2 3" xfId="1712" xr:uid="{81F8E8A4-1F5E-4AAB-9B60-DFB1A0110AE8}"/>
    <cellStyle name="Total 2 3" xfId="1713" xr:uid="{F4104A6C-0EA1-4C27-80FA-B57ACA55D8FA}"/>
    <cellStyle name="Total 2 3 2" xfId="1714" xr:uid="{5EA2F8FA-F11B-483C-A1DB-97809C6E40E4}"/>
    <cellStyle name="Total 2 3 2 2" xfId="1715" xr:uid="{E770EFCD-A154-4D80-B4EC-C85008D795DF}"/>
    <cellStyle name="Total 2 3 3" xfId="1716" xr:uid="{2A928615-D23E-4F21-B322-CCF0BE7625DB}"/>
    <cellStyle name="Total 2 4" xfId="1717" xr:uid="{6F1EA3B3-1CCD-412B-B983-BE6E3724B946}"/>
    <cellStyle name="Total 2 4 2" xfId="1718" xr:uid="{4D37C2C0-7DAD-427C-AFB9-ECC5C2FFBB70}"/>
    <cellStyle name="Total 2 4 2 2" xfId="1719" xr:uid="{83396E2D-7FF3-41FF-88B9-4D038799FA95}"/>
    <cellStyle name="Total 2 4 3" xfId="1720" xr:uid="{ED6C0148-E583-463F-A321-EB006746D93F}"/>
    <cellStyle name="Total 2 5" xfId="1721" xr:uid="{33E062DA-6862-434C-8436-3D01A2FD52B5}"/>
    <cellStyle name="Total 2 5 2" xfId="1722" xr:uid="{7EE59193-7DFB-43AE-906F-04C35684CFB7}"/>
    <cellStyle name="Total 2 6" xfId="1723" xr:uid="{48D6B0EB-2D56-4F51-A179-CC48746CE59B}"/>
    <cellStyle name="Total 3" xfId="1724" xr:uid="{2AAEA46E-DAD5-482F-AB8E-86DF7B5DC73A}"/>
    <cellStyle name="Total 3 2" xfId="1725" xr:uid="{39019C1F-67E1-44DF-A3E8-D3B00A8F022E}"/>
    <cellStyle name="Total 3 2 2" xfId="1726" xr:uid="{33025C0D-7968-4B27-AF18-6BAA2206237A}"/>
    <cellStyle name="Total 3 2 2 2" xfId="1727" xr:uid="{E15CBDC7-A96C-4D72-8A4A-18E29F3EB48B}"/>
    <cellStyle name="Total 3 2 3" xfId="1728" xr:uid="{08C9A1D4-8775-441F-BD63-50273F3EA855}"/>
    <cellStyle name="Total 3 3" xfId="1729" xr:uid="{201CE780-ADEF-4D8D-A46A-9C6E660DA972}"/>
    <cellStyle name="Total 3 3 2" xfId="1730" xr:uid="{A93487AF-AA1F-4917-A6DD-374049E184F1}"/>
    <cellStyle name="Total 3 3 2 2" xfId="1731" xr:uid="{CBDEE9C6-DE2D-498B-ACA0-B652701C87A5}"/>
    <cellStyle name="Total 3 3 3" xfId="1732" xr:uid="{3EB44C90-3350-45CD-BBF1-38FD18B6FCFB}"/>
    <cellStyle name="Total 3 4" xfId="1733" xr:uid="{F98DB343-0F28-4EAB-B933-95B82F75C52A}"/>
    <cellStyle name="Total 3 4 2" xfId="1734" xr:uid="{66DAAFE0-CBDF-4F5E-B016-BBDFB9A43E47}"/>
    <cellStyle name="Total 3 4 2 2" xfId="1735" xr:uid="{2A1708DF-3F5B-4B81-B61D-9B6774BE4E14}"/>
    <cellStyle name="Total 3 4 3" xfId="1736" xr:uid="{C9EF8B8C-7632-42AE-A2B4-1496E96A474F}"/>
    <cellStyle name="Total 3 5" xfId="1737" xr:uid="{1CFC9ADD-1D85-47E4-8771-27CD01516BD4}"/>
    <cellStyle name="Total 3 5 2" xfId="1738" xr:uid="{3768BB4E-ADA2-437B-BCBC-7CCC87481088}"/>
    <cellStyle name="Total 3 6" xfId="1739" xr:uid="{3840083B-20BB-4EEA-858A-F6630E89C32B}"/>
    <cellStyle name="Überschrift" xfId="1740" xr:uid="{B9E01430-ABC9-4354-9EF4-F21506737CF3}"/>
    <cellStyle name="Überschrift 1" xfId="1741" xr:uid="{085BD455-F06C-4C21-8738-9A38AB601433}"/>
    <cellStyle name="Überschrift 1 2" xfId="1742" xr:uid="{06E02560-924A-49CE-91EC-476A0E02EDCA}"/>
    <cellStyle name="Überschrift 2" xfId="1743" xr:uid="{DD85E48F-98B8-4A0A-B8EA-22AA4A8EA44A}"/>
    <cellStyle name="Überschrift 2 2" xfId="1744" xr:uid="{F3198751-1111-46FC-9308-475207E49705}"/>
    <cellStyle name="Überschrift 3" xfId="1745" xr:uid="{45627D04-DF74-4726-9A89-ADB8C5D4FF16}"/>
    <cellStyle name="Überschrift 3 2" xfId="1746" xr:uid="{83CA4E33-2FFD-4366-834C-FCEAF613CF63}"/>
    <cellStyle name="Überschrift 4" xfId="1747" xr:uid="{597FAB24-7889-42BE-82FC-D4B9690DC5F4}"/>
    <cellStyle name="Überschrift 4 2" xfId="1748" xr:uid="{5F4F9A4E-EF36-4F04-A4E9-C31980867B8D}"/>
    <cellStyle name="Überschrift 5" xfId="1749" xr:uid="{C2C8B81D-BE9C-4A1A-AAFF-A4ADBE0A0A10}"/>
    <cellStyle name="Variable1" xfId="1750" xr:uid="{818A1064-DCAD-4776-A78C-5B102CF27038}"/>
    <cellStyle name="VariableG_3" xfId="1751" xr:uid="{5EC5C2E0-A03E-4770-B778-DF256F40FE8E}"/>
    <cellStyle name="VariableW_3" xfId="1752" xr:uid="{FC00B7C8-5950-4989-A9FD-4452DA360CCA}"/>
    <cellStyle name="Verknüpfte Zelle" xfId="1753" xr:uid="{6F174873-DAC4-4135-8442-9D13F307293E}"/>
    <cellStyle name="Verknüpfte Zelle 2" xfId="1754" xr:uid="{C680307E-83EC-4DFE-AA7E-CF8D936382E0}"/>
    <cellStyle name="Warnender Text 2" xfId="1755" xr:uid="{93F815D1-BA61-409C-BDF7-8B0A4C542325}"/>
    <cellStyle name="Warnender Text 2 2" xfId="1756" xr:uid="{F303AA8B-A216-424E-BDC5-88F310B9DD35}"/>
    <cellStyle name="Warnender Text 3" xfId="1757" xr:uid="{3D707801-866A-435B-9421-B86D2E94F8F4}"/>
    <cellStyle name="Warnender Text 3 2" xfId="1758" xr:uid="{243D696D-72A2-40A3-926D-4D4C99E4E08C}"/>
    <cellStyle name="Warning 1" xfId="1759" xr:uid="{0BFC32EC-72AB-400F-B276-CEEE2B4254DB}"/>
    <cellStyle name="Warning 1 2" xfId="1760" xr:uid="{309CB0D9-5DBB-40AA-B15B-E80017E6D822}"/>
    <cellStyle name="Warning Text 2" xfId="1761" xr:uid="{3421AF05-9C99-4BDE-8CA5-8B7B63FA7367}"/>
    <cellStyle name="Warning Text 2 2" xfId="1762" xr:uid="{4DB04D79-1AF8-4FFA-B2E0-57E1E691CFE2}"/>
    <cellStyle name="Warning Text 3" xfId="1763" xr:uid="{7B739D55-3B71-4F8E-8369-6D99E436C0F9}"/>
    <cellStyle name="Warning Text 3 2" xfId="1764" xr:uid="{5C3863F2-A2FF-4546-AFE3-18400B433C4D}"/>
    <cellStyle name="Zelle überprüfen" xfId="1765" xr:uid="{94491EDD-C331-4679-8838-FB749321068A}"/>
    <cellStyle name="Zelle überprüfen 2" xfId="1766" xr:uid="{73643B61-84D9-4642-AC64-5DA2FD164F8E}"/>
    <cellStyle name="Гиперссылка" xfId="1767" xr:uid="{E7F3DE93-706B-4498-86A9-48FF0D4341C4}"/>
    <cellStyle name="Гиперссылка 2" xfId="1768" xr:uid="{FFF16D09-9B03-4FB8-AC60-5D44F8A887A1}"/>
    <cellStyle name="Гиперссылка 2 2" xfId="1769" xr:uid="{58F56939-101B-4D25-BADE-607F5F465638}"/>
    <cellStyle name="Гиперссылка 3" xfId="1770" xr:uid="{3D6648B2-54B8-4647-935B-59EFE28167A4}"/>
    <cellStyle name="Гиперссылка 3 2" xfId="1771" xr:uid="{E90349A4-85EA-41E8-A2D2-398A631C59DC}"/>
    <cellStyle name="Гиперссылка 4" xfId="1772" xr:uid="{6236F2CD-32B3-4A9A-B8DC-8334314899D0}"/>
    <cellStyle name="Гиперссылка 4 2" xfId="1773" xr:uid="{F60ED4E5-E868-4677-AAA4-9E1E774D9113}"/>
    <cellStyle name="Гиперссылка 5" xfId="1774" xr:uid="{BAE8F262-8EDE-40B2-B79E-A2B3B3098354}"/>
    <cellStyle name="Обычный_2++" xfId="1775" xr:uid="{7DD3DADF-5D33-40B0-827A-24661955EC54}"/>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682D"/>
      <color rgb="FF5487C2"/>
      <color rgb="FF76B1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ysClr val="windowText" lastClr="000000"/>
                </a:solidFill>
                <a:latin typeface="+mn-lt"/>
                <a:ea typeface="+mn-ea"/>
                <a:cs typeface="+mn-cs"/>
              </a:defRPr>
            </a:pPr>
            <a:r>
              <a:rPr lang="fr-FR"/>
              <a:t>Besoins d'investissements 2023-2050 </a:t>
            </a:r>
          </a:p>
        </c:rich>
      </c:tx>
      <c:layout>
        <c:manualLayout>
          <c:xMode val="edge"/>
          <c:yMode val="edge"/>
          <c:x val="0.2010383520283078"/>
          <c:y val="2.7777777777777776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stacked"/>
        <c:varyColors val="0"/>
        <c:ser>
          <c:idx val="0"/>
          <c:order val="0"/>
          <c:tx>
            <c:strRef>
              <c:f>Synthèse!$C$12</c:f>
              <c:strCache>
                <c:ptCount val="1"/>
                <c:pt idx="0">
                  <c:v>Acier</c:v>
                </c:pt>
              </c:strCache>
            </c:strRef>
          </c:tx>
          <c:spPr>
            <a:solidFill>
              <a:schemeClr val="accent1"/>
            </a:solidFill>
            <a:ln>
              <a:noFill/>
            </a:ln>
            <a:effectLst/>
          </c:spPr>
          <c:invertIfNegative val="0"/>
          <c:cat>
            <c:strRef>
              <c:f>Synthèse!$HE$26:$HE$30</c:f>
              <c:strCache>
                <c:ptCount val="5"/>
                <c:pt idx="0">
                  <c:v>TEND
Tendanciel</c:v>
                </c:pt>
                <c:pt idx="1">
                  <c:v>S1
Génération frugale</c:v>
                </c:pt>
                <c:pt idx="2">
                  <c:v>S2
Coopérations territoriales</c:v>
                </c:pt>
                <c:pt idx="3">
                  <c:v>S3
Technologies vertes</c:v>
                </c:pt>
                <c:pt idx="4">
                  <c:v>S4
Pari réparateur</c:v>
                </c:pt>
              </c:strCache>
            </c:strRef>
          </c:cat>
          <c:val>
            <c:numRef>
              <c:f>Synthèse!$GX$12:$HB$12</c:f>
              <c:numCache>
                <c:formatCode>#,##0</c:formatCode>
                <c:ptCount val="5"/>
                <c:pt idx="0">
                  <c:v>1699.3999999999992</c:v>
                </c:pt>
                <c:pt idx="1">
                  <c:v>557.75999999999988</c:v>
                </c:pt>
                <c:pt idx="2">
                  <c:v>2810.8080000000009</c:v>
                </c:pt>
                <c:pt idx="3">
                  <c:v>2830.7853000000009</c:v>
                </c:pt>
                <c:pt idx="4">
                  <c:v>3432.5199999999991</c:v>
                </c:pt>
              </c:numCache>
            </c:numRef>
          </c:val>
          <c:extLst>
            <c:ext xmlns:c16="http://schemas.microsoft.com/office/drawing/2014/chart" uri="{C3380CC4-5D6E-409C-BE32-E72D297353CC}">
              <c16:uniqueId val="{00000000-D1BD-43F1-8AD9-6E7302ABE5C8}"/>
            </c:ext>
          </c:extLst>
        </c:ser>
        <c:ser>
          <c:idx val="2"/>
          <c:order val="2"/>
          <c:tx>
            <c:strRef>
              <c:f>Synthèse!$C$14</c:f>
              <c:strCache>
                <c:ptCount val="1"/>
                <c:pt idx="0">
                  <c:v>Ciment</c:v>
                </c:pt>
              </c:strCache>
            </c:strRef>
          </c:tx>
          <c:spPr>
            <a:solidFill>
              <a:srgbClr val="E9682D"/>
            </a:solidFill>
            <a:ln>
              <a:noFill/>
            </a:ln>
            <a:effectLst/>
          </c:spPr>
          <c:invertIfNegative val="0"/>
          <c:cat>
            <c:strRef>
              <c:f>Synthèse!$HE$26:$HE$30</c:f>
              <c:strCache>
                <c:ptCount val="5"/>
                <c:pt idx="0">
                  <c:v>TEND
Tendanciel</c:v>
                </c:pt>
                <c:pt idx="1">
                  <c:v>S1
Génération frugale</c:v>
                </c:pt>
                <c:pt idx="2">
                  <c:v>S2
Coopérations territoriales</c:v>
                </c:pt>
                <c:pt idx="3">
                  <c:v>S3
Technologies vertes</c:v>
                </c:pt>
                <c:pt idx="4">
                  <c:v>S4
Pari réparateur</c:v>
                </c:pt>
              </c:strCache>
            </c:strRef>
          </c:cat>
          <c:val>
            <c:numRef>
              <c:f>Synthèse!$GX$14:$HB$14</c:f>
              <c:numCache>
                <c:formatCode>#,##0</c:formatCode>
                <c:ptCount val="5"/>
                <c:pt idx="0">
                  <c:v>886.50942698777885</c:v>
                </c:pt>
                <c:pt idx="1">
                  <c:v>299.73458946742932</c:v>
                </c:pt>
                <c:pt idx="2">
                  <c:v>783.77821027267248</c:v>
                </c:pt>
                <c:pt idx="3">
                  <c:v>1559.4364882483314</c:v>
                </c:pt>
                <c:pt idx="4">
                  <c:v>3081.5388690413351</c:v>
                </c:pt>
              </c:numCache>
            </c:numRef>
          </c:val>
          <c:extLst>
            <c:ext xmlns:c16="http://schemas.microsoft.com/office/drawing/2014/chart" uri="{C3380CC4-5D6E-409C-BE32-E72D297353CC}">
              <c16:uniqueId val="{00000002-D1BD-43F1-8AD9-6E7302ABE5C8}"/>
            </c:ext>
          </c:extLst>
        </c:ser>
        <c:ser>
          <c:idx val="4"/>
          <c:order val="4"/>
          <c:tx>
            <c:strRef>
              <c:f>Synthèse!$C$16</c:f>
              <c:strCache>
                <c:ptCount val="1"/>
                <c:pt idx="0">
                  <c:v>Ammoniac</c:v>
                </c:pt>
              </c:strCache>
            </c:strRef>
          </c:tx>
          <c:spPr>
            <a:solidFill>
              <a:schemeClr val="accent3"/>
            </a:solidFill>
            <a:ln>
              <a:noFill/>
            </a:ln>
            <a:effectLst/>
          </c:spPr>
          <c:invertIfNegative val="0"/>
          <c:cat>
            <c:strRef>
              <c:f>Synthèse!$HE$26:$HE$30</c:f>
              <c:strCache>
                <c:ptCount val="5"/>
                <c:pt idx="0">
                  <c:v>TEND
Tendanciel</c:v>
                </c:pt>
                <c:pt idx="1">
                  <c:v>S1
Génération frugale</c:v>
                </c:pt>
                <c:pt idx="2">
                  <c:v>S2
Coopérations territoriales</c:v>
                </c:pt>
                <c:pt idx="3">
                  <c:v>S3
Technologies vertes</c:v>
                </c:pt>
                <c:pt idx="4">
                  <c:v>S4
Pari réparateur</c:v>
                </c:pt>
              </c:strCache>
            </c:strRef>
          </c:cat>
          <c:val>
            <c:numRef>
              <c:f>Synthèse!$GX$16:$HB$16</c:f>
              <c:numCache>
                <c:formatCode>#,##0</c:formatCode>
                <c:ptCount val="5"/>
                <c:pt idx="0">
                  <c:v>1384.42</c:v>
                </c:pt>
                <c:pt idx="1">
                  <c:v>1120</c:v>
                </c:pt>
                <c:pt idx="2">
                  <c:v>2253.38</c:v>
                </c:pt>
                <c:pt idx="3">
                  <c:v>2477.11</c:v>
                </c:pt>
                <c:pt idx="4">
                  <c:v>1373.2600000000002</c:v>
                </c:pt>
              </c:numCache>
            </c:numRef>
          </c:val>
          <c:extLst>
            <c:ext xmlns:c16="http://schemas.microsoft.com/office/drawing/2014/chart" uri="{C3380CC4-5D6E-409C-BE32-E72D297353CC}">
              <c16:uniqueId val="{00000004-D1BD-43F1-8AD9-6E7302ABE5C8}"/>
            </c:ext>
          </c:extLst>
        </c:ser>
        <c:ser>
          <c:idx val="6"/>
          <c:order val="6"/>
          <c:tx>
            <c:strRef>
              <c:f>Synthèse!$C$18</c:f>
              <c:strCache>
                <c:ptCount val="1"/>
                <c:pt idx="0">
                  <c:v>Alcènes et aromatiques</c:v>
                </c:pt>
              </c:strCache>
            </c:strRef>
          </c:tx>
          <c:spPr>
            <a:solidFill>
              <a:schemeClr val="accent3">
                <a:lumMod val="50000"/>
              </a:schemeClr>
            </a:solidFill>
            <a:ln>
              <a:noFill/>
            </a:ln>
            <a:effectLst/>
          </c:spPr>
          <c:invertIfNegative val="0"/>
          <c:cat>
            <c:strRef>
              <c:f>Synthèse!$HE$26:$HE$30</c:f>
              <c:strCache>
                <c:ptCount val="5"/>
                <c:pt idx="0">
                  <c:v>TEND
Tendanciel</c:v>
                </c:pt>
                <c:pt idx="1">
                  <c:v>S1
Génération frugale</c:v>
                </c:pt>
                <c:pt idx="2">
                  <c:v>S2
Coopérations territoriales</c:v>
                </c:pt>
                <c:pt idx="3">
                  <c:v>S3
Technologies vertes</c:v>
                </c:pt>
                <c:pt idx="4">
                  <c:v>S4
Pari réparateur</c:v>
                </c:pt>
              </c:strCache>
            </c:strRef>
          </c:cat>
          <c:val>
            <c:numRef>
              <c:f>Synthèse!$GX$18:$HB$18</c:f>
              <c:numCache>
                <c:formatCode>#,##0</c:formatCode>
                <c:ptCount val="5"/>
                <c:pt idx="0">
                  <c:v>1492.1599999999996</c:v>
                </c:pt>
                <c:pt idx="1">
                  <c:v>1103.3839999999993</c:v>
                </c:pt>
                <c:pt idx="2">
                  <c:v>1061.7800000000007</c:v>
                </c:pt>
                <c:pt idx="3">
                  <c:v>6657.904469199997</c:v>
                </c:pt>
                <c:pt idx="4">
                  <c:v>3178.1635200000019</c:v>
                </c:pt>
              </c:numCache>
            </c:numRef>
          </c:val>
          <c:extLst>
            <c:ext xmlns:c16="http://schemas.microsoft.com/office/drawing/2014/chart" uri="{C3380CC4-5D6E-409C-BE32-E72D297353CC}">
              <c16:uniqueId val="{00000006-D1BD-43F1-8AD9-6E7302ABE5C8}"/>
            </c:ext>
          </c:extLst>
        </c:ser>
        <c:dLbls>
          <c:showLegendKey val="0"/>
          <c:showVal val="0"/>
          <c:showCatName val="0"/>
          <c:showSerName val="0"/>
          <c:showPercent val="0"/>
          <c:showBubbleSize val="0"/>
        </c:dLbls>
        <c:gapWidth val="150"/>
        <c:overlap val="100"/>
        <c:axId val="1857521071"/>
        <c:axId val="1857519823"/>
        <c:extLst>
          <c:ext xmlns:c15="http://schemas.microsoft.com/office/drawing/2012/chart" uri="{02D57815-91ED-43cb-92C2-25804820EDAC}">
            <c15:filteredBarSeries>
              <c15:ser>
                <c:idx val="1"/>
                <c:order val="1"/>
                <c:tx>
                  <c:strRef>
                    <c:extLst>
                      <c:ext uri="{02D57815-91ED-43cb-92C2-25804820EDAC}">
                        <c15:formulaRef>
                          <c15:sqref>Synthèse!$C$13</c15:sqref>
                        </c15:formulaRef>
                      </c:ext>
                    </c:extLst>
                    <c:strCache>
                      <c:ptCount val="1"/>
                    </c:strCache>
                  </c:strRef>
                </c:tx>
                <c:spPr>
                  <a:solidFill>
                    <a:schemeClr val="accent2"/>
                  </a:solidFill>
                  <a:ln>
                    <a:noFill/>
                  </a:ln>
                  <a:effectLst/>
                </c:spPr>
                <c:invertIfNegative val="0"/>
                <c:cat>
                  <c:strRef>
                    <c:extLst>
                      <c:ext uri="{02D57815-91ED-43cb-92C2-25804820EDAC}">
                        <c15:formulaRef>
                          <c15:sqref>Synthèse!$HE$26:$HE$30</c15:sqref>
                        </c15:formulaRef>
                      </c:ext>
                    </c:extLst>
                    <c:strCache>
                      <c:ptCount val="5"/>
                      <c:pt idx="0">
                        <c:v>TEND
Tendanciel</c:v>
                      </c:pt>
                      <c:pt idx="1">
                        <c:v>S1
Génération frugale</c:v>
                      </c:pt>
                      <c:pt idx="2">
                        <c:v>S2
Coopérations territoriales</c:v>
                      </c:pt>
                      <c:pt idx="3">
                        <c:v>S3
Technologies vertes</c:v>
                      </c:pt>
                      <c:pt idx="4">
                        <c:v>S4
Pari réparateur</c:v>
                      </c:pt>
                    </c:strCache>
                  </c:strRef>
                </c:cat>
                <c:val>
                  <c:numRef>
                    <c:extLst>
                      <c:ext uri="{02D57815-91ED-43cb-92C2-25804820EDAC}">
                        <c15:formulaRef>
                          <c15:sqref>Synthèse!$GX$13:$HB$13</c15:sqref>
                        </c15:formulaRef>
                      </c:ext>
                    </c:extLst>
                    <c:numCache>
                      <c:formatCode>#\ ##0.0</c:formatCode>
                      <c:ptCount val="5"/>
                    </c:numCache>
                  </c:numRef>
                </c:val>
                <c:extLst>
                  <c:ext xmlns:c16="http://schemas.microsoft.com/office/drawing/2014/chart" uri="{C3380CC4-5D6E-409C-BE32-E72D297353CC}">
                    <c16:uniqueId val="{00000001-D1BD-43F1-8AD9-6E7302ABE5C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Synthèse!$C$15</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Synthèse!$HE$26:$HE$30</c15:sqref>
                        </c15:formulaRef>
                      </c:ext>
                    </c:extLst>
                    <c:strCache>
                      <c:ptCount val="5"/>
                      <c:pt idx="0">
                        <c:v>TEND
Tendanciel</c:v>
                      </c:pt>
                      <c:pt idx="1">
                        <c:v>S1
Génération frugale</c:v>
                      </c:pt>
                      <c:pt idx="2">
                        <c:v>S2
Coopérations territoriales</c:v>
                      </c:pt>
                      <c:pt idx="3">
                        <c:v>S3
Technologies vertes</c:v>
                      </c:pt>
                      <c:pt idx="4">
                        <c:v>S4
Pari réparateur</c:v>
                      </c:pt>
                    </c:strCache>
                  </c:strRef>
                </c:cat>
                <c:val>
                  <c:numRef>
                    <c:extLst xmlns:c15="http://schemas.microsoft.com/office/drawing/2012/chart">
                      <c:ext xmlns:c15="http://schemas.microsoft.com/office/drawing/2012/chart" uri="{02D57815-91ED-43cb-92C2-25804820EDAC}">
                        <c15:formulaRef>
                          <c15:sqref>Synthèse!$GX$15:$HB$15</c15:sqref>
                        </c15:formulaRef>
                      </c:ext>
                    </c:extLst>
                    <c:numCache>
                      <c:formatCode>#\ ##0.0</c:formatCode>
                      <c:ptCount val="5"/>
                    </c:numCache>
                  </c:numRef>
                </c:val>
                <c:extLst xmlns:c15="http://schemas.microsoft.com/office/drawing/2012/chart">
                  <c:ext xmlns:c16="http://schemas.microsoft.com/office/drawing/2014/chart" uri="{C3380CC4-5D6E-409C-BE32-E72D297353CC}">
                    <c16:uniqueId val="{00000003-D1BD-43F1-8AD9-6E7302ABE5C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Synthèse!$C$17</c15:sqref>
                        </c15:formulaRef>
                      </c:ext>
                    </c:extLst>
                    <c:strCache>
                      <c:ptCount val="1"/>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Synthèse!$HE$26:$HE$30</c15:sqref>
                        </c15:formulaRef>
                      </c:ext>
                    </c:extLst>
                    <c:strCache>
                      <c:ptCount val="5"/>
                      <c:pt idx="0">
                        <c:v>TEND
Tendanciel</c:v>
                      </c:pt>
                      <c:pt idx="1">
                        <c:v>S1
Génération frugale</c:v>
                      </c:pt>
                      <c:pt idx="2">
                        <c:v>S2
Coopérations territoriales</c:v>
                      </c:pt>
                      <c:pt idx="3">
                        <c:v>S3
Technologies vertes</c:v>
                      </c:pt>
                      <c:pt idx="4">
                        <c:v>S4
Pari réparateur</c:v>
                      </c:pt>
                    </c:strCache>
                  </c:strRef>
                </c:cat>
                <c:val>
                  <c:numRef>
                    <c:extLst xmlns:c15="http://schemas.microsoft.com/office/drawing/2012/chart">
                      <c:ext xmlns:c15="http://schemas.microsoft.com/office/drawing/2012/chart" uri="{02D57815-91ED-43cb-92C2-25804820EDAC}">
                        <c15:formulaRef>
                          <c15:sqref>Synthèse!$GX$17:$HB$17</c15:sqref>
                        </c15:formulaRef>
                      </c:ext>
                    </c:extLst>
                    <c:numCache>
                      <c:formatCode>#\ ##0.0</c:formatCode>
                      <c:ptCount val="5"/>
                    </c:numCache>
                  </c:numRef>
                </c:val>
                <c:extLst xmlns:c15="http://schemas.microsoft.com/office/drawing/2012/chart">
                  <c:ext xmlns:c16="http://schemas.microsoft.com/office/drawing/2014/chart" uri="{C3380CC4-5D6E-409C-BE32-E72D297353CC}">
                    <c16:uniqueId val="{00000005-D1BD-43F1-8AD9-6E7302ABE5C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Synthèse!$C$19</c15:sqref>
                        </c15:formulaRef>
                      </c:ext>
                    </c:extLst>
                    <c:strCache>
                      <c:ptCount val="1"/>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Synthèse!$HE$26:$HE$30</c15:sqref>
                        </c15:formulaRef>
                      </c:ext>
                    </c:extLst>
                    <c:strCache>
                      <c:ptCount val="5"/>
                      <c:pt idx="0">
                        <c:v>TEND
Tendanciel</c:v>
                      </c:pt>
                      <c:pt idx="1">
                        <c:v>S1
Génération frugale</c:v>
                      </c:pt>
                      <c:pt idx="2">
                        <c:v>S2
Coopérations territoriales</c:v>
                      </c:pt>
                      <c:pt idx="3">
                        <c:v>S3
Technologies vertes</c:v>
                      </c:pt>
                      <c:pt idx="4">
                        <c:v>S4
Pari réparateur</c:v>
                      </c:pt>
                    </c:strCache>
                  </c:strRef>
                </c:cat>
                <c:val>
                  <c:numRef>
                    <c:extLst xmlns:c15="http://schemas.microsoft.com/office/drawing/2012/chart">
                      <c:ext xmlns:c15="http://schemas.microsoft.com/office/drawing/2012/chart" uri="{02D57815-91ED-43cb-92C2-25804820EDAC}">
                        <c15:formulaRef>
                          <c15:sqref>Synthèse!$GX$19:$HB$19</c15:sqref>
                        </c15:formulaRef>
                      </c:ext>
                    </c:extLst>
                    <c:numCache>
                      <c:formatCode>#,##0</c:formatCode>
                      <c:ptCount val="5"/>
                    </c:numCache>
                  </c:numRef>
                </c:val>
                <c:extLst xmlns:c15="http://schemas.microsoft.com/office/drawing/2012/chart">
                  <c:ext xmlns:c16="http://schemas.microsoft.com/office/drawing/2014/chart" uri="{C3380CC4-5D6E-409C-BE32-E72D297353CC}">
                    <c16:uniqueId val="{00000007-D1BD-43F1-8AD9-6E7302ABE5C8}"/>
                  </c:ext>
                </c:extLst>
              </c15:ser>
            </c15:filteredBarSeries>
          </c:ext>
        </c:extLst>
      </c:barChart>
      <c:scatterChart>
        <c:scatterStyle val="lineMarker"/>
        <c:varyColors val="0"/>
        <c:dLbls>
          <c:showLegendKey val="0"/>
          <c:showVal val="0"/>
          <c:showCatName val="0"/>
          <c:showSerName val="0"/>
          <c:showPercent val="0"/>
          <c:showBubbleSize val="0"/>
        </c:dLbls>
        <c:axId val="1922438639"/>
        <c:axId val="1922447375"/>
        <c:extLst>
          <c:ext xmlns:c15="http://schemas.microsoft.com/office/drawing/2012/chart" uri="{02D57815-91ED-43cb-92C2-25804820EDAC}">
            <c15:filteredScatterSeries>
              <c15:ser>
                <c:idx val="8"/>
                <c:order val="8"/>
                <c:tx>
                  <c:strRef>
                    <c:extLst>
                      <c:ext uri="{02D57815-91ED-43cb-92C2-25804820EDAC}">
                        <c15:formulaRef>
                          <c15:sqref>Synthèse!$C$20</c15:sqref>
                        </c15:formulaRef>
                      </c:ext>
                    </c:extLst>
                    <c:strCache>
                      <c:ptCount val="1"/>
                      <c:pt idx="0">
                        <c:v>Ensemble</c:v>
                      </c:pt>
                    </c:strCache>
                  </c:strRef>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dLbls>
                  <c:dLbl>
                    <c:idx val="0"/>
                    <c:tx>
                      <c:rich>
                        <a:bodyPr/>
                        <a:lstStyle/>
                        <a:p>
                          <a:fld id="{C929E0A5-FDFE-4238-808F-9C6963A5936E}" type="CELLRANGE">
                            <a:rPr lang="en-US"/>
                            <a:pPr/>
                            <a:t>[PLAGECELL]</a:t>
                          </a:fld>
                          <a:endParaRPr lang="fr-FR"/>
                        </a:p>
                      </c:rich>
                    </c:tx>
                    <c:dLblPos val="t"/>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9-D1BD-43F1-8AD9-6E7302ABE5C8}"/>
                      </c:ext>
                    </c:extLst>
                  </c:dLbl>
                  <c:dLbl>
                    <c:idx val="1"/>
                    <c:tx>
                      <c:rich>
                        <a:bodyPr/>
                        <a:lstStyle/>
                        <a:p>
                          <a:fld id="{84205E25-B5DA-446F-9B25-EF8944CCCE7C}" type="CELLRANGE">
                            <a:rPr lang="fr-FR"/>
                            <a:pPr/>
                            <a:t>[PLAGECELL]</a:t>
                          </a:fld>
                          <a:endParaRPr lang="fr-FR"/>
                        </a:p>
                      </c:rich>
                    </c:tx>
                    <c:dLblPos val="t"/>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A-D1BD-43F1-8AD9-6E7302ABE5C8}"/>
                      </c:ext>
                    </c:extLst>
                  </c:dLbl>
                  <c:dLbl>
                    <c:idx val="2"/>
                    <c:tx>
                      <c:rich>
                        <a:bodyPr/>
                        <a:lstStyle/>
                        <a:p>
                          <a:fld id="{B1039B01-1472-44BA-92EE-C203AAA6F4C5}" type="CELLRANGE">
                            <a:rPr lang="fr-FR"/>
                            <a:pPr/>
                            <a:t>[PLAGECELL]</a:t>
                          </a:fld>
                          <a:endParaRPr lang="fr-FR"/>
                        </a:p>
                      </c:rich>
                    </c:tx>
                    <c:dLblPos val="t"/>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B-D1BD-43F1-8AD9-6E7302ABE5C8}"/>
                      </c:ext>
                    </c:extLst>
                  </c:dLbl>
                  <c:dLbl>
                    <c:idx val="3"/>
                    <c:tx>
                      <c:rich>
                        <a:bodyPr/>
                        <a:lstStyle/>
                        <a:p>
                          <a:fld id="{B9FA9E23-A5A0-4FE2-BC32-65AFBEC119AD}" type="CELLRANGE">
                            <a:rPr lang="fr-FR"/>
                            <a:pPr/>
                            <a:t>[PLAGECELL]</a:t>
                          </a:fld>
                          <a:endParaRPr lang="fr-FR"/>
                        </a:p>
                      </c:rich>
                    </c:tx>
                    <c:dLblPos val="t"/>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C-D1BD-43F1-8AD9-6E7302ABE5C8}"/>
                      </c:ext>
                    </c:extLst>
                  </c:dLbl>
                  <c:dLbl>
                    <c:idx val="4"/>
                    <c:tx>
                      <c:rich>
                        <a:bodyPr/>
                        <a:lstStyle/>
                        <a:p>
                          <a:fld id="{74507466-1425-4EB6-A46D-FB900C262B6C}" type="CELLRANGE">
                            <a:rPr lang="fr-FR"/>
                            <a:pPr/>
                            <a:t>[PLAGECELL]</a:t>
                          </a:fld>
                          <a:endParaRPr lang="fr-FR"/>
                        </a:p>
                      </c:rich>
                    </c:tx>
                    <c:dLblPos val="t"/>
                    <c:showLegendKey val="0"/>
                    <c:showVal val="0"/>
                    <c:showCatName val="0"/>
                    <c:showSerName val="0"/>
                    <c:showPercent val="0"/>
                    <c:showBubbleSize val="0"/>
                    <c:extLst>
                      <c:ext uri="{CE6537A1-D6FC-4f65-9D91-7224C49458BB}">
                        <c15:dlblFieldTable/>
                        <c15:showDataLabelsRange val="1"/>
                      </c:ext>
                      <c:ext xmlns:c16="http://schemas.microsoft.com/office/drawing/2014/chart" uri="{C3380CC4-5D6E-409C-BE32-E72D297353CC}">
                        <c16:uniqueId val="{0000000D-D1BD-43F1-8AD9-6E7302ABE5C8}"/>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0"/>
                  <c:showCatName val="0"/>
                  <c:showSerName val="0"/>
                  <c:showPercent val="0"/>
                  <c:showBubbleSize val="0"/>
                  <c:showLeaderLines val="0"/>
                  <c:extLst>
                    <c:ext uri="{CE6537A1-D6FC-4f65-9D91-7224C49458BB}">
                      <c15:showDataLabelsRange val="1"/>
                      <c15:showLeaderLines val="0"/>
                    </c:ext>
                  </c:extLst>
                </c:dLbls>
                <c:xVal>
                  <c:strRef>
                    <c:extLst>
                      <c:ext uri="{02D57815-91ED-43cb-92C2-25804820EDAC}">
                        <c15:formulaRef>
                          <c15:sqref>Synthèse!$GX$9:$HB$9</c15:sqref>
                        </c15:formulaRef>
                      </c:ext>
                    </c:extLst>
                    <c:strCache>
                      <c:ptCount val="5"/>
                      <c:pt idx="0">
                        <c:v>TEND</c:v>
                      </c:pt>
                      <c:pt idx="1">
                        <c:v>S1</c:v>
                      </c:pt>
                      <c:pt idx="2">
                        <c:v>S2</c:v>
                      </c:pt>
                      <c:pt idx="3">
                        <c:v>S3</c:v>
                      </c:pt>
                      <c:pt idx="4">
                        <c:v>S4</c:v>
                      </c:pt>
                    </c:strCache>
                  </c:strRef>
                </c:xVal>
                <c:yVal>
                  <c:numRef>
                    <c:extLst>
                      <c:ext uri="{02D57815-91ED-43cb-92C2-25804820EDAC}">
                        <c15:formulaRef>
                          <c15:sqref>Synthèse!$GX$20:$HB$20</c15:sqref>
                        </c15:formulaRef>
                      </c:ext>
                    </c:extLst>
                    <c:numCache>
                      <c:formatCode>#,##0</c:formatCode>
                      <c:ptCount val="5"/>
                      <c:pt idx="0">
                        <c:v>5462.4894269877805</c:v>
                      </c:pt>
                      <c:pt idx="1">
                        <c:v>3080.8785894674284</c:v>
                      </c:pt>
                      <c:pt idx="2">
                        <c:v>6909.7462102726713</c:v>
                      </c:pt>
                      <c:pt idx="3">
                        <c:v>13525.236257448338</c:v>
                      </c:pt>
                      <c:pt idx="4">
                        <c:v>11065.482389041332</c:v>
                      </c:pt>
                    </c:numCache>
                  </c:numRef>
                </c:yVal>
                <c:smooth val="0"/>
                <c:extLst>
                  <c:ext uri="{02D57815-91ED-43cb-92C2-25804820EDAC}">
                    <c15:datalabelsRange>
                      <c15:f>Synthèse!$GX$21:$HB$21</c15:f>
                      <c15:dlblRangeCache>
                        <c:ptCount val="5"/>
                      </c15:dlblRangeCache>
                    </c15:datalabelsRange>
                  </c:ext>
                  <c:ext xmlns:c16="http://schemas.microsoft.com/office/drawing/2014/chart" uri="{C3380CC4-5D6E-409C-BE32-E72D297353CC}">
                    <c16:uniqueId val="{00000008-D1BD-43F1-8AD9-6E7302ABE5C8}"/>
                  </c:ext>
                </c:extLst>
              </c15:ser>
            </c15:filteredScatterSeries>
          </c:ext>
        </c:extLst>
      </c:scatterChart>
      <c:catAx>
        <c:axId val="1857521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57519823"/>
        <c:crosses val="autoZero"/>
        <c:auto val="1"/>
        <c:lblAlgn val="ctr"/>
        <c:lblOffset val="100"/>
        <c:noMultiLvlLbl val="0"/>
      </c:catAx>
      <c:valAx>
        <c:axId val="1857519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t>(milliards d'euros)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57521071"/>
        <c:crosses val="autoZero"/>
        <c:crossBetween val="between"/>
        <c:dispUnits>
          <c:builtInUnit val="thousands"/>
        </c:dispUnits>
      </c:valAx>
      <c:valAx>
        <c:axId val="1922447375"/>
        <c:scaling>
          <c:orientation val="minMax"/>
        </c:scaling>
        <c:delete val="1"/>
        <c:axPos val="r"/>
        <c:numFmt formatCode="#,##0" sourceLinked="1"/>
        <c:majorTickMark val="out"/>
        <c:minorTickMark val="none"/>
        <c:tickLblPos val="nextTo"/>
        <c:crossAx val="1922438639"/>
        <c:crosses val="max"/>
        <c:crossBetween val="midCat"/>
      </c:valAx>
      <c:valAx>
        <c:axId val="1922438639"/>
        <c:scaling>
          <c:orientation val="minMax"/>
        </c:scaling>
        <c:delete val="1"/>
        <c:axPos val="t"/>
        <c:majorTickMark val="out"/>
        <c:minorTickMark val="none"/>
        <c:tickLblPos val="nextTo"/>
        <c:crossAx val="1922447375"/>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kern="1200" cap="all" spc="0" baseline="0">
                <a:solidFill>
                  <a:srgbClr val="1F497D"/>
                </a:solidFill>
                <a:effectLst/>
              </a:rPr>
              <a:t>HVC : NIVEAUX ET ROUTES DE PRODUCTION EN 2050</a:t>
            </a:r>
            <a:endParaRPr lang="fr-FR"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1"/>
          <c:tx>
            <c:strRef>
              <c:f>'Alcènes et aromatiques'!$C$57</c:f>
              <c:strCache>
                <c:ptCount val="1"/>
                <c:pt idx="0">
                  <c:v>Vapocraqueur</c:v>
                </c:pt>
              </c:strCache>
            </c:strRef>
          </c:tx>
          <c:spPr>
            <a:solidFill>
              <a:schemeClr val="tx1"/>
            </a:solidFill>
            <a:ln w="25400">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aromatiques'!$I$57:$M$57</c:f>
              <c:numCache>
                <c:formatCode>#\ ##0.0</c:formatCode>
                <c:ptCount val="5"/>
                <c:pt idx="0">
                  <c:v>4.1664000000000003</c:v>
                </c:pt>
                <c:pt idx="1">
                  <c:v>2.1144479999999999</c:v>
                </c:pt>
                <c:pt idx="2">
                  <c:v>0.88619999999999988</c:v>
                </c:pt>
                <c:pt idx="3">
                  <c:v>0</c:v>
                </c:pt>
                <c:pt idx="4">
                  <c:v>1.49688</c:v>
                </c:pt>
              </c:numCache>
            </c:numRef>
          </c:val>
          <c:extLst>
            <c:ext xmlns:c16="http://schemas.microsoft.com/office/drawing/2014/chart" uri="{C3380CC4-5D6E-409C-BE32-E72D297353CC}">
              <c16:uniqueId val="{00000000-AB2D-4FC8-B20B-EC4A61CAE99E}"/>
            </c:ext>
          </c:extLst>
        </c:ser>
        <c:ser>
          <c:idx val="2"/>
          <c:order val="2"/>
          <c:tx>
            <c:strRef>
              <c:f>'Alcènes et aromatiques'!$C$58</c:f>
              <c:strCache>
                <c:ptCount val="1"/>
                <c:pt idx="0">
                  <c:v>Vapocraqueur avec bionaphta</c:v>
                </c:pt>
              </c:strCache>
            </c:strRef>
          </c:tx>
          <c:spPr>
            <a:solidFill>
              <a:schemeClr val="accent5"/>
            </a:solidFill>
            <a:ln>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aromatiques'!$I$58:$M$58</c:f>
              <c:numCache>
                <c:formatCode>#\ ##0.0</c:formatCode>
                <c:ptCount val="5"/>
                <c:pt idx="0">
                  <c:v>0.31360000000000005</c:v>
                </c:pt>
                <c:pt idx="1">
                  <c:v>0.31595200000000001</c:v>
                </c:pt>
                <c:pt idx="2">
                  <c:v>1.2237999999999998</c:v>
                </c:pt>
                <c:pt idx="3">
                  <c:v>0</c:v>
                </c:pt>
                <c:pt idx="4">
                  <c:v>2.4377760000000004</c:v>
                </c:pt>
              </c:numCache>
            </c:numRef>
          </c:val>
          <c:extLst>
            <c:ext xmlns:c16="http://schemas.microsoft.com/office/drawing/2014/chart" uri="{C3380CC4-5D6E-409C-BE32-E72D297353CC}">
              <c16:uniqueId val="{00000001-AB2D-4FC8-B20B-EC4A61CAE99E}"/>
            </c:ext>
          </c:extLst>
        </c:ser>
        <c:ser>
          <c:idx val="3"/>
          <c:order val="3"/>
          <c:tx>
            <c:strRef>
              <c:f>'Alcènes et aromatiques'!$C$59</c:f>
              <c:strCache>
                <c:ptCount val="1"/>
                <c:pt idx="0">
                  <c:v>Vapocraqueur électrifié</c:v>
                </c:pt>
              </c:strCache>
            </c:strRef>
          </c:tx>
          <c:spPr>
            <a:solidFill>
              <a:schemeClr val="accent3"/>
            </a:solidFill>
            <a:ln>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aromatiques'!$I$59:$M$59</c:f>
              <c:numCache>
                <c:formatCode>#\ ##0.0</c:formatCode>
                <c:ptCount val="5"/>
                <c:pt idx="0">
                  <c:v>0</c:v>
                </c:pt>
                <c:pt idx="1">
                  <c:v>0</c:v>
                </c:pt>
                <c:pt idx="2">
                  <c:v>0</c:v>
                </c:pt>
                <c:pt idx="3">
                  <c:v>2.0068999999999999</c:v>
                </c:pt>
                <c:pt idx="4">
                  <c:v>0</c:v>
                </c:pt>
              </c:numCache>
            </c:numRef>
          </c:val>
          <c:extLst>
            <c:ext xmlns:c16="http://schemas.microsoft.com/office/drawing/2014/chart" uri="{C3380CC4-5D6E-409C-BE32-E72D297353CC}">
              <c16:uniqueId val="{00000002-AB2D-4FC8-B20B-EC4A61CAE99E}"/>
            </c:ext>
          </c:extLst>
        </c:ser>
        <c:ser>
          <c:idx val="4"/>
          <c:order val="4"/>
          <c:tx>
            <c:strRef>
              <c:f>'Alcènes et aromatiques'!$C$60</c:f>
              <c:strCache>
                <c:ptCount val="1"/>
                <c:pt idx="0">
                  <c:v>Bioethanol-to-olefins</c:v>
                </c:pt>
              </c:strCache>
            </c:strRef>
          </c:tx>
          <c:spPr>
            <a:solidFill>
              <a:schemeClr val="accent2"/>
            </a:solidFill>
            <a:ln>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aromatiques'!$I$60:$M$60</c:f>
              <c:numCache>
                <c:formatCode>#\ ##0.0</c:formatCode>
                <c:ptCount val="5"/>
                <c:pt idx="0">
                  <c:v>0</c:v>
                </c:pt>
                <c:pt idx="1">
                  <c:v>4.9599999999999998E-2</c:v>
                </c:pt>
                <c:pt idx="2">
                  <c:v>0</c:v>
                </c:pt>
                <c:pt idx="3">
                  <c:v>0.23030000000000003</c:v>
                </c:pt>
                <c:pt idx="4">
                  <c:v>4.3200000000000002E-2</c:v>
                </c:pt>
              </c:numCache>
            </c:numRef>
          </c:val>
          <c:extLst>
            <c:ext xmlns:c16="http://schemas.microsoft.com/office/drawing/2014/chart" uri="{C3380CC4-5D6E-409C-BE32-E72D297353CC}">
              <c16:uniqueId val="{00000003-AB2D-4FC8-B20B-EC4A61CAE99E}"/>
            </c:ext>
          </c:extLst>
        </c:ser>
        <c:ser>
          <c:idx val="5"/>
          <c:order val="5"/>
          <c:tx>
            <c:strRef>
              <c:f>'Alcènes et aromatiques'!$C$61</c:f>
              <c:strCache>
                <c:ptCount val="1"/>
                <c:pt idx="0">
                  <c:v>Methanol-to-olefins</c:v>
                </c:pt>
              </c:strCache>
            </c:strRef>
          </c:tx>
          <c:spPr>
            <a:solidFill>
              <a:schemeClr val="accent4"/>
            </a:solidFill>
            <a:ln w="25400">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aromatiques'!$I$61:$M$61</c:f>
              <c:numCache>
                <c:formatCode>#\ ##0.0</c:formatCode>
                <c:ptCount val="5"/>
                <c:pt idx="0">
                  <c:v>0</c:v>
                </c:pt>
                <c:pt idx="1">
                  <c:v>0</c:v>
                </c:pt>
                <c:pt idx="2">
                  <c:v>0</c:v>
                </c:pt>
                <c:pt idx="3">
                  <c:v>1.0528</c:v>
                </c:pt>
                <c:pt idx="4">
                  <c:v>0</c:v>
                </c:pt>
              </c:numCache>
            </c:numRef>
          </c:val>
          <c:extLst>
            <c:ext xmlns:c16="http://schemas.microsoft.com/office/drawing/2014/chart" uri="{C3380CC4-5D6E-409C-BE32-E72D297353CC}">
              <c16:uniqueId val="{00000006-AB2D-4FC8-B20B-EC4A61CAE99E}"/>
            </c:ext>
          </c:extLst>
        </c:ser>
        <c:ser>
          <c:idx val="6"/>
          <c:order val="6"/>
          <c:tx>
            <c:strRef>
              <c:f>'Alcènes et aromatiques'!$C$62</c:f>
              <c:strCache>
                <c:ptCount val="1"/>
                <c:pt idx="0">
                  <c:v>Recyclage chimique</c:v>
                </c:pt>
              </c:strCache>
            </c:strRef>
          </c:tx>
          <c:spPr>
            <a:solidFill>
              <a:schemeClr val="accent6"/>
            </a:solidFill>
            <a:ln w="25400">
              <a:noFill/>
            </a:ln>
            <a:effectLst/>
          </c:spPr>
          <c:invertIfNegative val="0"/>
          <c:cat>
            <c:strRef>
              <c:f>'Alcènes et aromatiques'!$I$55:$M$55</c:f>
              <c:strCache>
                <c:ptCount val="5"/>
                <c:pt idx="0">
                  <c:v>TEND</c:v>
                </c:pt>
                <c:pt idx="1">
                  <c:v>S1</c:v>
                </c:pt>
                <c:pt idx="2">
                  <c:v>S2</c:v>
                </c:pt>
                <c:pt idx="3">
                  <c:v>S3</c:v>
                </c:pt>
                <c:pt idx="4">
                  <c:v>S4</c:v>
                </c:pt>
              </c:strCache>
            </c:strRef>
          </c:cat>
          <c:val>
            <c:numRef>
              <c:f>'Alcènes et aromatiques'!$I$62:$M$62</c:f>
              <c:numCache>
                <c:formatCode>#\ ##0.0</c:formatCode>
                <c:ptCount val="5"/>
                <c:pt idx="0">
                  <c:v>0</c:v>
                </c:pt>
                <c:pt idx="1">
                  <c:v>0</c:v>
                </c:pt>
                <c:pt idx="2">
                  <c:v>0</c:v>
                </c:pt>
                <c:pt idx="3">
                  <c:v>0</c:v>
                </c:pt>
                <c:pt idx="4">
                  <c:v>0.34214400000000006</c:v>
                </c:pt>
              </c:numCache>
            </c:numRef>
          </c:val>
          <c:extLst>
            <c:ext xmlns:c16="http://schemas.microsoft.com/office/drawing/2014/chart" uri="{C3380CC4-5D6E-409C-BE32-E72D297353CC}">
              <c16:uniqueId val="{00000007-AB2D-4FC8-B20B-EC4A61CAE99E}"/>
            </c:ext>
          </c:extLst>
        </c:ser>
        <c:dLbls>
          <c:showLegendKey val="0"/>
          <c:showVal val="0"/>
          <c:showCatName val="0"/>
          <c:showSerName val="0"/>
          <c:showPercent val="0"/>
          <c:showBubbleSize val="0"/>
        </c:dLbls>
        <c:gapWidth val="150"/>
        <c:overlap val="100"/>
        <c:axId val="1017495696"/>
        <c:axId val="1017487496"/>
      </c:barChart>
      <c:scatterChart>
        <c:scatterStyle val="lineMarker"/>
        <c:varyColors val="0"/>
        <c:dLbls>
          <c:showLegendKey val="0"/>
          <c:showVal val="0"/>
          <c:showCatName val="0"/>
          <c:showSerName val="0"/>
          <c:showPercent val="0"/>
          <c:showBubbleSize val="0"/>
        </c:dLbls>
        <c:axId val="340342928"/>
        <c:axId val="340346208"/>
        <c:extLst>
          <c:ext xmlns:c15="http://schemas.microsoft.com/office/drawing/2012/chart" uri="{02D57815-91ED-43cb-92C2-25804820EDAC}">
            <c15:filteredScatterSeries>
              <c15:ser>
                <c:idx val="0"/>
                <c:order val="0"/>
                <c:tx>
                  <c:strRef>
                    <c:extLst>
                      <c:ext uri="{02D57815-91ED-43cb-92C2-25804820EDAC}">
                        <c15:formulaRef>
                          <c15:sqref>'Alcènes et aromatiques'!$C$56</c15:sqref>
                        </c15:formulaRef>
                      </c:ext>
                    </c:extLst>
                    <c:strCache>
                      <c:ptCount val="1"/>
                      <c:pt idx="0">
                        <c:v>Production nationale</c:v>
                      </c:pt>
                    </c:strCache>
                  </c:strRef>
                </c:tx>
                <c:spPr>
                  <a:ln w="25400" cap="rnd">
                    <a:noFill/>
                    <a:round/>
                  </a:ln>
                  <a:effectLst/>
                </c:spPr>
                <c:marker>
                  <c:symbol val="circle"/>
                  <c:size val="9"/>
                  <c:spPr>
                    <a:solidFill>
                      <a:schemeClr val="tx2"/>
                    </a:solidFill>
                    <a:ln w="9525">
                      <a:noFill/>
                    </a:ln>
                    <a:effectLst/>
                  </c:spPr>
                </c:marker>
                <c:xVal>
                  <c:strRef>
                    <c:extLst>
                      <c:ext uri="{02D57815-91ED-43cb-92C2-25804820EDAC}">
                        <c15:formulaRef>
                          <c15:sqref>'Alcènes et aromatiques'!$I$55:$M$55</c15:sqref>
                        </c15:formulaRef>
                      </c:ext>
                    </c:extLst>
                    <c:strCache>
                      <c:ptCount val="5"/>
                      <c:pt idx="0">
                        <c:v>TEND</c:v>
                      </c:pt>
                      <c:pt idx="1">
                        <c:v>S1</c:v>
                      </c:pt>
                      <c:pt idx="2">
                        <c:v>S2</c:v>
                      </c:pt>
                      <c:pt idx="3">
                        <c:v>S3</c:v>
                      </c:pt>
                      <c:pt idx="4">
                        <c:v>S4</c:v>
                      </c:pt>
                    </c:strCache>
                  </c:strRef>
                </c:xVal>
                <c:yVal>
                  <c:numRef>
                    <c:extLst>
                      <c:ext uri="{02D57815-91ED-43cb-92C2-25804820EDAC}">
                        <c15:formulaRef>
                          <c15:sqref>'Alcènes et aromatiques'!$I$56:$M$56</c15:sqref>
                        </c15:formulaRef>
                      </c:ext>
                    </c:extLst>
                    <c:numCache>
                      <c:formatCode>#\ ##0.0</c:formatCode>
                      <c:ptCount val="5"/>
                      <c:pt idx="0">
                        <c:v>4.4800000000000004</c:v>
                      </c:pt>
                      <c:pt idx="1">
                        <c:v>2.48</c:v>
                      </c:pt>
                      <c:pt idx="2">
                        <c:v>2.11</c:v>
                      </c:pt>
                      <c:pt idx="3">
                        <c:v>3.29</c:v>
                      </c:pt>
                      <c:pt idx="4">
                        <c:v>4.32</c:v>
                      </c:pt>
                    </c:numCache>
                  </c:numRef>
                </c:yVal>
                <c:smooth val="0"/>
                <c:extLst>
                  <c:ext xmlns:c16="http://schemas.microsoft.com/office/drawing/2014/chart" uri="{C3380CC4-5D6E-409C-BE32-E72D297353CC}">
                    <c16:uniqueId val="{00000004-AB2D-4FC8-B20B-EC4A61CAE99E}"/>
                  </c:ext>
                </c:extLst>
              </c15:ser>
            </c15:filteredScatterSeries>
          </c:ext>
        </c:extLst>
      </c:scatterChart>
      <c:catAx>
        <c:axId val="101749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87496"/>
        <c:crosses val="autoZero"/>
        <c:auto val="1"/>
        <c:lblAlgn val="ctr"/>
        <c:lblOffset val="100"/>
        <c:noMultiLvlLbl val="0"/>
      </c:catAx>
      <c:valAx>
        <c:axId val="101748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(millions de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95696"/>
        <c:crosses val="autoZero"/>
        <c:crossBetween val="between"/>
      </c:valAx>
      <c:valAx>
        <c:axId val="340346208"/>
        <c:scaling>
          <c:orientation val="minMax"/>
        </c:scaling>
        <c:delete val="1"/>
        <c:axPos val="r"/>
        <c:numFmt formatCode="#\ ##0.0" sourceLinked="1"/>
        <c:majorTickMark val="out"/>
        <c:minorTickMark val="none"/>
        <c:tickLblPos val="nextTo"/>
        <c:crossAx val="340342928"/>
        <c:crosses val="max"/>
        <c:crossBetween val="midCat"/>
      </c:valAx>
      <c:valAx>
        <c:axId val="340342928"/>
        <c:scaling>
          <c:orientation val="minMax"/>
        </c:scaling>
        <c:delete val="1"/>
        <c:axPos val="b"/>
        <c:numFmt formatCode="General" sourceLinked="1"/>
        <c:majorTickMark val="out"/>
        <c:minorTickMark val="none"/>
        <c:tickLblPos val="nextTo"/>
        <c:crossAx val="3403462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all" spc="0" baseline="0">
                <a:solidFill>
                  <a:schemeClr val="tx2"/>
                </a:solidFill>
                <a:latin typeface="+mn-lt"/>
                <a:ea typeface="+mn-ea"/>
                <a:cs typeface="+mn-cs"/>
              </a:defRPr>
            </a:pPr>
            <a:r>
              <a:rPr lang="fr-FR" sz="1200" b="0" i="0" u="none" strike="noStrike" cap="all" baseline="0">
                <a:effectLst/>
              </a:rPr>
              <a:t>ammoniac : chroniques d'</a:t>
            </a:r>
            <a:r>
              <a:rPr lang="fr-FR"/>
              <a:t>Investissements </a:t>
            </a:r>
          </a:p>
        </c:rich>
      </c:tx>
      <c:overlay val="0"/>
      <c:spPr>
        <a:noFill/>
        <a:ln>
          <a:noFill/>
        </a:ln>
        <a:effectLst/>
      </c:spPr>
    </c:title>
    <c:autoTitleDeleted val="0"/>
    <c:plotArea>
      <c:layout/>
      <c:lineChart>
        <c:grouping val="standard"/>
        <c:varyColors val="0"/>
        <c:ser>
          <c:idx val="0"/>
          <c:order val="0"/>
          <c:tx>
            <c:strRef>
              <c:f>Ammoniac!$C$200</c:f>
              <c:strCache>
                <c:ptCount val="1"/>
                <c:pt idx="0">
                  <c:v>Historique</c:v>
                </c:pt>
              </c:strCache>
            </c:strRef>
          </c:tx>
          <c:spPr>
            <a:ln w="28575" cap="rnd">
              <a:solidFill>
                <a:schemeClr val="tx2"/>
              </a:solidFill>
              <a:round/>
            </a:ln>
            <a:effectLst/>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Ammoniac!$T$200:$AX$200</c:f>
              <c:numCache>
                <c:formatCode>#,##0</c:formatCode>
                <c:ptCount val="31"/>
                <c:pt idx="0">
                  <c:v>40</c:v>
                </c:pt>
                <c:pt idx="1">
                  <c:v>40</c:v>
                </c:pt>
                <c:pt idx="2">
                  <c:v>40</c:v>
                </c:pt>
              </c:numCache>
            </c:numRef>
          </c:val>
          <c:smooth val="0"/>
          <c:extLst xmlns:c15="http://schemas.microsoft.com/office/drawing/2012/chart">
            <c:ext xmlns:c16="http://schemas.microsoft.com/office/drawing/2014/chart" uri="{C3380CC4-5D6E-409C-BE32-E72D297353CC}">
              <c16:uniqueId val="{00000002-2346-4FAE-B81E-54DC7D6BA130}"/>
            </c:ext>
          </c:extLst>
        </c:ser>
        <c:ser>
          <c:idx val="2"/>
          <c:order val="1"/>
          <c:tx>
            <c:strRef>
              <c:f>Ammoniac!$C$201</c:f>
              <c:strCache>
                <c:ptCount val="1"/>
                <c:pt idx="0">
                  <c:v>ADEME TEND</c:v>
                </c:pt>
              </c:strCache>
            </c:strRef>
          </c:tx>
          <c:spPr>
            <a:ln>
              <a:solidFill>
                <a:schemeClr val="tx1">
                  <a:lumMod val="20000"/>
                  <a:lumOff val="80000"/>
                </a:schemeClr>
              </a:solidFill>
            </a:ln>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Ammoniac!$T$201:$AX$201</c:f>
              <c:numCache>
                <c:formatCode>#,##0</c:formatCode>
                <c:ptCount val="31"/>
                <c:pt idx="2">
                  <c:v>40</c:v>
                </c:pt>
                <c:pt idx="3">
                  <c:v>73.052499999999995</c:v>
                </c:pt>
                <c:pt idx="4">
                  <c:v>73.052499999999995</c:v>
                </c:pt>
                <c:pt idx="5">
                  <c:v>73.052499999999995</c:v>
                </c:pt>
                <c:pt idx="6">
                  <c:v>73.052499999999995</c:v>
                </c:pt>
                <c:pt idx="7">
                  <c:v>73.052499999999995</c:v>
                </c:pt>
                <c:pt idx="8">
                  <c:v>73.052499999999995</c:v>
                </c:pt>
                <c:pt idx="9">
                  <c:v>73.052499999999995</c:v>
                </c:pt>
                <c:pt idx="10">
                  <c:v>73.052499999999995</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pt idx="27">
                  <c:v>40</c:v>
                </c:pt>
                <c:pt idx="28">
                  <c:v>40</c:v>
                </c:pt>
                <c:pt idx="29">
                  <c:v>40</c:v>
                </c:pt>
                <c:pt idx="30">
                  <c:v>40</c:v>
                </c:pt>
              </c:numCache>
            </c:numRef>
          </c:val>
          <c:smooth val="0"/>
          <c:extLst>
            <c:ext xmlns:c16="http://schemas.microsoft.com/office/drawing/2014/chart" uri="{C3380CC4-5D6E-409C-BE32-E72D297353CC}">
              <c16:uniqueId val="{00000004-2346-4FAE-B81E-54DC7D6BA130}"/>
            </c:ext>
          </c:extLst>
        </c:ser>
        <c:ser>
          <c:idx val="3"/>
          <c:order val="2"/>
          <c:tx>
            <c:strRef>
              <c:f>Ammoniac!$C$202</c:f>
              <c:strCache>
                <c:ptCount val="1"/>
                <c:pt idx="0">
                  <c:v>ADEME S1</c:v>
                </c:pt>
              </c:strCache>
            </c:strRef>
          </c:tx>
          <c:spPr>
            <a:ln w="28575" cap="rnd">
              <a:solidFill>
                <a:srgbClr val="5487C2"/>
              </a:solidFill>
              <a:round/>
            </a:ln>
            <a:effectLst/>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Ammoniac!$T$202:$AX$202</c:f>
              <c:numCache>
                <c:formatCode>#,##0</c:formatCode>
                <c:ptCount val="31"/>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pt idx="27">
                  <c:v>40</c:v>
                </c:pt>
                <c:pt idx="28">
                  <c:v>40</c:v>
                </c:pt>
                <c:pt idx="29">
                  <c:v>40</c:v>
                </c:pt>
                <c:pt idx="30">
                  <c:v>40</c:v>
                </c:pt>
              </c:numCache>
            </c:numRef>
          </c:val>
          <c:smooth val="0"/>
          <c:extLst>
            <c:ext xmlns:c16="http://schemas.microsoft.com/office/drawing/2014/chart" uri="{C3380CC4-5D6E-409C-BE32-E72D297353CC}">
              <c16:uniqueId val="{00000006-2346-4FAE-B81E-54DC7D6BA130}"/>
            </c:ext>
          </c:extLst>
        </c:ser>
        <c:ser>
          <c:idx val="4"/>
          <c:order val="3"/>
          <c:tx>
            <c:strRef>
              <c:f>Ammoniac!$C$203</c:f>
              <c:strCache>
                <c:ptCount val="1"/>
                <c:pt idx="0">
                  <c:v>ADEME S2</c:v>
                </c:pt>
              </c:strCache>
            </c:strRef>
          </c:tx>
          <c:spPr>
            <a:ln w="28575" cap="rnd">
              <a:solidFill>
                <a:srgbClr val="982C7F"/>
              </a:solidFill>
              <a:round/>
            </a:ln>
            <a:effectLst/>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Ammoniac!$T$203:$AX$203</c:f>
              <c:numCache>
                <c:formatCode>#,##0</c:formatCode>
                <c:ptCount val="31"/>
                <c:pt idx="2">
                  <c:v>40</c:v>
                </c:pt>
                <c:pt idx="3">
                  <c:v>80.650000000000006</c:v>
                </c:pt>
                <c:pt idx="4">
                  <c:v>80.650000000000006</c:v>
                </c:pt>
                <c:pt idx="5">
                  <c:v>80.650000000000006</c:v>
                </c:pt>
                <c:pt idx="6">
                  <c:v>80.650000000000006</c:v>
                </c:pt>
                <c:pt idx="7">
                  <c:v>80.650000000000006</c:v>
                </c:pt>
                <c:pt idx="8">
                  <c:v>80.650000000000006</c:v>
                </c:pt>
                <c:pt idx="9">
                  <c:v>80.650000000000006</c:v>
                </c:pt>
                <c:pt idx="10">
                  <c:v>80.650000000000006</c:v>
                </c:pt>
                <c:pt idx="11">
                  <c:v>119.87866666666665</c:v>
                </c:pt>
                <c:pt idx="12">
                  <c:v>119.87866666666665</c:v>
                </c:pt>
                <c:pt idx="13">
                  <c:v>119.87866666666665</c:v>
                </c:pt>
                <c:pt idx="14">
                  <c:v>119.87866666666665</c:v>
                </c:pt>
                <c:pt idx="15">
                  <c:v>109.87866666666665</c:v>
                </c:pt>
                <c:pt idx="16">
                  <c:v>109.87866666666665</c:v>
                </c:pt>
                <c:pt idx="17">
                  <c:v>109.87866666666665</c:v>
                </c:pt>
                <c:pt idx="18">
                  <c:v>109.87866666666665</c:v>
                </c:pt>
                <c:pt idx="19">
                  <c:v>109.87866666666665</c:v>
                </c:pt>
                <c:pt idx="20">
                  <c:v>99.878666666666646</c:v>
                </c:pt>
                <c:pt idx="21">
                  <c:v>99.878666666666646</c:v>
                </c:pt>
                <c:pt idx="22">
                  <c:v>99.878666666666646</c:v>
                </c:pt>
                <c:pt idx="23">
                  <c:v>99.878666666666646</c:v>
                </c:pt>
                <c:pt idx="24">
                  <c:v>99.878666666666646</c:v>
                </c:pt>
                <c:pt idx="25">
                  <c:v>79.87866666666666</c:v>
                </c:pt>
                <c:pt idx="26">
                  <c:v>0</c:v>
                </c:pt>
                <c:pt idx="27">
                  <c:v>0</c:v>
                </c:pt>
                <c:pt idx="28">
                  <c:v>0</c:v>
                </c:pt>
                <c:pt idx="29">
                  <c:v>0</c:v>
                </c:pt>
                <c:pt idx="30">
                  <c:v>0</c:v>
                </c:pt>
              </c:numCache>
            </c:numRef>
          </c:val>
          <c:smooth val="0"/>
          <c:extLst>
            <c:ext xmlns:c16="http://schemas.microsoft.com/office/drawing/2014/chart" uri="{C3380CC4-5D6E-409C-BE32-E72D297353CC}">
              <c16:uniqueId val="{00000008-2346-4FAE-B81E-54DC7D6BA130}"/>
            </c:ext>
          </c:extLst>
        </c:ser>
        <c:ser>
          <c:idx val="5"/>
          <c:order val="4"/>
          <c:tx>
            <c:strRef>
              <c:f>Ammoniac!$C$204</c:f>
              <c:strCache>
                <c:ptCount val="1"/>
                <c:pt idx="0">
                  <c:v>ADEME S3</c:v>
                </c:pt>
              </c:strCache>
            </c:strRef>
          </c:tx>
          <c:spPr>
            <a:ln w="28575" cap="rnd">
              <a:solidFill>
                <a:srgbClr val="76B145"/>
              </a:solidFill>
              <a:round/>
            </a:ln>
            <a:effectLst/>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Ammoniac!$T$204:$AX$204</c:f>
              <c:numCache>
                <c:formatCode>#,##0</c:formatCode>
                <c:ptCount val="31"/>
                <c:pt idx="2">
                  <c:v>40</c:v>
                </c:pt>
                <c:pt idx="3">
                  <c:v>103.34625</c:v>
                </c:pt>
                <c:pt idx="4">
                  <c:v>103.34625</c:v>
                </c:pt>
                <c:pt idx="5">
                  <c:v>103.34625</c:v>
                </c:pt>
                <c:pt idx="6">
                  <c:v>103.34625</c:v>
                </c:pt>
                <c:pt idx="7">
                  <c:v>103.34625</c:v>
                </c:pt>
                <c:pt idx="8">
                  <c:v>103.34625</c:v>
                </c:pt>
                <c:pt idx="9">
                  <c:v>103.34625</c:v>
                </c:pt>
                <c:pt idx="10">
                  <c:v>103.34625</c:v>
                </c:pt>
                <c:pt idx="11">
                  <c:v>102.64947368421052</c:v>
                </c:pt>
                <c:pt idx="12">
                  <c:v>102.64947368421052</c:v>
                </c:pt>
                <c:pt idx="13">
                  <c:v>102.64947368421052</c:v>
                </c:pt>
                <c:pt idx="14">
                  <c:v>102.64947368421052</c:v>
                </c:pt>
                <c:pt idx="15">
                  <c:v>92.64947368421052</c:v>
                </c:pt>
                <c:pt idx="16">
                  <c:v>92.64947368421052</c:v>
                </c:pt>
                <c:pt idx="17">
                  <c:v>92.64947368421052</c:v>
                </c:pt>
                <c:pt idx="18">
                  <c:v>92.64947368421052</c:v>
                </c:pt>
                <c:pt idx="19">
                  <c:v>92.64947368421052</c:v>
                </c:pt>
                <c:pt idx="20">
                  <c:v>82.64947368421052</c:v>
                </c:pt>
                <c:pt idx="21">
                  <c:v>82.64947368421052</c:v>
                </c:pt>
                <c:pt idx="22">
                  <c:v>82.64947368421052</c:v>
                </c:pt>
                <c:pt idx="23">
                  <c:v>82.64947368421052</c:v>
                </c:pt>
                <c:pt idx="24">
                  <c:v>82.64947368421052</c:v>
                </c:pt>
                <c:pt idx="25">
                  <c:v>72.64947368421052</c:v>
                </c:pt>
                <c:pt idx="26">
                  <c:v>72.64947368421052</c:v>
                </c:pt>
                <c:pt idx="27">
                  <c:v>72.64947368421052</c:v>
                </c:pt>
                <c:pt idx="28">
                  <c:v>72.64947368421052</c:v>
                </c:pt>
                <c:pt idx="29">
                  <c:v>72.64947368421052</c:v>
                </c:pt>
                <c:pt idx="30">
                  <c:v>0</c:v>
                </c:pt>
              </c:numCache>
            </c:numRef>
          </c:val>
          <c:smooth val="0"/>
          <c:extLst>
            <c:ext xmlns:c16="http://schemas.microsoft.com/office/drawing/2014/chart" uri="{C3380CC4-5D6E-409C-BE32-E72D297353CC}">
              <c16:uniqueId val="{0000000A-2346-4FAE-B81E-54DC7D6BA130}"/>
            </c:ext>
          </c:extLst>
        </c:ser>
        <c:ser>
          <c:idx val="6"/>
          <c:order val="5"/>
          <c:tx>
            <c:strRef>
              <c:f>Ammoniac!$C$205</c:f>
              <c:strCache>
                <c:ptCount val="1"/>
                <c:pt idx="0">
                  <c:v>ADEME S4</c:v>
                </c:pt>
              </c:strCache>
            </c:strRef>
          </c:tx>
          <c:spPr>
            <a:ln w="28575" cap="rnd">
              <a:solidFill>
                <a:srgbClr val="E9682D"/>
              </a:solidFill>
              <a:round/>
            </a:ln>
            <a:effectLst/>
          </c:spPr>
          <c:marker>
            <c:symbol val="none"/>
          </c:marker>
          <c:cat>
            <c:numRef>
              <c:f>Ammoniac!$T$199:$AX$199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Ammoniac!$T$205:$AX$205</c:f>
              <c:numCache>
                <c:formatCode>#,##0</c:formatCode>
                <c:ptCount val="31"/>
                <c:pt idx="2">
                  <c:v>40</c:v>
                </c:pt>
                <c:pt idx="3">
                  <c:v>71.657499999999999</c:v>
                </c:pt>
                <c:pt idx="4">
                  <c:v>71.657499999999999</c:v>
                </c:pt>
                <c:pt idx="5">
                  <c:v>71.657499999999999</c:v>
                </c:pt>
                <c:pt idx="6">
                  <c:v>71.657499999999999</c:v>
                </c:pt>
                <c:pt idx="7">
                  <c:v>71.657499999999999</c:v>
                </c:pt>
                <c:pt idx="8">
                  <c:v>71.657499999999999</c:v>
                </c:pt>
                <c:pt idx="9">
                  <c:v>71.657499999999999</c:v>
                </c:pt>
                <c:pt idx="10">
                  <c:v>71.657499999999999</c:v>
                </c:pt>
                <c:pt idx="11">
                  <c:v>40</c:v>
                </c:pt>
                <c:pt idx="12">
                  <c:v>40</c:v>
                </c:pt>
                <c:pt idx="13">
                  <c:v>40</c:v>
                </c:pt>
                <c:pt idx="14">
                  <c:v>40</c:v>
                </c:pt>
                <c:pt idx="15">
                  <c:v>40</c:v>
                </c:pt>
                <c:pt idx="16">
                  <c:v>40</c:v>
                </c:pt>
                <c:pt idx="17">
                  <c:v>40</c:v>
                </c:pt>
                <c:pt idx="18">
                  <c:v>40</c:v>
                </c:pt>
                <c:pt idx="19">
                  <c:v>40</c:v>
                </c:pt>
                <c:pt idx="20">
                  <c:v>40</c:v>
                </c:pt>
                <c:pt idx="21">
                  <c:v>40</c:v>
                </c:pt>
                <c:pt idx="22">
                  <c:v>40</c:v>
                </c:pt>
                <c:pt idx="23">
                  <c:v>40</c:v>
                </c:pt>
                <c:pt idx="24">
                  <c:v>40</c:v>
                </c:pt>
                <c:pt idx="25">
                  <c:v>40</c:v>
                </c:pt>
                <c:pt idx="26">
                  <c:v>40</c:v>
                </c:pt>
                <c:pt idx="27">
                  <c:v>40</c:v>
                </c:pt>
                <c:pt idx="28">
                  <c:v>40</c:v>
                </c:pt>
                <c:pt idx="29">
                  <c:v>40</c:v>
                </c:pt>
                <c:pt idx="30">
                  <c:v>40</c:v>
                </c:pt>
              </c:numCache>
            </c:numRef>
          </c:val>
          <c:smooth val="0"/>
          <c:extLst>
            <c:ext xmlns:c16="http://schemas.microsoft.com/office/drawing/2014/chart" uri="{C3380CC4-5D6E-409C-BE32-E72D297353CC}">
              <c16:uniqueId val="{0000000C-2346-4FAE-B81E-54DC7D6BA130}"/>
            </c:ext>
          </c:extLst>
        </c:ser>
        <c:dLbls>
          <c:showLegendKey val="0"/>
          <c:showVal val="0"/>
          <c:showCatName val="0"/>
          <c:showSerName val="0"/>
          <c:showPercent val="0"/>
          <c:showBubbleSize val="0"/>
        </c:dLbls>
        <c:smooth val="0"/>
        <c:axId val="714254264"/>
        <c:axId val="714254592"/>
        <c:extLst/>
      </c:lineChart>
      <c:catAx>
        <c:axId val="71425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592"/>
        <c:crosses val="autoZero"/>
        <c:auto val="1"/>
        <c:lblAlgn val="ctr"/>
        <c:lblOffset val="100"/>
        <c:tickLblSkip val="5"/>
        <c:noMultiLvlLbl val="0"/>
      </c:catAx>
      <c:valAx>
        <c:axId val="7142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(millions d'euros)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2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0"/>
    <c:dispBlanksAs val="gap"/>
    <c:showDLblsOverMax val="0"/>
    <c:extLst/>
  </c:chart>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r>
              <a:rPr lang="en-US"/>
              <a:t>Ammoniac : BESOINS D’INVESTISSEMENTS ET NIVEAU DE PRODUCTION </a:t>
            </a:r>
            <a:r>
              <a:rPr lang="en-US" baseline="0"/>
              <a:t> a l'horizon 2050</a:t>
            </a:r>
            <a:endParaRPr lang="en-US"/>
          </a:p>
        </c:rich>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5"/>
          <c:order val="2"/>
          <c:tx>
            <c:strRef>
              <c:f>Ammoniac!$C$146</c:f>
              <c:strCache>
                <c:ptCount val="1"/>
                <c:pt idx="0">
                  <c:v>Maintenance vaporeformeurs</c:v>
                </c:pt>
              </c:strCache>
            </c:strRef>
          </c:tx>
          <c:spPr>
            <a:solidFill>
              <a:schemeClr val="tx1"/>
            </a:solidFill>
            <a:ln w="25400">
              <a:noFill/>
            </a:ln>
            <a:effectLst/>
          </c:spPr>
          <c:invertIfNegative val="0"/>
          <c:cat>
            <c:strRef>
              <c:extLst>
                <c:ext xmlns:c15="http://schemas.microsoft.com/office/drawing/2012/chart" uri="{02D57815-91ED-43cb-92C2-25804820EDAC}">
                  <c15:fullRef>
                    <c15:sqref>Ammoniac!$H$139:$M$139</c15:sqref>
                  </c15:fullRef>
                </c:ext>
              </c:extLst>
              <c:f>Ammoniac!$I$139:$M$139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Ammoniac!$H$146:$M$146</c15:sqref>
                  </c15:fullRef>
                </c:ext>
              </c:extLst>
              <c:f>Ammoniac!$I$146:$M$146</c:f>
              <c:numCache>
                <c:formatCode>#,##0</c:formatCode>
                <c:ptCount val="5"/>
                <c:pt idx="0">
                  <c:v>1120</c:v>
                </c:pt>
                <c:pt idx="1">
                  <c:v>1120</c:v>
                </c:pt>
                <c:pt idx="2">
                  <c:v>730.00000000000023</c:v>
                </c:pt>
                <c:pt idx="3">
                  <c:v>780.00000000000023</c:v>
                </c:pt>
                <c:pt idx="4">
                  <c:v>1120.0000000000002</c:v>
                </c:pt>
              </c:numCache>
            </c:numRef>
          </c:val>
          <c:extLst>
            <c:ext xmlns:c16="http://schemas.microsoft.com/office/drawing/2014/chart" uri="{C3380CC4-5D6E-409C-BE32-E72D297353CC}">
              <c16:uniqueId val="{00000001-30D6-4518-AC8F-E50A47AFDED3}"/>
            </c:ext>
          </c:extLst>
        </c:ser>
        <c:ser>
          <c:idx val="2"/>
          <c:order val="3"/>
          <c:tx>
            <c:strRef>
              <c:f>Ammoniac!$C$142</c:f>
              <c:strCache>
                <c:ptCount val="1"/>
                <c:pt idx="0">
                  <c:v> CCS</c:v>
                </c:pt>
              </c:strCache>
            </c:strRef>
          </c:tx>
          <c:spPr>
            <a:solidFill>
              <a:schemeClr val="accent5"/>
            </a:solidFill>
            <a:ln>
              <a:noFill/>
            </a:ln>
            <a:effectLst/>
          </c:spPr>
          <c:invertIfNegative val="0"/>
          <c:cat>
            <c:strRef>
              <c:extLst>
                <c:ext xmlns:c15="http://schemas.microsoft.com/office/drawing/2012/chart" uri="{02D57815-91ED-43cb-92C2-25804820EDAC}">
                  <c15:fullRef>
                    <c15:sqref>Ammoniac!$H$139:$M$139</c15:sqref>
                  </c15:fullRef>
                </c:ext>
              </c:extLst>
              <c:f>Ammoniac!$I$139:$M$139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Ammoniac!$H$142:$M$142</c15:sqref>
                  </c15:fullRef>
                </c:ext>
              </c:extLst>
              <c:f>Ammoniac!$I$142:$M$142</c:f>
              <c:numCache>
                <c:formatCode>#,##0</c:formatCode>
                <c:ptCount val="5"/>
                <c:pt idx="0">
                  <c:v>264.41999999999996</c:v>
                </c:pt>
                <c:pt idx="1">
                  <c:v>0</c:v>
                </c:pt>
                <c:pt idx="2">
                  <c:v>0</c:v>
                </c:pt>
                <c:pt idx="3">
                  <c:v>0</c:v>
                </c:pt>
                <c:pt idx="4">
                  <c:v>253.26000000000005</c:v>
                </c:pt>
              </c:numCache>
            </c:numRef>
          </c:val>
          <c:extLst>
            <c:ext xmlns:c16="http://schemas.microsoft.com/office/drawing/2014/chart" uri="{C3380CC4-5D6E-409C-BE32-E72D297353CC}">
              <c16:uniqueId val="{00000001-8E2F-4D20-9EDC-AF1D5F808FF4}"/>
            </c:ext>
          </c:extLst>
        </c:ser>
        <c:ser>
          <c:idx val="3"/>
          <c:order val="4"/>
          <c:tx>
            <c:strRef>
              <c:f>Ammoniac!$C$144</c:f>
              <c:strCache>
                <c:ptCount val="1"/>
                <c:pt idx="0">
                  <c:v>Electrolyse de l'eau - France</c:v>
                </c:pt>
              </c:strCache>
            </c:strRef>
          </c:tx>
          <c:spPr>
            <a:solidFill>
              <a:schemeClr val="accent4"/>
            </a:solidFill>
            <a:ln>
              <a:noFill/>
            </a:ln>
            <a:effectLst/>
          </c:spPr>
          <c:invertIfNegative val="0"/>
          <c:cat>
            <c:strRef>
              <c:extLst>
                <c:ext xmlns:c15="http://schemas.microsoft.com/office/drawing/2012/chart" uri="{02D57815-91ED-43cb-92C2-25804820EDAC}">
                  <c15:fullRef>
                    <c15:sqref>Ammoniac!$H$139:$M$139</c15:sqref>
                  </c15:fullRef>
                </c:ext>
              </c:extLst>
              <c:f>Ammoniac!$I$139:$M$139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Ammoniac!$H$144:$M$144</c15:sqref>
                  </c15:fullRef>
                </c:ext>
              </c:extLst>
              <c:f>Ammoniac!$I$144:$M$144</c:f>
              <c:numCache>
                <c:formatCode>#,##0</c:formatCode>
                <c:ptCount val="5"/>
                <c:pt idx="0">
                  <c:v>0</c:v>
                </c:pt>
                <c:pt idx="1">
                  <c:v>0</c:v>
                </c:pt>
                <c:pt idx="2">
                  <c:v>1523.3799999999999</c:v>
                </c:pt>
                <c:pt idx="3">
                  <c:v>1697.11</c:v>
                </c:pt>
                <c:pt idx="4">
                  <c:v>0</c:v>
                </c:pt>
              </c:numCache>
            </c:numRef>
          </c:val>
          <c:extLst>
            <c:ext xmlns:c16="http://schemas.microsoft.com/office/drawing/2014/chart" uri="{C3380CC4-5D6E-409C-BE32-E72D297353CC}">
              <c16:uniqueId val="{00000002-8E2F-4D20-9EDC-AF1D5F808FF4}"/>
            </c:ext>
          </c:extLst>
        </c:ser>
        <c:ser>
          <c:idx val="4"/>
          <c:order val="5"/>
          <c:tx>
            <c:strRef>
              <c:f>Ammoniac!$C$145</c:f>
              <c:strCache>
                <c:ptCount val="1"/>
                <c:pt idx="0">
                  <c:v>Electrolyse de l'eau - à l'étranger</c:v>
                </c:pt>
              </c:strCache>
            </c:strRef>
          </c:tx>
          <c:spPr>
            <a:pattFill prst="dkUpDiag">
              <a:fgClr>
                <a:schemeClr val="accent4"/>
              </a:fgClr>
              <a:bgClr>
                <a:schemeClr val="bg1"/>
              </a:bgClr>
            </a:pattFill>
            <a:ln w="25400">
              <a:noFill/>
            </a:ln>
            <a:effectLst/>
          </c:spPr>
          <c:invertIfNegative val="0"/>
          <c:cat>
            <c:strRef>
              <c:extLst>
                <c:ext xmlns:c15="http://schemas.microsoft.com/office/drawing/2012/chart" uri="{02D57815-91ED-43cb-92C2-25804820EDAC}">
                  <c15:fullRef>
                    <c15:sqref>Ammoniac!$H$139:$M$139</c15:sqref>
                  </c15:fullRef>
                </c:ext>
              </c:extLst>
              <c:f>Ammoniac!$I$139:$M$139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Ammoniac!$H$145:$M$145</c15:sqref>
                  </c15:fullRef>
                </c:ext>
              </c:extLst>
              <c:f>Ammoniac!$I$145:$M$145</c:f>
              <c:numCache>
                <c:formatCode>#,##0</c:formatCode>
                <c:ptCount val="5"/>
                <c:pt idx="0">
                  <c:v>0</c:v>
                </c:pt>
                <c:pt idx="1">
                  <c:v>0</c:v>
                </c:pt>
                <c:pt idx="2">
                  <c:v>0</c:v>
                </c:pt>
                <c:pt idx="3">
                  <c:v>604.32999999999993</c:v>
                </c:pt>
                <c:pt idx="4">
                  <c:v>0</c:v>
                </c:pt>
              </c:numCache>
            </c:numRef>
          </c:val>
          <c:extLst>
            <c:ext xmlns:c16="http://schemas.microsoft.com/office/drawing/2014/chart" uri="{C3380CC4-5D6E-409C-BE32-E72D297353CC}">
              <c16:uniqueId val="{00000005-8E2F-4D20-9EDC-AF1D5F808FF4}"/>
            </c:ext>
          </c:extLst>
        </c:ser>
        <c:dLbls>
          <c:showLegendKey val="0"/>
          <c:showVal val="0"/>
          <c:showCatName val="0"/>
          <c:showSerName val="0"/>
          <c:showPercent val="0"/>
          <c:showBubbleSize val="0"/>
        </c:dLbls>
        <c:gapWidth val="150"/>
        <c:overlap val="100"/>
        <c:axId val="877305712"/>
        <c:axId val="877306040"/>
        <c:extLst>
          <c:ext xmlns:c15="http://schemas.microsoft.com/office/drawing/2012/chart" uri="{02D57815-91ED-43cb-92C2-25804820EDAC}">
            <c15:filteredBarSeries>
              <c15:ser>
                <c:idx val="1"/>
                <c:order val="1"/>
                <c:tx>
                  <c:strRef>
                    <c:extLst>
                      <c:ext uri="{02D57815-91ED-43cb-92C2-25804820EDAC}">
                        <c15:formulaRef>
                          <c15:sqref>Ammoniac!$C$141</c15:sqref>
                        </c15:formulaRef>
                      </c:ext>
                    </c:extLst>
                    <c:strCache>
                      <c:ptCount val="1"/>
                      <c:pt idx="0">
                        <c:v>Vaporeformage de méthane</c:v>
                      </c:pt>
                    </c:strCache>
                  </c:strRef>
                </c:tx>
                <c:spPr>
                  <a:solidFill>
                    <a:schemeClr val="tx1"/>
                  </a:solidFill>
                  <a:ln>
                    <a:noFill/>
                  </a:ln>
                  <a:effectLst/>
                </c:spPr>
                <c:invertIfNegative val="0"/>
                <c:cat>
                  <c:strRef>
                    <c:extLst>
                      <c:ext uri="{02D57815-91ED-43cb-92C2-25804820EDAC}">
                        <c15:fullRef>
                          <c15:sqref>Ammoniac!$H$139:$M$139</c15:sqref>
                        </c15:fullRef>
                        <c15:formulaRef>
                          <c15:sqref>Ammoniac!$I$139:$M$139</c15:sqref>
                        </c15:formulaRef>
                      </c:ext>
                    </c:extLst>
                    <c:strCache>
                      <c:ptCount val="5"/>
                      <c:pt idx="0">
                        <c:v>TEND</c:v>
                      </c:pt>
                      <c:pt idx="1">
                        <c:v>S1</c:v>
                      </c:pt>
                      <c:pt idx="2">
                        <c:v>S2</c:v>
                      </c:pt>
                      <c:pt idx="3">
                        <c:v>S3</c:v>
                      </c:pt>
                      <c:pt idx="4">
                        <c:v>S4</c:v>
                      </c:pt>
                    </c:strCache>
                  </c:strRef>
                </c:cat>
                <c:val>
                  <c:numRef>
                    <c:extLst>
                      <c:ext uri="{02D57815-91ED-43cb-92C2-25804820EDAC}">
                        <c15:fullRef>
                          <c15:sqref>Ammoniac!$H$141:$M$141</c15:sqref>
                        </c15:fullRef>
                        <c15:formulaRef>
                          <c15:sqref>Ammoniac!$I$141:$M$141</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E2F-4D20-9EDC-AF1D5F808FF4}"/>
                  </c:ext>
                </c:extLst>
              </c15:ser>
            </c15:filteredBarSeries>
          </c:ext>
        </c:extLst>
      </c:barChart>
      <c:lineChart>
        <c:grouping val="standard"/>
        <c:varyColors val="0"/>
        <c:ser>
          <c:idx val="0"/>
          <c:order val="0"/>
          <c:tx>
            <c:strRef>
              <c:f>Ammoniac!$C$140</c:f>
              <c:strCache>
                <c:ptCount val="1"/>
                <c:pt idx="0">
                  <c:v>Production nationale</c:v>
                </c:pt>
              </c:strCache>
              <c:extLst xmlns:c15="http://schemas.microsoft.com/office/drawing/2012/chart"/>
            </c:strRef>
          </c:tx>
          <c:spPr>
            <a:ln w="28575" cap="rnd">
              <a:noFill/>
              <a:round/>
            </a:ln>
            <a:effectLst/>
          </c:spPr>
          <c:marker>
            <c:symbol val="circle"/>
            <c:size val="9"/>
            <c:spPr>
              <a:solidFill>
                <a:schemeClr val="accent1"/>
              </a:solidFill>
              <a:ln w="9525">
                <a:noFill/>
              </a:ln>
              <a:effectLst/>
            </c:spPr>
          </c:marker>
          <c:cat>
            <c:strRef>
              <c:extLst>
                <c:ext xmlns:c15="http://schemas.microsoft.com/office/drawing/2012/chart" uri="{02D57815-91ED-43cb-92C2-25804820EDAC}">
                  <c15:fullRef>
                    <c15:sqref>Ammoniac!$H$139:$M$139</c15:sqref>
                  </c15:fullRef>
                </c:ext>
              </c:extLst>
              <c:f>Ammoniac!$I$139:$M$139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Ammoniac!$H$140:$M$140</c15:sqref>
                  </c15:fullRef>
                </c:ext>
              </c:extLst>
              <c:f>Ammoniac!$I$140:$M$140</c:f>
              <c:numCache>
                <c:formatCode>#\ ##0.0</c:formatCode>
                <c:ptCount val="5"/>
                <c:pt idx="0">
                  <c:v>1.1299999999999999</c:v>
                </c:pt>
                <c:pt idx="1">
                  <c:v>0.83</c:v>
                </c:pt>
                <c:pt idx="2">
                  <c:v>0.69</c:v>
                </c:pt>
                <c:pt idx="3">
                  <c:v>1.02</c:v>
                </c:pt>
                <c:pt idx="4">
                  <c:v>1.05</c:v>
                </c:pt>
              </c:numCache>
            </c:numRef>
          </c:val>
          <c:smooth val="0"/>
          <c:extLst xmlns:c15="http://schemas.microsoft.com/office/drawing/2012/chart">
            <c:ext xmlns:c16="http://schemas.microsoft.com/office/drawing/2014/chart" uri="{C3380CC4-5D6E-409C-BE32-E72D297353CC}">
              <c16:uniqueId val="{00000003-8E2F-4D20-9EDC-AF1D5F808FF4}"/>
            </c:ext>
          </c:extLst>
        </c:ser>
        <c:dLbls>
          <c:showLegendKey val="0"/>
          <c:showVal val="0"/>
          <c:showCatName val="0"/>
          <c:showSerName val="0"/>
          <c:showPercent val="0"/>
          <c:showBubbleSize val="0"/>
        </c:dLbls>
        <c:marker val="1"/>
        <c:smooth val="0"/>
        <c:axId val="1109675280"/>
        <c:axId val="1109674624"/>
        <c:extLst/>
      </c:lineChart>
      <c:catAx>
        <c:axId val="87730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6040"/>
        <c:crosses val="autoZero"/>
        <c:auto val="1"/>
        <c:lblAlgn val="ctr"/>
        <c:lblOffset val="100"/>
        <c:noMultiLvlLbl val="0"/>
      </c:catAx>
      <c:valAx>
        <c:axId val="877306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 d'euros)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5712"/>
        <c:crosses val="autoZero"/>
        <c:crossBetween val="between"/>
      </c:valAx>
      <c:valAx>
        <c:axId val="110967462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fr-FR"/>
                  <a:t>(millions</a:t>
                </a:r>
                <a:r>
                  <a:rPr lang="fr-FR" baseline="0"/>
                  <a:t> de tonnes</a:t>
                </a:r>
                <a:r>
                  <a:rPr lang="fr-F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09675280"/>
        <c:crosses val="max"/>
        <c:crossBetween val="between"/>
      </c:valAx>
      <c:catAx>
        <c:axId val="1109675280"/>
        <c:scaling>
          <c:orientation val="minMax"/>
        </c:scaling>
        <c:delete val="1"/>
        <c:axPos val="b"/>
        <c:numFmt formatCode="General" sourceLinked="1"/>
        <c:majorTickMark val="out"/>
        <c:minorTickMark val="none"/>
        <c:tickLblPos val="nextTo"/>
        <c:crossAx val="110967462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kern="1200" cap="all" spc="0" baseline="0">
                <a:solidFill>
                  <a:srgbClr val="1F497D"/>
                </a:solidFill>
                <a:effectLst/>
              </a:rPr>
              <a:t>ammoniac : NIVEAUX ET ROUTES DE PRODUCTION EN 2050</a:t>
            </a:r>
            <a:endParaRPr lang="fr-FR" sz="1100">
              <a:effectLst/>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1"/>
          <c:tx>
            <c:strRef>
              <c:f>Ammoniac!$C$50</c:f>
              <c:strCache>
                <c:ptCount val="1"/>
                <c:pt idx="0">
                  <c:v>Vaporeformage de méthane</c:v>
                </c:pt>
              </c:strCache>
            </c:strRef>
          </c:tx>
          <c:spPr>
            <a:solidFill>
              <a:schemeClr val="tx1"/>
            </a:solidFill>
            <a:ln>
              <a:noFill/>
            </a:ln>
            <a:effectLst/>
          </c:spPr>
          <c:invertIfNegative val="0"/>
          <c:cat>
            <c:strRef>
              <c:f>Ammoniac!$I$48:$M$48</c:f>
              <c:strCache>
                <c:ptCount val="5"/>
                <c:pt idx="0">
                  <c:v>TEND</c:v>
                </c:pt>
                <c:pt idx="1">
                  <c:v>S1</c:v>
                </c:pt>
                <c:pt idx="2">
                  <c:v>S2</c:v>
                </c:pt>
                <c:pt idx="3">
                  <c:v>S3</c:v>
                </c:pt>
                <c:pt idx="4">
                  <c:v>S4</c:v>
                </c:pt>
              </c:strCache>
            </c:strRef>
          </c:cat>
          <c:val>
            <c:numRef>
              <c:f>Ammoniac!$I$50:$M$50</c:f>
              <c:numCache>
                <c:formatCode>#\ ##0.0</c:formatCode>
                <c:ptCount val="5"/>
                <c:pt idx="0">
                  <c:v>0.39549999999999996</c:v>
                </c:pt>
                <c:pt idx="1">
                  <c:v>0.83</c:v>
                </c:pt>
                <c:pt idx="2">
                  <c:v>0</c:v>
                </c:pt>
                <c:pt idx="3">
                  <c:v>0</c:v>
                </c:pt>
                <c:pt idx="4">
                  <c:v>0.34650000000000003</c:v>
                </c:pt>
              </c:numCache>
            </c:numRef>
          </c:val>
          <c:extLst>
            <c:ext xmlns:c16="http://schemas.microsoft.com/office/drawing/2014/chart" uri="{C3380CC4-5D6E-409C-BE32-E72D297353CC}">
              <c16:uniqueId val="{00000000-6805-4042-8C57-120C64ED7E53}"/>
            </c:ext>
          </c:extLst>
        </c:ser>
        <c:ser>
          <c:idx val="2"/>
          <c:order val="2"/>
          <c:tx>
            <c:strRef>
              <c:f>Ammoniac!$C$51</c:f>
              <c:strCache>
                <c:ptCount val="1"/>
                <c:pt idx="0">
                  <c:v>Vaporeformage de méthane + CCS</c:v>
                </c:pt>
              </c:strCache>
            </c:strRef>
          </c:tx>
          <c:spPr>
            <a:solidFill>
              <a:schemeClr val="accent5"/>
            </a:solidFill>
            <a:ln>
              <a:noFill/>
            </a:ln>
            <a:effectLst/>
          </c:spPr>
          <c:invertIfNegative val="0"/>
          <c:cat>
            <c:strRef>
              <c:f>Ammoniac!$I$48:$M$48</c:f>
              <c:strCache>
                <c:ptCount val="5"/>
                <c:pt idx="0">
                  <c:v>TEND</c:v>
                </c:pt>
                <c:pt idx="1">
                  <c:v>S1</c:v>
                </c:pt>
                <c:pt idx="2">
                  <c:v>S2</c:v>
                </c:pt>
                <c:pt idx="3">
                  <c:v>S3</c:v>
                </c:pt>
                <c:pt idx="4">
                  <c:v>S4</c:v>
                </c:pt>
              </c:strCache>
            </c:strRef>
          </c:cat>
          <c:val>
            <c:numRef>
              <c:f>Ammoniac!$I$51:$M$51</c:f>
              <c:numCache>
                <c:formatCode>#\ ##0.0</c:formatCode>
                <c:ptCount val="5"/>
                <c:pt idx="0">
                  <c:v>0.73449999999999993</c:v>
                </c:pt>
                <c:pt idx="1">
                  <c:v>0</c:v>
                </c:pt>
                <c:pt idx="2">
                  <c:v>0</c:v>
                </c:pt>
                <c:pt idx="3">
                  <c:v>0</c:v>
                </c:pt>
                <c:pt idx="4">
                  <c:v>0.70350000000000013</c:v>
                </c:pt>
              </c:numCache>
            </c:numRef>
          </c:val>
          <c:extLst>
            <c:ext xmlns:c16="http://schemas.microsoft.com/office/drawing/2014/chart" uri="{C3380CC4-5D6E-409C-BE32-E72D297353CC}">
              <c16:uniqueId val="{00000001-6805-4042-8C57-120C64ED7E53}"/>
            </c:ext>
          </c:extLst>
        </c:ser>
        <c:ser>
          <c:idx val="3"/>
          <c:order val="3"/>
          <c:tx>
            <c:strRef>
              <c:f>Ammoniac!$C$52</c:f>
              <c:strCache>
                <c:ptCount val="1"/>
                <c:pt idx="0">
                  <c:v>Electrolyse de l'eau</c:v>
                </c:pt>
              </c:strCache>
            </c:strRef>
          </c:tx>
          <c:spPr>
            <a:solidFill>
              <a:schemeClr val="accent4"/>
            </a:solidFill>
            <a:ln>
              <a:noFill/>
            </a:ln>
            <a:effectLst/>
          </c:spPr>
          <c:invertIfNegative val="0"/>
          <c:cat>
            <c:strRef>
              <c:f>Ammoniac!$I$48:$M$48</c:f>
              <c:strCache>
                <c:ptCount val="5"/>
                <c:pt idx="0">
                  <c:v>TEND</c:v>
                </c:pt>
                <c:pt idx="1">
                  <c:v>S1</c:v>
                </c:pt>
                <c:pt idx="2">
                  <c:v>S2</c:v>
                </c:pt>
                <c:pt idx="3">
                  <c:v>S3</c:v>
                </c:pt>
                <c:pt idx="4">
                  <c:v>S4</c:v>
                </c:pt>
              </c:strCache>
            </c:strRef>
          </c:cat>
          <c:val>
            <c:numRef>
              <c:f>Ammoniac!$I$52:$M$52</c:f>
              <c:numCache>
                <c:formatCode>#\ ##0.0</c:formatCode>
                <c:ptCount val="5"/>
                <c:pt idx="0">
                  <c:v>0</c:v>
                </c:pt>
                <c:pt idx="1">
                  <c:v>0</c:v>
                </c:pt>
                <c:pt idx="2">
                  <c:v>0.69</c:v>
                </c:pt>
                <c:pt idx="3">
                  <c:v>1.02</c:v>
                </c:pt>
                <c:pt idx="4">
                  <c:v>0</c:v>
                </c:pt>
              </c:numCache>
            </c:numRef>
          </c:val>
          <c:extLst>
            <c:ext xmlns:c16="http://schemas.microsoft.com/office/drawing/2014/chart" uri="{C3380CC4-5D6E-409C-BE32-E72D297353CC}">
              <c16:uniqueId val="{00000002-6805-4042-8C57-120C64ED7E53}"/>
            </c:ext>
          </c:extLst>
        </c:ser>
        <c:dLbls>
          <c:showLegendKey val="0"/>
          <c:showVal val="0"/>
          <c:showCatName val="0"/>
          <c:showSerName val="0"/>
          <c:showPercent val="0"/>
          <c:showBubbleSize val="0"/>
        </c:dLbls>
        <c:gapWidth val="150"/>
        <c:overlap val="100"/>
        <c:axId val="1017495696"/>
        <c:axId val="1017487496"/>
      </c:barChart>
      <c:scatterChart>
        <c:scatterStyle val="lineMarker"/>
        <c:varyColors val="0"/>
        <c:dLbls>
          <c:showLegendKey val="0"/>
          <c:showVal val="0"/>
          <c:showCatName val="0"/>
          <c:showSerName val="0"/>
          <c:showPercent val="0"/>
          <c:showBubbleSize val="0"/>
        </c:dLbls>
        <c:axId val="340342928"/>
        <c:axId val="340346208"/>
        <c:extLst>
          <c:ext xmlns:c15="http://schemas.microsoft.com/office/drawing/2012/chart" uri="{02D57815-91ED-43cb-92C2-25804820EDAC}">
            <c15:filteredScatterSeries>
              <c15:ser>
                <c:idx val="0"/>
                <c:order val="0"/>
                <c:tx>
                  <c:strRef>
                    <c:extLst>
                      <c:ext uri="{02D57815-91ED-43cb-92C2-25804820EDAC}">
                        <c15:formulaRef>
                          <c15:sqref>Ammoniac!$C$49</c15:sqref>
                        </c15:formulaRef>
                      </c:ext>
                    </c:extLst>
                    <c:strCache>
                      <c:ptCount val="1"/>
                      <c:pt idx="0">
                        <c:v>Production nationale</c:v>
                      </c:pt>
                    </c:strCache>
                  </c:strRef>
                </c:tx>
                <c:spPr>
                  <a:ln w="25400" cap="rnd">
                    <a:noFill/>
                    <a:round/>
                  </a:ln>
                  <a:effectLst/>
                </c:spPr>
                <c:marker>
                  <c:symbol val="circle"/>
                  <c:size val="9"/>
                  <c:spPr>
                    <a:solidFill>
                      <a:schemeClr val="tx2"/>
                    </a:solidFill>
                    <a:ln w="9525">
                      <a:noFill/>
                    </a:ln>
                    <a:effectLst/>
                  </c:spPr>
                </c:marker>
                <c:xVal>
                  <c:strRef>
                    <c:extLst>
                      <c:ext uri="{02D57815-91ED-43cb-92C2-25804820EDAC}">
                        <c15:formulaRef>
                          <c15:sqref>Ammoniac!$I$48:$M$48</c15:sqref>
                        </c15:formulaRef>
                      </c:ext>
                    </c:extLst>
                    <c:strCache>
                      <c:ptCount val="5"/>
                      <c:pt idx="0">
                        <c:v>TEND</c:v>
                      </c:pt>
                      <c:pt idx="1">
                        <c:v>S1</c:v>
                      </c:pt>
                      <c:pt idx="2">
                        <c:v>S2</c:v>
                      </c:pt>
                      <c:pt idx="3">
                        <c:v>S3</c:v>
                      </c:pt>
                      <c:pt idx="4">
                        <c:v>S4</c:v>
                      </c:pt>
                    </c:strCache>
                  </c:strRef>
                </c:xVal>
                <c:yVal>
                  <c:numRef>
                    <c:extLst>
                      <c:ext uri="{02D57815-91ED-43cb-92C2-25804820EDAC}">
                        <c15:formulaRef>
                          <c15:sqref>Ammoniac!$I$49:$M$49</c15:sqref>
                        </c15:formulaRef>
                      </c:ext>
                    </c:extLst>
                    <c:numCache>
                      <c:formatCode>#\ ##0.0</c:formatCode>
                      <c:ptCount val="5"/>
                      <c:pt idx="0">
                        <c:v>1.1299999999999999</c:v>
                      </c:pt>
                      <c:pt idx="1">
                        <c:v>0.83</c:v>
                      </c:pt>
                      <c:pt idx="2">
                        <c:v>0.69</c:v>
                      </c:pt>
                      <c:pt idx="3">
                        <c:v>1.02</c:v>
                      </c:pt>
                      <c:pt idx="4">
                        <c:v>1.05</c:v>
                      </c:pt>
                    </c:numCache>
                  </c:numRef>
                </c:yVal>
                <c:smooth val="0"/>
                <c:extLst>
                  <c:ext xmlns:c16="http://schemas.microsoft.com/office/drawing/2014/chart" uri="{C3380CC4-5D6E-409C-BE32-E72D297353CC}">
                    <c16:uniqueId val="{00000004-6805-4042-8C57-120C64ED7E53}"/>
                  </c:ext>
                </c:extLst>
              </c15:ser>
            </c15:filteredScatterSeries>
          </c:ext>
        </c:extLst>
      </c:scatterChart>
      <c:catAx>
        <c:axId val="101749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87496"/>
        <c:crosses val="autoZero"/>
        <c:auto val="1"/>
        <c:lblAlgn val="ctr"/>
        <c:lblOffset val="100"/>
        <c:noMultiLvlLbl val="0"/>
      </c:catAx>
      <c:valAx>
        <c:axId val="101748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(millions de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95696"/>
        <c:crosses val="autoZero"/>
        <c:crossBetween val="between"/>
      </c:valAx>
      <c:valAx>
        <c:axId val="340346208"/>
        <c:scaling>
          <c:orientation val="minMax"/>
        </c:scaling>
        <c:delete val="1"/>
        <c:axPos val="r"/>
        <c:numFmt formatCode="#\ ##0.0" sourceLinked="1"/>
        <c:majorTickMark val="out"/>
        <c:minorTickMark val="none"/>
        <c:tickLblPos val="nextTo"/>
        <c:crossAx val="340342928"/>
        <c:crosses val="max"/>
        <c:crossBetween val="midCat"/>
      </c:valAx>
      <c:valAx>
        <c:axId val="340342928"/>
        <c:scaling>
          <c:orientation val="minMax"/>
        </c:scaling>
        <c:delete val="1"/>
        <c:axPos val="b"/>
        <c:numFmt formatCode="General" sourceLinked="1"/>
        <c:majorTickMark val="out"/>
        <c:minorTickMark val="none"/>
        <c:tickLblPos val="nextTo"/>
        <c:crossAx val="3403462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all" spc="0" baseline="0">
                <a:solidFill>
                  <a:schemeClr val="tx2"/>
                </a:solidFill>
                <a:latin typeface="+mn-lt"/>
                <a:ea typeface="+mn-ea"/>
                <a:cs typeface="+mn-cs"/>
              </a:defRPr>
            </a:pPr>
            <a:r>
              <a:rPr lang="fr-FR"/>
              <a:t>Ensemble</a:t>
            </a:r>
            <a:r>
              <a:rPr lang="fr-FR" baseline="0"/>
              <a:t> des </a:t>
            </a:r>
            <a:r>
              <a:rPr lang="fr-FR"/>
              <a:t>Investissements </a:t>
            </a:r>
          </a:p>
        </c:rich>
      </c:tx>
      <c:overlay val="0"/>
      <c:spPr>
        <a:noFill/>
        <a:ln>
          <a:noFill/>
        </a:ln>
        <a:effectLst/>
      </c:spPr>
    </c:title>
    <c:autoTitleDeleted val="0"/>
    <c:plotArea>
      <c:layout/>
      <c:lineChart>
        <c:grouping val="standard"/>
        <c:varyColors val="0"/>
        <c:ser>
          <c:idx val="0"/>
          <c:order val="0"/>
          <c:tx>
            <c:strRef>
              <c:f>Synthèse!$C$26</c:f>
              <c:strCache>
                <c:ptCount val="1"/>
                <c:pt idx="0">
                  <c:v>Historique</c:v>
                </c:pt>
              </c:strCache>
            </c:strRef>
          </c:tx>
          <c:spPr>
            <a:ln w="28575" cap="rnd">
              <a:solidFill>
                <a:schemeClr val="tx2"/>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Synthèse!$T$26:$AX$26</c:f>
              <c:numCache>
                <c:formatCode>#,##0</c:formatCode>
                <c:ptCount val="31"/>
                <c:pt idx="0">
                  <c:v>99.4</c:v>
                </c:pt>
                <c:pt idx="1">
                  <c:v>99.4</c:v>
                </c:pt>
                <c:pt idx="2">
                  <c:v>99.4</c:v>
                </c:pt>
              </c:numCache>
            </c:numRef>
          </c:val>
          <c:smooth val="0"/>
          <c:extLst xmlns:c15="http://schemas.microsoft.com/office/drawing/2012/chart">
            <c:ext xmlns:c16="http://schemas.microsoft.com/office/drawing/2014/chart" uri="{C3380CC4-5D6E-409C-BE32-E72D297353CC}">
              <c16:uniqueId val="{0000000B-D503-400E-976C-F2FDB8731770}"/>
            </c:ext>
          </c:extLst>
        </c:ser>
        <c:ser>
          <c:idx val="2"/>
          <c:order val="1"/>
          <c:tx>
            <c:strRef>
              <c:f>Synthèse!$C$27</c:f>
              <c:strCache>
                <c:ptCount val="1"/>
                <c:pt idx="0">
                  <c:v>ADEME TEND</c:v>
                </c:pt>
              </c:strCache>
            </c:strRef>
          </c:tx>
          <c:spPr>
            <a:ln w="28575" cap="rnd">
              <a:solidFill>
                <a:schemeClr val="tx1">
                  <a:lumMod val="20000"/>
                  <a:lumOff val="80000"/>
                </a:schemeClr>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Synthèse!$T$27:$AX$27</c:f>
              <c:numCache>
                <c:formatCode>#,##0</c:formatCode>
                <c:ptCount val="31"/>
                <c:pt idx="2">
                  <c:v>99.4</c:v>
                </c:pt>
                <c:pt idx="3">
                  <c:v>291.32497507301707</c:v>
                </c:pt>
                <c:pt idx="4">
                  <c:v>291.32497507301707</c:v>
                </c:pt>
                <c:pt idx="5">
                  <c:v>332.98999225217204</c:v>
                </c:pt>
                <c:pt idx="6">
                  <c:v>315.48382825217203</c:v>
                </c:pt>
                <c:pt idx="7">
                  <c:v>315.48382825217203</c:v>
                </c:pt>
                <c:pt idx="8">
                  <c:v>315.48382825217203</c:v>
                </c:pt>
                <c:pt idx="9">
                  <c:v>315.48382825217203</c:v>
                </c:pt>
                <c:pt idx="10">
                  <c:v>315.48382825217203</c:v>
                </c:pt>
                <c:pt idx="11">
                  <c:v>163.18643616019605</c:v>
                </c:pt>
                <c:pt idx="12">
                  <c:v>163.18643616019605</c:v>
                </c:pt>
                <c:pt idx="13">
                  <c:v>163.18643616019605</c:v>
                </c:pt>
                <c:pt idx="14">
                  <c:v>163.18643616019605</c:v>
                </c:pt>
                <c:pt idx="15">
                  <c:v>163.18643616019605</c:v>
                </c:pt>
                <c:pt idx="16">
                  <c:v>145.51878303186234</c:v>
                </c:pt>
                <c:pt idx="17">
                  <c:v>145.51878303186234</c:v>
                </c:pt>
                <c:pt idx="18">
                  <c:v>145.51878303186234</c:v>
                </c:pt>
                <c:pt idx="19">
                  <c:v>145.51878303186234</c:v>
                </c:pt>
                <c:pt idx="20">
                  <c:v>145.51878303186234</c:v>
                </c:pt>
                <c:pt idx="21">
                  <c:v>144.7200412631579</c:v>
                </c:pt>
                <c:pt idx="22">
                  <c:v>144.7200412631579</c:v>
                </c:pt>
                <c:pt idx="23">
                  <c:v>144.7200412631579</c:v>
                </c:pt>
                <c:pt idx="24">
                  <c:v>144.7200412631579</c:v>
                </c:pt>
                <c:pt idx="25">
                  <c:v>144.7200412631579</c:v>
                </c:pt>
                <c:pt idx="26">
                  <c:v>153.25601026315792</c:v>
                </c:pt>
                <c:pt idx="27">
                  <c:v>153.25601026315792</c:v>
                </c:pt>
                <c:pt idx="28">
                  <c:v>153.25601026315792</c:v>
                </c:pt>
                <c:pt idx="29">
                  <c:v>153.25601026315792</c:v>
                </c:pt>
                <c:pt idx="30">
                  <c:v>89.28</c:v>
                </c:pt>
              </c:numCache>
            </c:numRef>
          </c:val>
          <c:smooth val="0"/>
          <c:extLst>
            <c:ext xmlns:c16="http://schemas.microsoft.com/office/drawing/2014/chart" uri="{C3380CC4-5D6E-409C-BE32-E72D297353CC}">
              <c16:uniqueId val="{0000000F-D503-400E-976C-F2FDB8731770}"/>
            </c:ext>
          </c:extLst>
        </c:ser>
        <c:ser>
          <c:idx val="3"/>
          <c:order val="2"/>
          <c:tx>
            <c:strRef>
              <c:f>Synthèse!$C$28</c:f>
              <c:strCache>
                <c:ptCount val="1"/>
                <c:pt idx="0">
                  <c:v>ADEME S1</c:v>
                </c:pt>
              </c:strCache>
            </c:strRef>
          </c:tx>
          <c:spPr>
            <a:ln w="28575" cap="rnd">
              <a:solidFill>
                <a:srgbClr val="5487C2"/>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Synthèse!$T$28:$AX$28</c:f>
              <c:numCache>
                <c:formatCode>#,##0</c:formatCode>
                <c:ptCount val="31"/>
                <c:pt idx="2">
                  <c:v>99.4</c:v>
                </c:pt>
                <c:pt idx="3">
                  <c:v>148.7585362697524</c:v>
                </c:pt>
                <c:pt idx="4">
                  <c:v>148.7585362697524</c:v>
                </c:pt>
                <c:pt idx="5">
                  <c:v>163.80161059153659</c:v>
                </c:pt>
                <c:pt idx="6">
                  <c:v>156.68087459153656</c:v>
                </c:pt>
                <c:pt idx="7">
                  <c:v>156.68087459153656</c:v>
                </c:pt>
                <c:pt idx="8">
                  <c:v>156.68087459153656</c:v>
                </c:pt>
                <c:pt idx="9">
                  <c:v>156.68087459153656</c:v>
                </c:pt>
                <c:pt idx="10">
                  <c:v>156.68087459153656</c:v>
                </c:pt>
                <c:pt idx="11">
                  <c:v>99.972998214667456</c:v>
                </c:pt>
                <c:pt idx="12">
                  <c:v>99.972998214667456</c:v>
                </c:pt>
                <c:pt idx="13">
                  <c:v>99.972998214667456</c:v>
                </c:pt>
                <c:pt idx="14">
                  <c:v>99.972998214667456</c:v>
                </c:pt>
                <c:pt idx="15">
                  <c:v>99.972998214667456</c:v>
                </c:pt>
                <c:pt idx="16">
                  <c:v>89.717012617473301</c:v>
                </c:pt>
                <c:pt idx="17">
                  <c:v>89.717012617473301</c:v>
                </c:pt>
                <c:pt idx="18">
                  <c:v>89.717012617473301</c:v>
                </c:pt>
                <c:pt idx="19">
                  <c:v>89.717012617473301</c:v>
                </c:pt>
                <c:pt idx="20">
                  <c:v>89.717012617473301</c:v>
                </c:pt>
                <c:pt idx="21">
                  <c:v>89.675872802000143</c:v>
                </c:pt>
                <c:pt idx="22">
                  <c:v>89.675872802000143</c:v>
                </c:pt>
                <c:pt idx="23">
                  <c:v>89.675872802000143</c:v>
                </c:pt>
                <c:pt idx="24">
                  <c:v>89.675872802000143</c:v>
                </c:pt>
                <c:pt idx="25">
                  <c:v>89.675872802000143</c:v>
                </c:pt>
                <c:pt idx="26">
                  <c:v>93.147928802000138</c:v>
                </c:pt>
                <c:pt idx="27">
                  <c:v>93.147928802000138</c:v>
                </c:pt>
                <c:pt idx="28">
                  <c:v>93.147928802000138</c:v>
                </c:pt>
                <c:pt idx="29">
                  <c:v>93.147928802000138</c:v>
                </c:pt>
                <c:pt idx="30">
                  <c:v>66.734399999999994</c:v>
                </c:pt>
              </c:numCache>
            </c:numRef>
          </c:val>
          <c:smooth val="0"/>
          <c:extLst>
            <c:ext xmlns:c16="http://schemas.microsoft.com/office/drawing/2014/chart" uri="{C3380CC4-5D6E-409C-BE32-E72D297353CC}">
              <c16:uniqueId val="{00000011-D503-400E-976C-F2FDB8731770}"/>
            </c:ext>
          </c:extLst>
        </c:ser>
        <c:ser>
          <c:idx val="4"/>
          <c:order val="3"/>
          <c:tx>
            <c:strRef>
              <c:f>Synthèse!$C$29</c:f>
              <c:strCache>
                <c:ptCount val="1"/>
                <c:pt idx="0">
                  <c:v>ADEME S2</c:v>
                </c:pt>
              </c:strCache>
            </c:strRef>
          </c:tx>
          <c:spPr>
            <a:ln w="28575" cap="rnd">
              <a:solidFill>
                <a:srgbClr val="982C7F"/>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Synthèse!$T$29:$AX$29</c:f>
              <c:numCache>
                <c:formatCode>#,##0</c:formatCode>
                <c:ptCount val="31"/>
                <c:pt idx="2">
                  <c:v>99.4</c:v>
                </c:pt>
                <c:pt idx="3">
                  <c:v>473.47176633676975</c:v>
                </c:pt>
                <c:pt idx="4">
                  <c:v>473.47176633676975</c:v>
                </c:pt>
                <c:pt idx="5">
                  <c:v>493.74933104290676</c:v>
                </c:pt>
                <c:pt idx="6">
                  <c:v>421.9800334429068</c:v>
                </c:pt>
                <c:pt idx="7">
                  <c:v>421.9800334429068</c:v>
                </c:pt>
                <c:pt idx="8">
                  <c:v>421.9800334429068</c:v>
                </c:pt>
                <c:pt idx="9">
                  <c:v>421.9800334429068</c:v>
                </c:pt>
                <c:pt idx="10">
                  <c:v>421.9800334429068</c:v>
                </c:pt>
                <c:pt idx="11">
                  <c:v>373.23437825896798</c:v>
                </c:pt>
                <c:pt idx="12">
                  <c:v>373.23437825896798</c:v>
                </c:pt>
                <c:pt idx="13">
                  <c:v>373.23437825896798</c:v>
                </c:pt>
                <c:pt idx="14">
                  <c:v>373.23437825896798</c:v>
                </c:pt>
                <c:pt idx="15">
                  <c:v>363.23437825896798</c:v>
                </c:pt>
                <c:pt idx="16">
                  <c:v>146.6582605772075</c:v>
                </c:pt>
                <c:pt idx="17">
                  <c:v>146.6582605772075</c:v>
                </c:pt>
                <c:pt idx="18">
                  <c:v>146.6582605772075</c:v>
                </c:pt>
                <c:pt idx="19">
                  <c:v>146.6582605772075</c:v>
                </c:pt>
                <c:pt idx="20">
                  <c:v>136.6582605772075</c:v>
                </c:pt>
                <c:pt idx="21">
                  <c:v>130.66607242527573</c:v>
                </c:pt>
                <c:pt idx="22">
                  <c:v>130.66607242527573</c:v>
                </c:pt>
                <c:pt idx="23">
                  <c:v>130.66607242527573</c:v>
                </c:pt>
                <c:pt idx="24">
                  <c:v>130.66607242527573</c:v>
                </c:pt>
                <c:pt idx="25">
                  <c:v>110.66607242527576</c:v>
                </c:pt>
                <c:pt idx="26">
                  <c:v>30.787405758609097</c:v>
                </c:pt>
                <c:pt idx="27">
                  <c:v>30.787405758609097</c:v>
                </c:pt>
                <c:pt idx="28">
                  <c:v>30.787405758609097</c:v>
                </c:pt>
                <c:pt idx="29">
                  <c:v>30.787405758609097</c:v>
                </c:pt>
                <c:pt idx="30">
                  <c:v>23.209999999999994</c:v>
                </c:pt>
              </c:numCache>
            </c:numRef>
          </c:val>
          <c:smooth val="0"/>
          <c:extLst>
            <c:ext xmlns:c16="http://schemas.microsoft.com/office/drawing/2014/chart" uri="{C3380CC4-5D6E-409C-BE32-E72D297353CC}">
              <c16:uniqueId val="{00000013-D503-400E-976C-F2FDB8731770}"/>
            </c:ext>
          </c:extLst>
        </c:ser>
        <c:ser>
          <c:idx val="5"/>
          <c:order val="4"/>
          <c:tx>
            <c:strRef>
              <c:f>Synthèse!$C$30</c:f>
              <c:strCache>
                <c:ptCount val="1"/>
                <c:pt idx="0">
                  <c:v>ADEME S3</c:v>
                </c:pt>
              </c:strCache>
            </c:strRef>
          </c:tx>
          <c:spPr>
            <a:ln w="28575" cap="rnd">
              <a:solidFill>
                <a:srgbClr val="76B145"/>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Synthèse!$T$30:$AX$30</c:f>
              <c:numCache>
                <c:formatCode>#,##0</c:formatCode>
                <c:ptCount val="31"/>
                <c:pt idx="2">
                  <c:v>99.4</c:v>
                </c:pt>
                <c:pt idx="3">
                  <c:v>853.094729684811</c:v>
                </c:pt>
                <c:pt idx="4">
                  <c:v>853.094729684811</c:v>
                </c:pt>
                <c:pt idx="5">
                  <c:v>895.46500521097244</c:v>
                </c:pt>
                <c:pt idx="6">
                  <c:v>848.40042555097239</c:v>
                </c:pt>
                <c:pt idx="7">
                  <c:v>848.40042555097239</c:v>
                </c:pt>
                <c:pt idx="8">
                  <c:v>848.40042555097239</c:v>
                </c:pt>
                <c:pt idx="9">
                  <c:v>848.40042555097239</c:v>
                </c:pt>
                <c:pt idx="10">
                  <c:v>848.40042555097239</c:v>
                </c:pt>
                <c:pt idx="11">
                  <c:v>569.24448859759707</c:v>
                </c:pt>
                <c:pt idx="12">
                  <c:v>569.24448859759707</c:v>
                </c:pt>
                <c:pt idx="13">
                  <c:v>569.24448859759707</c:v>
                </c:pt>
                <c:pt idx="14">
                  <c:v>569.24448859759707</c:v>
                </c:pt>
                <c:pt idx="15">
                  <c:v>559.24448859759707</c:v>
                </c:pt>
                <c:pt idx="16">
                  <c:v>287.04880202287268</c:v>
                </c:pt>
                <c:pt idx="17">
                  <c:v>287.04880202287268</c:v>
                </c:pt>
                <c:pt idx="18">
                  <c:v>287.04880202287268</c:v>
                </c:pt>
                <c:pt idx="19">
                  <c:v>287.04880202287268</c:v>
                </c:pt>
                <c:pt idx="20">
                  <c:v>277.04880202287268</c:v>
                </c:pt>
                <c:pt idx="21">
                  <c:v>271.77454655672511</c:v>
                </c:pt>
                <c:pt idx="22">
                  <c:v>271.77454655672511</c:v>
                </c:pt>
                <c:pt idx="23">
                  <c:v>271.77454655672511</c:v>
                </c:pt>
                <c:pt idx="24">
                  <c:v>271.77454655672511</c:v>
                </c:pt>
                <c:pt idx="25">
                  <c:v>261.77454655672511</c:v>
                </c:pt>
                <c:pt idx="26">
                  <c:v>267.8101198067252</c:v>
                </c:pt>
                <c:pt idx="27">
                  <c:v>267.8101198067252</c:v>
                </c:pt>
                <c:pt idx="28">
                  <c:v>267.8101198067252</c:v>
                </c:pt>
                <c:pt idx="29">
                  <c:v>267.8101198067252</c:v>
                </c:pt>
                <c:pt idx="30">
                  <c:v>0</c:v>
                </c:pt>
              </c:numCache>
            </c:numRef>
          </c:val>
          <c:smooth val="0"/>
          <c:extLst>
            <c:ext xmlns:c16="http://schemas.microsoft.com/office/drawing/2014/chart" uri="{C3380CC4-5D6E-409C-BE32-E72D297353CC}">
              <c16:uniqueId val="{00000015-D503-400E-976C-F2FDB8731770}"/>
            </c:ext>
          </c:extLst>
        </c:ser>
        <c:ser>
          <c:idx val="6"/>
          <c:order val="5"/>
          <c:tx>
            <c:strRef>
              <c:f>Synthèse!$C$31</c:f>
              <c:strCache>
                <c:ptCount val="1"/>
                <c:pt idx="0">
                  <c:v>ADEME S4</c:v>
                </c:pt>
              </c:strCache>
            </c:strRef>
          </c:tx>
          <c:spPr>
            <a:ln w="28575" cap="rnd">
              <a:solidFill>
                <a:srgbClr val="E9682D"/>
              </a:solidFill>
              <a:round/>
            </a:ln>
            <a:effectLst/>
          </c:spPr>
          <c:marker>
            <c:symbol val="none"/>
          </c:marker>
          <c:cat>
            <c:numRef>
              <c:f>Synthèse!$T$25:$AX$25</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Synthèse!$T$31:$AX$31</c:f>
              <c:numCache>
                <c:formatCode>#,##0</c:formatCode>
                <c:ptCount val="31"/>
                <c:pt idx="2">
                  <c:v>99.4</c:v>
                </c:pt>
                <c:pt idx="3">
                  <c:v>538.65723912417911</c:v>
                </c:pt>
                <c:pt idx="4">
                  <c:v>538.65723912417911</c:v>
                </c:pt>
                <c:pt idx="5">
                  <c:v>590.67224882511505</c:v>
                </c:pt>
                <c:pt idx="6">
                  <c:v>571.89146082511502</c:v>
                </c:pt>
                <c:pt idx="7">
                  <c:v>571.89146082511502</c:v>
                </c:pt>
                <c:pt idx="8">
                  <c:v>571.89146082511502</c:v>
                </c:pt>
                <c:pt idx="9">
                  <c:v>571.89146082511502</c:v>
                </c:pt>
                <c:pt idx="10">
                  <c:v>571.89146082511502</c:v>
                </c:pt>
                <c:pt idx="11">
                  <c:v>375.63379124656012</c:v>
                </c:pt>
                <c:pt idx="12">
                  <c:v>375.63379124656012</c:v>
                </c:pt>
                <c:pt idx="13">
                  <c:v>375.63379124656012</c:v>
                </c:pt>
                <c:pt idx="14">
                  <c:v>375.63379124656012</c:v>
                </c:pt>
                <c:pt idx="15">
                  <c:v>375.63379124656012</c:v>
                </c:pt>
                <c:pt idx="16">
                  <c:v>326.32121274758947</c:v>
                </c:pt>
                <c:pt idx="17">
                  <c:v>326.32121274758947</c:v>
                </c:pt>
                <c:pt idx="18">
                  <c:v>326.32121274758947</c:v>
                </c:pt>
                <c:pt idx="19">
                  <c:v>326.32121274758947</c:v>
                </c:pt>
                <c:pt idx="20">
                  <c:v>326.32121274758947</c:v>
                </c:pt>
                <c:pt idx="21">
                  <c:v>323.15024776350424</c:v>
                </c:pt>
                <c:pt idx="22">
                  <c:v>323.15024776350424</c:v>
                </c:pt>
                <c:pt idx="23">
                  <c:v>323.15024776350424</c:v>
                </c:pt>
                <c:pt idx="24">
                  <c:v>323.15024776350424</c:v>
                </c:pt>
                <c:pt idx="25">
                  <c:v>323.15024776350424</c:v>
                </c:pt>
                <c:pt idx="26">
                  <c:v>332.30772076350422</c:v>
                </c:pt>
                <c:pt idx="27">
                  <c:v>332.30772076350422</c:v>
                </c:pt>
                <c:pt idx="28">
                  <c:v>332.30772076350422</c:v>
                </c:pt>
                <c:pt idx="29">
                  <c:v>332.30772076350422</c:v>
                </c:pt>
                <c:pt idx="30">
                  <c:v>83.281216000000001</c:v>
                </c:pt>
              </c:numCache>
            </c:numRef>
          </c:val>
          <c:smooth val="0"/>
          <c:extLst>
            <c:ext xmlns:c16="http://schemas.microsoft.com/office/drawing/2014/chart" uri="{C3380CC4-5D6E-409C-BE32-E72D297353CC}">
              <c16:uniqueId val="{00000017-D503-400E-976C-F2FDB8731770}"/>
            </c:ext>
          </c:extLst>
        </c:ser>
        <c:dLbls>
          <c:showLegendKey val="0"/>
          <c:showVal val="0"/>
          <c:showCatName val="0"/>
          <c:showSerName val="0"/>
          <c:showPercent val="0"/>
          <c:showBubbleSize val="0"/>
        </c:dLbls>
        <c:smooth val="0"/>
        <c:axId val="714254264"/>
        <c:axId val="714254592"/>
        <c:extLst/>
      </c:lineChart>
      <c:catAx>
        <c:axId val="71425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592"/>
        <c:crosses val="autoZero"/>
        <c:auto val="1"/>
        <c:lblAlgn val="ctr"/>
        <c:lblOffset val="100"/>
        <c:tickLblSkip val="5"/>
        <c:noMultiLvlLbl val="0"/>
      </c:catAx>
      <c:valAx>
        <c:axId val="7142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(millions d'euros)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2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0"/>
    <c:dispBlanksAs val="gap"/>
    <c:showDLblsOverMax val="0"/>
    <c:extLst/>
  </c:chart>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r>
              <a:rPr lang="en-US"/>
              <a:t>Acier : BESOINS D’INVESTISSEMENTS ET NIVEAU DE PRODUCTION À L’HORIZON 2050</a:t>
            </a:r>
          </a:p>
        </c:rich>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1"/>
          <c:order val="1"/>
          <c:tx>
            <c:strRef>
              <c:f>Acier!$C$150</c:f>
              <c:strCache>
                <c:ptCount val="1"/>
                <c:pt idx="0">
                  <c:v>Haut fourneau</c:v>
                </c:pt>
              </c:strCache>
            </c:strRef>
          </c:tx>
          <c:spPr>
            <a:solidFill>
              <a:schemeClr val="tx1"/>
            </a:solidFill>
            <a:ln>
              <a:noFill/>
            </a:ln>
            <a:effectLst/>
          </c:spPr>
          <c:invertIfNegative val="0"/>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Acier!$H$150:$M$150</c15:sqref>
                  </c15:fullRef>
                </c:ext>
              </c:extLst>
              <c:f>Acier!$I$150:$M$150</c:f>
              <c:numCache>
                <c:formatCode>#,##0</c:formatCode>
                <c:ptCount val="5"/>
                <c:pt idx="0">
                  <c:v>1371.24</c:v>
                </c:pt>
                <c:pt idx="1">
                  <c:v>557.76</c:v>
                </c:pt>
                <c:pt idx="2">
                  <c:v>0</c:v>
                </c:pt>
                <c:pt idx="3">
                  <c:v>969.57000000000016</c:v>
                </c:pt>
                <c:pt idx="4">
                  <c:v>1471.08</c:v>
                </c:pt>
              </c:numCache>
            </c:numRef>
          </c:val>
          <c:extLst>
            <c:ext xmlns:c16="http://schemas.microsoft.com/office/drawing/2014/chart" uri="{C3380CC4-5D6E-409C-BE32-E72D297353CC}">
              <c16:uniqueId val="{00000000-614D-43FE-8D27-E12095ECC1FB}"/>
            </c:ext>
          </c:extLst>
        </c:ser>
        <c:ser>
          <c:idx val="4"/>
          <c:order val="2"/>
          <c:tx>
            <c:strRef>
              <c:f>Acier!$C$151</c:f>
              <c:strCache>
                <c:ptCount val="1"/>
                <c:pt idx="0">
                  <c:v>CCS</c:v>
                </c:pt>
              </c:strCache>
            </c:strRef>
          </c:tx>
          <c:spPr>
            <a:solidFill>
              <a:schemeClr val="accent5"/>
            </a:solidFill>
            <a:ln>
              <a:noFill/>
            </a:ln>
            <a:effectLst/>
          </c:spPr>
          <c:invertIfNegative val="0"/>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Acier!$H$151:$M$151</c15:sqref>
                  </c15:fullRef>
                </c:ext>
              </c:extLst>
              <c:f>Acier!$I$151:$M$151</c:f>
              <c:numCache>
                <c:formatCode>#,##0</c:formatCode>
                <c:ptCount val="5"/>
                <c:pt idx="0">
                  <c:v>328.16</c:v>
                </c:pt>
                <c:pt idx="1">
                  <c:v>0</c:v>
                </c:pt>
                <c:pt idx="2">
                  <c:v>0</c:v>
                </c:pt>
                <c:pt idx="3">
                  <c:v>502.74</c:v>
                </c:pt>
                <c:pt idx="4">
                  <c:v>1961.44</c:v>
                </c:pt>
              </c:numCache>
            </c:numRef>
          </c:val>
          <c:extLst>
            <c:ext xmlns:c16="http://schemas.microsoft.com/office/drawing/2014/chart" uri="{C3380CC4-5D6E-409C-BE32-E72D297353CC}">
              <c16:uniqueId val="{00000001-614D-43FE-8D27-E12095ECC1FB}"/>
            </c:ext>
          </c:extLst>
        </c:ser>
        <c:ser>
          <c:idx val="2"/>
          <c:order val="3"/>
          <c:tx>
            <c:strRef>
              <c:f>Acier!$C$152</c:f>
              <c:strCache>
                <c:ptCount val="1"/>
                <c:pt idx="0">
                  <c:v>Four à arc électrique</c:v>
                </c:pt>
              </c:strCache>
            </c:strRef>
          </c:tx>
          <c:spPr>
            <a:solidFill>
              <a:schemeClr val="accent3"/>
            </a:solidFill>
            <a:ln>
              <a:noFill/>
            </a:ln>
            <a:effectLst/>
          </c:spPr>
          <c:invertIfNegative val="0"/>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Acier!$H$152:$M$152</c15:sqref>
                  </c15:fullRef>
                </c:ext>
              </c:extLst>
              <c:f>Acier!$I$152:$M$152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614D-43FE-8D27-E12095ECC1FB}"/>
            </c:ext>
          </c:extLst>
        </c:ser>
        <c:ser>
          <c:idx val="3"/>
          <c:order val="4"/>
          <c:tx>
            <c:strRef>
              <c:f>Acier!$C$153</c:f>
              <c:strCache>
                <c:ptCount val="1"/>
                <c:pt idx="0">
                  <c:v>DRI-EAF - France</c:v>
                </c:pt>
              </c:strCache>
            </c:strRef>
          </c:tx>
          <c:spPr>
            <a:solidFill>
              <a:schemeClr val="accent4"/>
            </a:solidFill>
            <a:ln>
              <a:noFill/>
            </a:ln>
            <a:effectLst/>
          </c:spPr>
          <c:invertIfNegative val="0"/>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Acier!$H$153:$M$153</c15:sqref>
                  </c15:fullRef>
                </c:ext>
              </c:extLst>
              <c:f>Acier!$I$153:$M$153</c:f>
              <c:numCache>
                <c:formatCode>#,##0</c:formatCode>
                <c:ptCount val="5"/>
                <c:pt idx="0">
                  <c:v>0</c:v>
                </c:pt>
                <c:pt idx="1">
                  <c:v>0</c:v>
                </c:pt>
                <c:pt idx="2">
                  <c:v>2810.8080000000004</c:v>
                </c:pt>
                <c:pt idx="3">
                  <c:v>1358.4753000000001</c:v>
                </c:pt>
                <c:pt idx="4">
                  <c:v>0</c:v>
                </c:pt>
              </c:numCache>
            </c:numRef>
          </c:val>
          <c:extLst>
            <c:ext xmlns:c16="http://schemas.microsoft.com/office/drawing/2014/chart" uri="{C3380CC4-5D6E-409C-BE32-E72D297353CC}">
              <c16:uniqueId val="{00000003-614D-43FE-8D27-E12095ECC1FB}"/>
            </c:ext>
          </c:extLst>
        </c:ser>
        <c:ser>
          <c:idx val="5"/>
          <c:order val="5"/>
          <c:tx>
            <c:strRef>
              <c:f>Acier!$C$154</c:f>
              <c:strCache>
                <c:ptCount val="1"/>
                <c:pt idx="0">
                  <c:v>DRI-EAF - électrolyseur à l'étranger</c:v>
                </c:pt>
              </c:strCache>
            </c:strRef>
          </c:tx>
          <c:spPr>
            <a:pattFill prst="dkUpDiag">
              <a:fgClr>
                <a:schemeClr val="accent4"/>
              </a:fgClr>
              <a:bgClr>
                <a:schemeClr val="bg1"/>
              </a:bgClr>
            </a:pattFill>
            <a:ln w="25400">
              <a:noFill/>
            </a:ln>
            <a:effectLst/>
          </c:spPr>
          <c:invertIfNegative val="0"/>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Acier!$H$154:$M$154</c15:sqref>
                  </c15:fullRef>
                </c:ext>
              </c:extLst>
              <c:f>Acier!$I$154:$M$154</c:f>
              <c:numCache>
                <c:formatCode>#,##0</c:formatCode>
                <c:ptCount val="5"/>
                <c:pt idx="0">
                  <c:v>0</c:v>
                </c:pt>
                <c:pt idx="1">
                  <c:v>0</c:v>
                </c:pt>
                <c:pt idx="2">
                  <c:v>0</c:v>
                </c:pt>
                <c:pt idx="3">
                  <c:v>210.07350000000002</c:v>
                </c:pt>
                <c:pt idx="4">
                  <c:v>0</c:v>
                </c:pt>
              </c:numCache>
            </c:numRef>
          </c:val>
          <c:extLst>
            <c:ext xmlns:c16="http://schemas.microsoft.com/office/drawing/2014/chart" uri="{C3380CC4-5D6E-409C-BE32-E72D297353CC}">
              <c16:uniqueId val="{00000001-26ED-489A-900B-F892E1EE7008}"/>
            </c:ext>
          </c:extLst>
        </c:ser>
        <c:dLbls>
          <c:showLegendKey val="0"/>
          <c:showVal val="0"/>
          <c:showCatName val="0"/>
          <c:showSerName val="0"/>
          <c:showPercent val="0"/>
          <c:showBubbleSize val="0"/>
        </c:dLbls>
        <c:gapWidth val="150"/>
        <c:overlap val="100"/>
        <c:axId val="877305712"/>
        <c:axId val="877306040"/>
      </c:barChart>
      <c:lineChart>
        <c:grouping val="standard"/>
        <c:varyColors val="0"/>
        <c:ser>
          <c:idx val="0"/>
          <c:order val="0"/>
          <c:tx>
            <c:strRef>
              <c:f>Acier!$C$149</c:f>
              <c:strCache>
                <c:ptCount val="1"/>
                <c:pt idx="0">
                  <c:v>Production nationale</c:v>
                </c:pt>
              </c:strCache>
            </c:strRef>
          </c:tx>
          <c:spPr>
            <a:ln w="28575" cap="rnd">
              <a:noFill/>
              <a:round/>
            </a:ln>
            <a:effectLst/>
          </c:spPr>
          <c:marker>
            <c:symbol val="circle"/>
            <c:size val="9"/>
            <c:spPr>
              <a:solidFill>
                <a:schemeClr val="tx2"/>
              </a:solidFill>
              <a:ln w="9525">
                <a:noFill/>
              </a:ln>
              <a:effectLst/>
            </c:spPr>
          </c:marker>
          <c:cat>
            <c:strRef>
              <c:extLst>
                <c:ext xmlns:c15="http://schemas.microsoft.com/office/drawing/2012/chart" uri="{02D57815-91ED-43cb-92C2-25804820EDAC}">
                  <c15:fullRef>
                    <c15:sqref>Acier!$H$148:$M$148</c15:sqref>
                  </c15:fullRef>
                </c:ext>
              </c:extLst>
              <c:f>Acier!$I$148:$M$148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Acier!$H$149:$M$149</c15:sqref>
                  </c15:fullRef>
                </c:ext>
              </c:extLst>
              <c:f>Acier!$I$149:$M$149</c:f>
              <c:numCache>
                <c:formatCode>#,##0</c:formatCode>
                <c:ptCount val="5"/>
                <c:pt idx="0">
                  <c:v>11.72</c:v>
                </c:pt>
                <c:pt idx="1">
                  <c:v>5.81</c:v>
                </c:pt>
                <c:pt idx="2">
                  <c:v>10.14</c:v>
                </c:pt>
                <c:pt idx="3">
                  <c:v>11.97</c:v>
                </c:pt>
                <c:pt idx="4">
                  <c:v>11.96</c:v>
                </c:pt>
              </c:numCache>
            </c:numRef>
          </c:val>
          <c:smooth val="0"/>
          <c:extLst xmlns:c15="http://schemas.microsoft.com/office/drawing/2012/chart">
            <c:ext xmlns:c16="http://schemas.microsoft.com/office/drawing/2014/chart" uri="{C3380CC4-5D6E-409C-BE32-E72D297353CC}">
              <c16:uniqueId val="{00000004-614D-43FE-8D27-E12095ECC1FB}"/>
            </c:ext>
          </c:extLst>
        </c:ser>
        <c:dLbls>
          <c:showLegendKey val="0"/>
          <c:showVal val="0"/>
          <c:showCatName val="0"/>
          <c:showSerName val="0"/>
          <c:showPercent val="0"/>
          <c:showBubbleSize val="0"/>
        </c:dLbls>
        <c:marker val="1"/>
        <c:smooth val="0"/>
        <c:axId val="840021808"/>
        <c:axId val="840024432"/>
        <c:extLst/>
      </c:lineChart>
      <c:catAx>
        <c:axId val="87730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6040"/>
        <c:crosses val="autoZero"/>
        <c:auto val="1"/>
        <c:lblAlgn val="ctr"/>
        <c:lblOffset val="100"/>
        <c:noMultiLvlLbl val="0"/>
      </c:catAx>
      <c:valAx>
        <c:axId val="877306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a:t>
                </a:r>
                <a:r>
                  <a:rPr lang="en-US" baseline="0"/>
                  <a:t> d'euros</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5712"/>
        <c:crosses val="autoZero"/>
        <c:crossBetween val="between"/>
      </c:valAx>
      <c:valAx>
        <c:axId val="8400244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a:t>
                </a:r>
                <a:r>
                  <a:rPr lang="en-US" baseline="0"/>
                  <a:t> de tonnes</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40021808"/>
        <c:crosses val="max"/>
        <c:crossBetween val="between"/>
      </c:valAx>
      <c:catAx>
        <c:axId val="840021808"/>
        <c:scaling>
          <c:orientation val="minMax"/>
        </c:scaling>
        <c:delete val="1"/>
        <c:axPos val="b"/>
        <c:numFmt formatCode="General" sourceLinked="1"/>
        <c:majorTickMark val="out"/>
        <c:minorTickMark val="none"/>
        <c:tickLblPos val="nextTo"/>
        <c:crossAx val="8400244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all" spc="0" baseline="0">
                <a:solidFill>
                  <a:schemeClr val="tx2"/>
                </a:solidFill>
                <a:latin typeface="+mn-lt"/>
                <a:ea typeface="+mn-ea"/>
                <a:cs typeface="+mn-cs"/>
              </a:defRPr>
            </a:pPr>
            <a:r>
              <a:rPr lang="fr-FR"/>
              <a:t>ACIER : CHRONIQUEs d'Investissements</a:t>
            </a:r>
          </a:p>
        </c:rich>
      </c:tx>
      <c:overlay val="0"/>
      <c:spPr>
        <a:noFill/>
        <a:ln>
          <a:noFill/>
        </a:ln>
        <a:effectLst/>
      </c:spPr>
    </c:title>
    <c:autoTitleDeleted val="0"/>
    <c:plotArea>
      <c:layout/>
      <c:lineChart>
        <c:grouping val="standard"/>
        <c:varyColors val="0"/>
        <c:ser>
          <c:idx val="0"/>
          <c:order val="0"/>
          <c:tx>
            <c:strRef>
              <c:f>Acier!$C$237</c:f>
              <c:strCache>
                <c:ptCount val="1"/>
                <c:pt idx="0">
                  <c:v>Historique</c:v>
                </c:pt>
              </c:strCache>
              <c:extLst xmlns:c15="http://schemas.microsoft.com/office/drawing/2012/chart"/>
            </c:strRef>
          </c:tx>
          <c:spPr>
            <a:ln w="28575" cap="rnd">
              <a:solidFill>
                <a:schemeClr val="tx2"/>
              </a:solidFill>
              <a:round/>
            </a:ln>
            <a:effectLst/>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Acier!$T$237:$AX$237</c:f>
              <c:numCache>
                <c:formatCode>#,##0</c:formatCode>
                <c:ptCount val="31"/>
                <c:pt idx="0">
                  <c:v>0</c:v>
                </c:pt>
                <c:pt idx="1">
                  <c:v>0</c:v>
                </c:pt>
                <c:pt idx="2">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772B-4A1E-AEC1-3B4F5C867377}"/>
            </c:ext>
          </c:extLst>
        </c:ser>
        <c:ser>
          <c:idx val="2"/>
          <c:order val="1"/>
          <c:tx>
            <c:strRef>
              <c:f>Acier!$C$238</c:f>
              <c:strCache>
                <c:ptCount val="1"/>
                <c:pt idx="0">
                  <c:v>ADEME TEND</c:v>
                </c:pt>
              </c:strCache>
            </c:strRef>
          </c:tx>
          <c:spPr>
            <a:ln>
              <a:solidFill>
                <a:schemeClr val="tx1">
                  <a:lumMod val="20000"/>
                  <a:lumOff val="80000"/>
                </a:schemeClr>
              </a:solidFill>
            </a:ln>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Acier!$T$238:$AX$238</c:f>
              <c:numCache>
                <c:formatCode>#,##0</c:formatCode>
                <c:ptCount val="31"/>
                <c:pt idx="2">
                  <c:v>0</c:v>
                </c:pt>
                <c:pt idx="3">
                  <c:v>95.312899999999999</c:v>
                </c:pt>
                <c:pt idx="4">
                  <c:v>95.312899999999999</c:v>
                </c:pt>
                <c:pt idx="5">
                  <c:v>95.312899999999999</c:v>
                </c:pt>
                <c:pt idx="6">
                  <c:v>77.806736000000015</c:v>
                </c:pt>
                <c:pt idx="7">
                  <c:v>77.806736000000015</c:v>
                </c:pt>
                <c:pt idx="8">
                  <c:v>77.806736000000015</c:v>
                </c:pt>
                <c:pt idx="9">
                  <c:v>77.806736000000015</c:v>
                </c:pt>
                <c:pt idx="10">
                  <c:v>77.806736000000015</c:v>
                </c:pt>
                <c:pt idx="11">
                  <c:v>52.286189263157908</c:v>
                </c:pt>
                <c:pt idx="12">
                  <c:v>52.286189263157908</c:v>
                </c:pt>
                <c:pt idx="13">
                  <c:v>52.286189263157908</c:v>
                </c:pt>
                <c:pt idx="14">
                  <c:v>52.286189263157908</c:v>
                </c:pt>
                <c:pt idx="15">
                  <c:v>52.286189263157908</c:v>
                </c:pt>
                <c:pt idx="16">
                  <c:v>45.978485263157893</c:v>
                </c:pt>
                <c:pt idx="17">
                  <c:v>45.978485263157893</c:v>
                </c:pt>
                <c:pt idx="18">
                  <c:v>45.978485263157893</c:v>
                </c:pt>
                <c:pt idx="19">
                  <c:v>45.978485263157893</c:v>
                </c:pt>
                <c:pt idx="20">
                  <c:v>45.978485263157893</c:v>
                </c:pt>
                <c:pt idx="21">
                  <c:v>55.440041263157902</c:v>
                </c:pt>
                <c:pt idx="22">
                  <c:v>55.440041263157902</c:v>
                </c:pt>
                <c:pt idx="23">
                  <c:v>55.440041263157902</c:v>
                </c:pt>
                <c:pt idx="24">
                  <c:v>55.440041263157902</c:v>
                </c:pt>
                <c:pt idx="25">
                  <c:v>55.440041263157902</c:v>
                </c:pt>
                <c:pt idx="26">
                  <c:v>63.97601026315791</c:v>
                </c:pt>
                <c:pt idx="27">
                  <c:v>63.97601026315791</c:v>
                </c:pt>
                <c:pt idx="28">
                  <c:v>63.97601026315791</c:v>
                </c:pt>
                <c:pt idx="29">
                  <c:v>63.97601026315791</c:v>
                </c:pt>
                <c:pt idx="30">
                  <c:v>0</c:v>
                </c:pt>
              </c:numCache>
            </c:numRef>
          </c:val>
          <c:smooth val="0"/>
          <c:extLst>
            <c:ext xmlns:c16="http://schemas.microsoft.com/office/drawing/2014/chart" uri="{C3380CC4-5D6E-409C-BE32-E72D297353CC}">
              <c16:uniqueId val="{00000000-772B-4A1E-AEC1-3B4F5C867377}"/>
            </c:ext>
          </c:extLst>
        </c:ser>
        <c:ser>
          <c:idx val="3"/>
          <c:order val="2"/>
          <c:tx>
            <c:strRef>
              <c:f>Acier!$C$239</c:f>
              <c:strCache>
                <c:ptCount val="1"/>
                <c:pt idx="0">
                  <c:v>ADEME S1</c:v>
                </c:pt>
              </c:strCache>
            </c:strRef>
          </c:tx>
          <c:spPr>
            <a:ln w="28575" cap="rnd">
              <a:solidFill>
                <a:srgbClr val="5487C2"/>
              </a:solidFill>
              <a:round/>
            </a:ln>
            <a:effectLst/>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Acier!$T$239:$AX$239</c:f>
              <c:numCache>
                <c:formatCode>#,##0</c:formatCode>
                <c:ptCount val="31"/>
                <c:pt idx="2">
                  <c:v>0</c:v>
                </c:pt>
                <c:pt idx="3">
                  <c:v>27.423199999999998</c:v>
                </c:pt>
                <c:pt idx="4">
                  <c:v>27.423199999999998</c:v>
                </c:pt>
                <c:pt idx="5">
                  <c:v>27.423199999999998</c:v>
                </c:pt>
                <c:pt idx="6">
                  <c:v>20.302463999999997</c:v>
                </c:pt>
                <c:pt idx="7">
                  <c:v>20.302463999999997</c:v>
                </c:pt>
                <c:pt idx="8">
                  <c:v>20.302463999999997</c:v>
                </c:pt>
                <c:pt idx="9">
                  <c:v>20.302463999999997</c:v>
                </c:pt>
                <c:pt idx="10">
                  <c:v>20.302463999999997</c:v>
                </c:pt>
                <c:pt idx="11">
                  <c:v>19.019616000000003</c:v>
                </c:pt>
                <c:pt idx="12">
                  <c:v>19.019616000000003</c:v>
                </c:pt>
                <c:pt idx="13">
                  <c:v>19.019616000000003</c:v>
                </c:pt>
                <c:pt idx="14">
                  <c:v>19.019616000000003</c:v>
                </c:pt>
                <c:pt idx="15">
                  <c:v>19.019616000000003</c:v>
                </c:pt>
                <c:pt idx="16">
                  <c:v>16.45392</c:v>
                </c:pt>
                <c:pt idx="17">
                  <c:v>16.45392</c:v>
                </c:pt>
                <c:pt idx="18">
                  <c:v>16.45392</c:v>
                </c:pt>
                <c:pt idx="19">
                  <c:v>16.45392</c:v>
                </c:pt>
                <c:pt idx="20">
                  <c:v>16.45392</c:v>
                </c:pt>
                <c:pt idx="21">
                  <c:v>20.302463999999997</c:v>
                </c:pt>
                <c:pt idx="22">
                  <c:v>20.302463999999997</c:v>
                </c:pt>
                <c:pt idx="23">
                  <c:v>20.302463999999997</c:v>
                </c:pt>
                <c:pt idx="24">
                  <c:v>20.302463999999997</c:v>
                </c:pt>
                <c:pt idx="25">
                  <c:v>20.302463999999997</c:v>
                </c:pt>
                <c:pt idx="26">
                  <c:v>23.774520000000003</c:v>
                </c:pt>
                <c:pt idx="27">
                  <c:v>23.774520000000003</c:v>
                </c:pt>
                <c:pt idx="28">
                  <c:v>23.774520000000003</c:v>
                </c:pt>
                <c:pt idx="29">
                  <c:v>23.774520000000003</c:v>
                </c:pt>
                <c:pt idx="30">
                  <c:v>0</c:v>
                </c:pt>
              </c:numCache>
            </c:numRef>
          </c:val>
          <c:smooth val="0"/>
          <c:extLst>
            <c:ext xmlns:c16="http://schemas.microsoft.com/office/drawing/2014/chart" uri="{C3380CC4-5D6E-409C-BE32-E72D297353CC}">
              <c16:uniqueId val="{00000001-772B-4A1E-AEC1-3B4F5C867377}"/>
            </c:ext>
          </c:extLst>
        </c:ser>
        <c:ser>
          <c:idx val="4"/>
          <c:order val="3"/>
          <c:tx>
            <c:strRef>
              <c:f>Acier!$C$240</c:f>
              <c:strCache>
                <c:ptCount val="1"/>
                <c:pt idx="0">
                  <c:v>ADEME S2</c:v>
                </c:pt>
              </c:strCache>
            </c:strRef>
          </c:tx>
          <c:spPr>
            <a:ln w="28575" cap="rnd">
              <a:solidFill>
                <a:srgbClr val="982C7F"/>
              </a:solidFill>
              <a:round/>
            </a:ln>
            <a:effectLst/>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Acier!$T$240:$AX$240</c:f>
              <c:numCache>
                <c:formatCode>#,##0</c:formatCode>
                <c:ptCount val="31"/>
                <c:pt idx="2">
                  <c:v>0</c:v>
                </c:pt>
                <c:pt idx="3">
                  <c:v>276.39612000000005</c:v>
                </c:pt>
                <c:pt idx="4">
                  <c:v>276.39612000000005</c:v>
                </c:pt>
                <c:pt idx="5">
                  <c:v>276.39612000000005</c:v>
                </c:pt>
                <c:pt idx="6">
                  <c:v>204.62682240000001</c:v>
                </c:pt>
                <c:pt idx="7">
                  <c:v>204.62682240000001</c:v>
                </c:pt>
                <c:pt idx="8">
                  <c:v>204.62682240000001</c:v>
                </c:pt>
                <c:pt idx="9">
                  <c:v>204.62682240000001</c:v>
                </c:pt>
                <c:pt idx="10">
                  <c:v>204.62682240000001</c:v>
                </c:pt>
                <c:pt idx="11">
                  <c:v>191.69710560000004</c:v>
                </c:pt>
                <c:pt idx="12">
                  <c:v>191.69710560000004</c:v>
                </c:pt>
                <c:pt idx="13">
                  <c:v>191.69710560000004</c:v>
                </c:pt>
                <c:pt idx="14">
                  <c:v>191.69710560000004</c:v>
                </c:pt>
                <c:pt idx="15">
                  <c:v>191.69710560000004</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772B-4A1E-AEC1-3B4F5C867377}"/>
            </c:ext>
          </c:extLst>
        </c:ser>
        <c:ser>
          <c:idx val="5"/>
          <c:order val="4"/>
          <c:tx>
            <c:strRef>
              <c:f>Acier!$C$241</c:f>
              <c:strCache>
                <c:ptCount val="1"/>
                <c:pt idx="0">
                  <c:v>ADEME S3</c:v>
                </c:pt>
              </c:strCache>
            </c:strRef>
          </c:tx>
          <c:spPr>
            <a:ln w="28575" cap="rnd">
              <a:solidFill>
                <a:srgbClr val="76B145"/>
              </a:solidFill>
              <a:round/>
            </a:ln>
            <a:effectLst/>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Acier!$T$241:$AX$241</c:f>
              <c:numCache>
                <c:formatCode>#,##0</c:formatCode>
                <c:ptCount val="31"/>
                <c:pt idx="2">
                  <c:v>0</c:v>
                </c:pt>
                <c:pt idx="3">
                  <c:v>244.0964295</c:v>
                </c:pt>
                <c:pt idx="4">
                  <c:v>244.0964295</c:v>
                </c:pt>
                <c:pt idx="5">
                  <c:v>244.0964295</c:v>
                </c:pt>
                <c:pt idx="6">
                  <c:v>197.03184984000001</c:v>
                </c:pt>
                <c:pt idx="7">
                  <c:v>197.03184984000001</c:v>
                </c:pt>
                <c:pt idx="8">
                  <c:v>197.03184984000001</c:v>
                </c:pt>
                <c:pt idx="9">
                  <c:v>197.03184984000001</c:v>
                </c:pt>
                <c:pt idx="10">
                  <c:v>197.03184984000001</c:v>
                </c:pt>
                <c:pt idx="11">
                  <c:v>125.71035246000002</c:v>
                </c:pt>
                <c:pt idx="12">
                  <c:v>125.71035246000002</c:v>
                </c:pt>
                <c:pt idx="13">
                  <c:v>125.71035246000002</c:v>
                </c:pt>
                <c:pt idx="14">
                  <c:v>125.71035246000002</c:v>
                </c:pt>
                <c:pt idx="15">
                  <c:v>125.71035246000002</c:v>
                </c:pt>
                <c:pt idx="16">
                  <c:v>28.602314999999997</c:v>
                </c:pt>
                <c:pt idx="17">
                  <c:v>28.602314999999997</c:v>
                </c:pt>
                <c:pt idx="18">
                  <c:v>28.602314999999997</c:v>
                </c:pt>
                <c:pt idx="19">
                  <c:v>28.602314999999997</c:v>
                </c:pt>
                <c:pt idx="20">
                  <c:v>28.602314999999997</c:v>
                </c:pt>
                <c:pt idx="21">
                  <c:v>35.292347999999997</c:v>
                </c:pt>
                <c:pt idx="22">
                  <c:v>35.292347999999997</c:v>
                </c:pt>
                <c:pt idx="23">
                  <c:v>35.292347999999997</c:v>
                </c:pt>
                <c:pt idx="24">
                  <c:v>35.292347999999997</c:v>
                </c:pt>
                <c:pt idx="25">
                  <c:v>35.292347999999997</c:v>
                </c:pt>
                <c:pt idx="26">
                  <c:v>41.32792125000001</c:v>
                </c:pt>
                <c:pt idx="27">
                  <c:v>41.32792125000001</c:v>
                </c:pt>
                <c:pt idx="28">
                  <c:v>41.32792125000001</c:v>
                </c:pt>
                <c:pt idx="29">
                  <c:v>41.32792125000001</c:v>
                </c:pt>
                <c:pt idx="30">
                  <c:v>0</c:v>
                </c:pt>
              </c:numCache>
            </c:numRef>
          </c:val>
          <c:smooth val="0"/>
          <c:extLst>
            <c:ext xmlns:c16="http://schemas.microsoft.com/office/drawing/2014/chart" uri="{C3380CC4-5D6E-409C-BE32-E72D297353CC}">
              <c16:uniqueId val="{00000003-772B-4A1E-AEC1-3B4F5C867377}"/>
            </c:ext>
          </c:extLst>
        </c:ser>
        <c:ser>
          <c:idx val="6"/>
          <c:order val="5"/>
          <c:tx>
            <c:strRef>
              <c:f>Acier!$C$242</c:f>
              <c:strCache>
                <c:ptCount val="1"/>
                <c:pt idx="0">
                  <c:v>ADEME S4</c:v>
                </c:pt>
              </c:strCache>
            </c:strRef>
          </c:tx>
          <c:spPr>
            <a:ln w="28575" cap="rnd">
              <a:solidFill>
                <a:srgbClr val="E9682D"/>
              </a:solidFill>
              <a:round/>
            </a:ln>
            <a:effectLst/>
          </c:spPr>
          <c:marker>
            <c:symbol val="none"/>
          </c:marker>
          <c:cat>
            <c:numRef>
              <c:f>Acier!$T$236:$AX$236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2098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Acier!$T$242:$AX$242</c:f>
              <c:numCache>
                <c:formatCode>#,##0</c:formatCode>
                <c:ptCount val="31"/>
                <c:pt idx="2">
                  <c:v>0</c:v>
                </c:pt>
                <c:pt idx="3">
                  <c:v>199.82170000000002</c:v>
                </c:pt>
                <c:pt idx="4">
                  <c:v>199.82170000000002</c:v>
                </c:pt>
                <c:pt idx="5">
                  <c:v>199.82170000000002</c:v>
                </c:pt>
                <c:pt idx="6">
                  <c:v>181.04091200000002</c:v>
                </c:pt>
                <c:pt idx="7">
                  <c:v>181.04091200000002</c:v>
                </c:pt>
                <c:pt idx="8">
                  <c:v>181.04091200000002</c:v>
                </c:pt>
                <c:pt idx="9">
                  <c:v>181.04091200000002</c:v>
                </c:pt>
                <c:pt idx="10">
                  <c:v>181.04091200000002</c:v>
                </c:pt>
                <c:pt idx="11">
                  <c:v>99.715996421052637</c:v>
                </c:pt>
                <c:pt idx="12">
                  <c:v>99.715996421052637</c:v>
                </c:pt>
                <c:pt idx="13">
                  <c:v>99.715996421052637</c:v>
                </c:pt>
                <c:pt idx="14">
                  <c:v>99.715996421052637</c:v>
                </c:pt>
                <c:pt idx="15">
                  <c:v>99.715996421052637</c:v>
                </c:pt>
                <c:pt idx="16">
                  <c:v>92.949028421052617</c:v>
                </c:pt>
                <c:pt idx="17">
                  <c:v>92.949028421052617</c:v>
                </c:pt>
                <c:pt idx="18">
                  <c:v>92.949028421052617</c:v>
                </c:pt>
                <c:pt idx="19">
                  <c:v>92.949028421052617</c:v>
                </c:pt>
                <c:pt idx="20">
                  <c:v>92.949028421052617</c:v>
                </c:pt>
                <c:pt idx="21">
                  <c:v>103.09948042105262</c:v>
                </c:pt>
                <c:pt idx="22">
                  <c:v>103.09948042105262</c:v>
                </c:pt>
                <c:pt idx="23">
                  <c:v>103.09948042105262</c:v>
                </c:pt>
                <c:pt idx="24">
                  <c:v>103.09948042105262</c:v>
                </c:pt>
                <c:pt idx="25">
                  <c:v>103.09948042105262</c:v>
                </c:pt>
                <c:pt idx="26">
                  <c:v>112.25695342105264</c:v>
                </c:pt>
                <c:pt idx="27">
                  <c:v>112.25695342105264</c:v>
                </c:pt>
                <c:pt idx="28">
                  <c:v>112.25695342105264</c:v>
                </c:pt>
                <c:pt idx="29">
                  <c:v>112.25695342105264</c:v>
                </c:pt>
                <c:pt idx="30">
                  <c:v>0</c:v>
                </c:pt>
              </c:numCache>
            </c:numRef>
          </c:val>
          <c:smooth val="0"/>
          <c:extLst>
            <c:ext xmlns:c16="http://schemas.microsoft.com/office/drawing/2014/chart" uri="{C3380CC4-5D6E-409C-BE32-E72D297353CC}">
              <c16:uniqueId val="{00000004-772B-4A1E-AEC1-3B4F5C867377}"/>
            </c:ext>
          </c:extLst>
        </c:ser>
        <c:dLbls>
          <c:showLegendKey val="0"/>
          <c:showVal val="0"/>
          <c:showCatName val="0"/>
          <c:showSerName val="0"/>
          <c:showPercent val="0"/>
          <c:showBubbleSize val="0"/>
        </c:dLbls>
        <c:smooth val="0"/>
        <c:axId val="714254264"/>
        <c:axId val="714254592"/>
        <c:extLst/>
      </c:lineChart>
      <c:catAx>
        <c:axId val="71425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592"/>
        <c:crosses val="autoZero"/>
        <c:auto val="1"/>
        <c:lblAlgn val="ctr"/>
        <c:lblOffset val="100"/>
        <c:tickLblSkip val="5"/>
        <c:noMultiLvlLbl val="0"/>
      </c:catAx>
      <c:valAx>
        <c:axId val="7142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(millions d'euros)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2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0"/>
    <c:dispBlanksAs val="gap"/>
    <c:showDLblsOverMax val="0"/>
    <c:extLst/>
  </c:chart>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0" i="0" kern="1200" cap="all" spc="0" baseline="0">
                <a:solidFill>
                  <a:srgbClr val="1F497D"/>
                </a:solidFill>
                <a:effectLst/>
              </a:rPr>
              <a:t>Acier : NIVEAUX ET ROUTES DE PRODUCTION EN 2050</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1"/>
          <c:order val="1"/>
          <c:tx>
            <c:strRef>
              <c:f>Acier!$C$53</c:f>
              <c:strCache>
                <c:ptCount val="1"/>
                <c:pt idx="0">
                  <c:v>Haut fourneau</c:v>
                </c:pt>
              </c:strCache>
            </c:strRef>
          </c:tx>
          <c:spPr>
            <a:solidFill>
              <a:schemeClr val="tx1"/>
            </a:solidFill>
            <a:ln>
              <a:noFill/>
            </a:ln>
            <a:effectLst/>
          </c:spPr>
          <c:invertIfNegative val="0"/>
          <c:cat>
            <c:strRef>
              <c:f>Acier!$I$51:$M$51</c:f>
              <c:strCache>
                <c:ptCount val="5"/>
                <c:pt idx="0">
                  <c:v>TEND</c:v>
                </c:pt>
                <c:pt idx="1">
                  <c:v>S1</c:v>
                </c:pt>
                <c:pt idx="2">
                  <c:v>S2</c:v>
                </c:pt>
                <c:pt idx="3">
                  <c:v>S3</c:v>
                </c:pt>
                <c:pt idx="4">
                  <c:v>S4</c:v>
                </c:pt>
              </c:strCache>
            </c:strRef>
          </c:cat>
          <c:val>
            <c:numRef>
              <c:f>Acier!$I$53:$M$53</c:f>
              <c:numCache>
                <c:formatCode>#,##0</c:formatCode>
                <c:ptCount val="5"/>
                <c:pt idx="0">
                  <c:v>7.5008000000000008</c:v>
                </c:pt>
                <c:pt idx="1">
                  <c:v>3.7183999999999999</c:v>
                </c:pt>
                <c:pt idx="2">
                  <c:v>0</c:v>
                </c:pt>
                <c:pt idx="3">
                  <c:v>3.9501000000000004</c:v>
                </c:pt>
                <c:pt idx="4">
                  <c:v>0</c:v>
                </c:pt>
              </c:numCache>
            </c:numRef>
          </c:val>
          <c:extLst>
            <c:ext xmlns:c16="http://schemas.microsoft.com/office/drawing/2014/chart" uri="{C3380CC4-5D6E-409C-BE32-E72D297353CC}">
              <c16:uniqueId val="{00000001-CC1C-4321-85B2-0A0D14A075A5}"/>
            </c:ext>
          </c:extLst>
        </c:ser>
        <c:ser>
          <c:idx val="2"/>
          <c:order val="2"/>
          <c:tx>
            <c:strRef>
              <c:f>Acier!$C$54</c:f>
              <c:strCache>
                <c:ptCount val="1"/>
                <c:pt idx="0">
                  <c:v>Haut fourneau + CCS</c:v>
                </c:pt>
              </c:strCache>
            </c:strRef>
          </c:tx>
          <c:spPr>
            <a:solidFill>
              <a:schemeClr val="accent5"/>
            </a:solidFill>
            <a:ln>
              <a:noFill/>
            </a:ln>
            <a:effectLst/>
          </c:spPr>
          <c:invertIfNegative val="0"/>
          <c:cat>
            <c:strRef>
              <c:f>Acier!$I$51:$M$51</c:f>
              <c:strCache>
                <c:ptCount val="5"/>
                <c:pt idx="0">
                  <c:v>TEND</c:v>
                </c:pt>
                <c:pt idx="1">
                  <c:v>S1</c:v>
                </c:pt>
                <c:pt idx="2">
                  <c:v>S2</c:v>
                </c:pt>
                <c:pt idx="3">
                  <c:v>S3</c:v>
                </c:pt>
                <c:pt idx="4">
                  <c:v>S4</c:v>
                </c:pt>
              </c:strCache>
            </c:strRef>
          </c:cat>
          <c:val>
            <c:numRef>
              <c:f>Acier!$I$54:$M$54</c:f>
              <c:numCache>
                <c:formatCode>#,##0</c:formatCode>
                <c:ptCount val="5"/>
                <c:pt idx="0">
                  <c:v>1.6408000000000003</c:v>
                </c:pt>
                <c:pt idx="1">
                  <c:v>0</c:v>
                </c:pt>
                <c:pt idx="2">
                  <c:v>0</c:v>
                </c:pt>
                <c:pt idx="3">
                  <c:v>2.5137</c:v>
                </c:pt>
                <c:pt idx="4">
                  <c:v>9.8071999999999999</c:v>
                </c:pt>
              </c:numCache>
            </c:numRef>
          </c:val>
          <c:extLst>
            <c:ext xmlns:c16="http://schemas.microsoft.com/office/drawing/2014/chart" uri="{C3380CC4-5D6E-409C-BE32-E72D297353CC}">
              <c16:uniqueId val="{00000002-CC1C-4321-85B2-0A0D14A075A5}"/>
            </c:ext>
          </c:extLst>
        </c:ser>
        <c:ser>
          <c:idx val="3"/>
          <c:order val="3"/>
          <c:tx>
            <c:strRef>
              <c:f>Acier!$C$55</c:f>
              <c:strCache>
                <c:ptCount val="1"/>
                <c:pt idx="0">
                  <c:v>Four à arc électrique</c:v>
                </c:pt>
              </c:strCache>
            </c:strRef>
          </c:tx>
          <c:spPr>
            <a:solidFill>
              <a:schemeClr val="accent3"/>
            </a:solidFill>
            <a:ln>
              <a:noFill/>
            </a:ln>
            <a:effectLst/>
          </c:spPr>
          <c:invertIfNegative val="0"/>
          <c:cat>
            <c:strRef>
              <c:f>Acier!$I$51:$M$51</c:f>
              <c:strCache>
                <c:ptCount val="5"/>
                <c:pt idx="0">
                  <c:v>TEND</c:v>
                </c:pt>
                <c:pt idx="1">
                  <c:v>S1</c:v>
                </c:pt>
                <c:pt idx="2">
                  <c:v>S2</c:v>
                </c:pt>
                <c:pt idx="3">
                  <c:v>S3</c:v>
                </c:pt>
                <c:pt idx="4">
                  <c:v>S4</c:v>
                </c:pt>
              </c:strCache>
            </c:strRef>
          </c:cat>
          <c:val>
            <c:numRef>
              <c:f>Acier!$I$55:$M$55</c:f>
              <c:numCache>
                <c:formatCode>#,##0</c:formatCode>
                <c:ptCount val="5"/>
                <c:pt idx="0">
                  <c:v>2.5784000000000002</c:v>
                </c:pt>
                <c:pt idx="1">
                  <c:v>2.0915999999999997</c:v>
                </c:pt>
                <c:pt idx="2">
                  <c:v>4.5630000000000006</c:v>
                </c:pt>
                <c:pt idx="3">
                  <c:v>2.5137</c:v>
                </c:pt>
                <c:pt idx="4">
                  <c:v>2.1528</c:v>
                </c:pt>
              </c:numCache>
            </c:numRef>
          </c:val>
          <c:extLst>
            <c:ext xmlns:c16="http://schemas.microsoft.com/office/drawing/2014/chart" uri="{C3380CC4-5D6E-409C-BE32-E72D297353CC}">
              <c16:uniqueId val="{00000003-CC1C-4321-85B2-0A0D14A075A5}"/>
            </c:ext>
          </c:extLst>
        </c:ser>
        <c:ser>
          <c:idx val="4"/>
          <c:order val="4"/>
          <c:tx>
            <c:strRef>
              <c:f>Acier!$C$56</c:f>
              <c:strCache>
                <c:ptCount val="1"/>
                <c:pt idx="0">
                  <c:v>DRI-EAF</c:v>
                </c:pt>
              </c:strCache>
            </c:strRef>
          </c:tx>
          <c:spPr>
            <a:solidFill>
              <a:schemeClr val="accent4"/>
            </a:solidFill>
            <a:ln>
              <a:noFill/>
            </a:ln>
            <a:effectLst/>
          </c:spPr>
          <c:invertIfNegative val="0"/>
          <c:cat>
            <c:strRef>
              <c:f>Acier!$I$51:$M$51</c:f>
              <c:strCache>
                <c:ptCount val="5"/>
                <c:pt idx="0">
                  <c:v>TEND</c:v>
                </c:pt>
                <c:pt idx="1">
                  <c:v>S1</c:v>
                </c:pt>
                <c:pt idx="2">
                  <c:v>S2</c:v>
                </c:pt>
                <c:pt idx="3">
                  <c:v>S3</c:v>
                </c:pt>
                <c:pt idx="4">
                  <c:v>S4</c:v>
                </c:pt>
              </c:strCache>
            </c:strRef>
          </c:cat>
          <c:val>
            <c:numRef>
              <c:f>Acier!$I$56:$M$56</c:f>
              <c:numCache>
                <c:formatCode>#,##0</c:formatCode>
                <c:ptCount val="5"/>
                <c:pt idx="0">
                  <c:v>0</c:v>
                </c:pt>
                <c:pt idx="1">
                  <c:v>0</c:v>
                </c:pt>
                <c:pt idx="2">
                  <c:v>5.5770000000000008</c:v>
                </c:pt>
                <c:pt idx="3">
                  <c:v>3.1122000000000001</c:v>
                </c:pt>
                <c:pt idx="4">
                  <c:v>0</c:v>
                </c:pt>
              </c:numCache>
            </c:numRef>
          </c:val>
          <c:extLst>
            <c:ext xmlns:c16="http://schemas.microsoft.com/office/drawing/2014/chart" uri="{C3380CC4-5D6E-409C-BE32-E72D297353CC}">
              <c16:uniqueId val="{00000004-CC1C-4321-85B2-0A0D14A075A5}"/>
            </c:ext>
          </c:extLst>
        </c:ser>
        <c:dLbls>
          <c:showLegendKey val="0"/>
          <c:showVal val="0"/>
          <c:showCatName val="0"/>
          <c:showSerName val="0"/>
          <c:showPercent val="0"/>
          <c:showBubbleSize val="0"/>
        </c:dLbls>
        <c:gapWidth val="150"/>
        <c:overlap val="100"/>
        <c:axId val="1017495696"/>
        <c:axId val="1017487496"/>
      </c:barChart>
      <c:scatterChart>
        <c:scatterStyle val="lineMarker"/>
        <c:varyColors val="0"/>
        <c:dLbls>
          <c:showLegendKey val="0"/>
          <c:showVal val="0"/>
          <c:showCatName val="0"/>
          <c:showSerName val="0"/>
          <c:showPercent val="0"/>
          <c:showBubbleSize val="0"/>
        </c:dLbls>
        <c:axId val="340342928"/>
        <c:axId val="340346208"/>
        <c:extLst>
          <c:ext xmlns:c15="http://schemas.microsoft.com/office/drawing/2012/chart" uri="{02D57815-91ED-43cb-92C2-25804820EDAC}">
            <c15:filteredScatterSeries>
              <c15:ser>
                <c:idx val="0"/>
                <c:order val="0"/>
                <c:tx>
                  <c:strRef>
                    <c:extLst>
                      <c:ext uri="{02D57815-91ED-43cb-92C2-25804820EDAC}">
                        <c15:formulaRef>
                          <c15:sqref>Acier!$C$52</c15:sqref>
                        </c15:formulaRef>
                      </c:ext>
                    </c:extLst>
                    <c:strCache>
                      <c:ptCount val="1"/>
                      <c:pt idx="0">
                        <c:v>Production nationale</c:v>
                      </c:pt>
                    </c:strCache>
                  </c:strRef>
                </c:tx>
                <c:spPr>
                  <a:ln w="25400" cap="rnd">
                    <a:noFill/>
                    <a:round/>
                  </a:ln>
                  <a:effectLst/>
                </c:spPr>
                <c:marker>
                  <c:symbol val="circle"/>
                  <c:size val="9"/>
                  <c:spPr>
                    <a:solidFill>
                      <a:schemeClr val="tx2"/>
                    </a:solidFill>
                    <a:ln w="9525">
                      <a:noFill/>
                    </a:ln>
                    <a:effectLst/>
                  </c:spPr>
                </c:marker>
                <c:xVal>
                  <c:strRef>
                    <c:extLst>
                      <c:ext uri="{02D57815-91ED-43cb-92C2-25804820EDAC}">
                        <c15:formulaRef>
                          <c15:sqref>Acier!$I$51:$M$51</c15:sqref>
                        </c15:formulaRef>
                      </c:ext>
                    </c:extLst>
                    <c:strCache>
                      <c:ptCount val="5"/>
                      <c:pt idx="0">
                        <c:v>TEND</c:v>
                      </c:pt>
                      <c:pt idx="1">
                        <c:v>S1</c:v>
                      </c:pt>
                      <c:pt idx="2">
                        <c:v>S2</c:v>
                      </c:pt>
                      <c:pt idx="3">
                        <c:v>S3</c:v>
                      </c:pt>
                      <c:pt idx="4">
                        <c:v>S4</c:v>
                      </c:pt>
                    </c:strCache>
                  </c:strRef>
                </c:xVal>
                <c:yVal>
                  <c:numRef>
                    <c:extLst>
                      <c:ext uri="{02D57815-91ED-43cb-92C2-25804820EDAC}">
                        <c15:formulaRef>
                          <c15:sqref>Acier!$I$52:$M$52</c15:sqref>
                        </c15:formulaRef>
                      </c:ext>
                    </c:extLst>
                    <c:numCache>
                      <c:formatCode>#,##0</c:formatCode>
                      <c:ptCount val="5"/>
                      <c:pt idx="0">
                        <c:v>11.72</c:v>
                      </c:pt>
                      <c:pt idx="1">
                        <c:v>5.81</c:v>
                      </c:pt>
                      <c:pt idx="2">
                        <c:v>10.14</c:v>
                      </c:pt>
                      <c:pt idx="3">
                        <c:v>11.97</c:v>
                      </c:pt>
                      <c:pt idx="4">
                        <c:v>11.96</c:v>
                      </c:pt>
                    </c:numCache>
                  </c:numRef>
                </c:yVal>
                <c:smooth val="0"/>
                <c:extLst>
                  <c:ext xmlns:c16="http://schemas.microsoft.com/office/drawing/2014/chart" uri="{C3380CC4-5D6E-409C-BE32-E72D297353CC}">
                    <c16:uniqueId val="{00000000-CC1C-4321-85B2-0A0D14A075A5}"/>
                  </c:ext>
                </c:extLst>
              </c15:ser>
            </c15:filteredScatterSeries>
          </c:ext>
        </c:extLst>
      </c:scatterChart>
      <c:catAx>
        <c:axId val="101749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87496"/>
        <c:crosses val="autoZero"/>
        <c:auto val="1"/>
        <c:lblAlgn val="ctr"/>
        <c:lblOffset val="100"/>
        <c:noMultiLvlLbl val="0"/>
      </c:catAx>
      <c:valAx>
        <c:axId val="101748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(millions de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7495696"/>
        <c:crosses val="autoZero"/>
        <c:crossBetween val="between"/>
      </c:valAx>
      <c:valAx>
        <c:axId val="340346208"/>
        <c:scaling>
          <c:orientation val="minMax"/>
        </c:scaling>
        <c:delete val="1"/>
        <c:axPos val="r"/>
        <c:numFmt formatCode="#,##0" sourceLinked="1"/>
        <c:majorTickMark val="out"/>
        <c:minorTickMark val="none"/>
        <c:tickLblPos val="nextTo"/>
        <c:crossAx val="340342928"/>
        <c:crosses val="max"/>
        <c:crossBetween val="midCat"/>
      </c:valAx>
      <c:valAx>
        <c:axId val="340342928"/>
        <c:scaling>
          <c:orientation val="minMax"/>
        </c:scaling>
        <c:delete val="1"/>
        <c:axPos val="b"/>
        <c:numFmt formatCode="General" sourceLinked="1"/>
        <c:majorTickMark val="out"/>
        <c:minorTickMark val="none"/>
        <c:tickLblPos val="nextTo"/>
        <c:crossAx val="3403462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r>
              <a:rPr lang="en-US"/>
              <a:t>Ciment : besoins d'investissements et niveau de </a:t>
            </a:r>
            <a:r>
              <a:rPr lang="en-US" sz="1100" b="0" i="0" u="none" strike="noStrike" cap="all" baseline="0">
                <a:effectLst/>
              </a:rPr>
              <a:t>production a l'horizon 2050</a:t>
            </a:r>
            <a:endParaRPr lang="en-US"/>
          </a:p>
        </c:rich>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1"/>
          <c:order val="1"/>
          <c:tx>
            <c:strRef>
              <c:f>Ciment!$C$111</c:f>
              <c:strCache>
                <c:ptCount val="1"/>
                <c:pt idx="0">
                  <c:v>Taux de clinker</c:v>
                </c:pt>
              </c:strCache>
            </c:strRef>
          </c:tx>
          <c:spPr>
            <a:solidFill>
              <a:schemeClr val="tx2"/>
            </a:solidFill>
            <a:ln>
              <a:noFill/>
            </a:ln>
            <a:effectLst/>
          </c:spPr>
          <c:invertIfNegative val="0"/>
          <c:cat>
            <c:strRef>
              <c:extLst>
                <c:ext xmlns:c15="http://schemas.microsoft.com/office/drawing/2012/chart" uri="{02D57815-91ED-43cb-92C2-25804820EDAC}">
                  <c15:fullRef>
                    <c15:sqref>Ciment!$H$109:$N$109</c15:sqref>
                  </c15:fullRef>
                </c:ext>
              </c:extLst>
              <c:f>Ciment!$I$109:$N$109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Ciment!$H$111:$M$111</c15:sqref>
                  </c15:fullRef>
                </c:ext>
              </c:extLst>
              <c:f>Ciment!$I$111:$M$111</c:f>
              <c:numCache>
                <c:formatCode>#,##0</c:formatCode>
                <c:ptCount val="5"/>
                <c:pt idx="0">
                  <c:v>106.9402107598311</c:v>
                </c:pt>
                <c:pt idx="1">
                  <c:v>39.488070094683479</c:v>
                </c:pt>
                <c:pt idx="2">
                  <c:v>86.855568824620292</c:v>
                </c:pt>
                <c:pt idx="3">
                  <c:v>138.40956671879403</c:v>
                </c:pt>
                <c:pt idx="4">
                  <c:v>130.03752425233984</c:v>
                </c:pt>
              </c:numCache>
            </c:numRef>
          </c:val>
          <c:extLst>
            <c:ext xmlns:c16="http://schemas.microsoft.com/office/drawing/2014/chart" uri="{C3380CC4-5D6E-409C-BE32-E72D297353CC}">
              <c16:uniqueId val="{00000000-967E-4C43-A281-2588B2AB76F2}"/>
            </c:ext>
          </c:extLst>
        </c:ser>
        <c:ser>
          <c:idx val="2"/>
          <c:order val="2"/>
          <c:tx>
            <c:strRef>
              <c:f>Ciment!$C$112</c:f>
              <c:strCache>
                <c:ptCount val="1"/>
                <c:pt idx="0">
                  <c:v>Technologies incrémentales</c:v>
                </c:pt>
              </c:strCache>
            </c:strRef>
          </c:tx>
          <c:spPr>
            <a:solidFill>
              <a:schemeClr val="accent4"/>
            </a:solidFill>
            <a:ln>
              <a:noFill/>
            </a:ln>
            <a:effectLst/>
          </c:spPr>
          <c:invertIfNegative val="0"/>
          <c:cat>
            <c:strRef>
              <c:extLst>
                <c:ext xmlns:c15="http://schemas.microsoft.com/office/drawing/2012/chart" uri="{02D57815-91ED-43cb-92C2-25804820EDAC}">
                  <c15:fullRef>
                    <c15:sqref>Ciment!$H$109:$N$109</c15:sqref>
                  </c15:fullRef>
                </c:ext>
              </c:extLst>
              <c:f>Ciment!$I$109:$N$109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Ciment!$H$112:$M$112</c15:sqref>
                  </c15:fullRef>
                </c:ext>
              </c:extLst>
              <c:f>Ciment!$I$112:$M$112</c:f>
              <c:numCache>
                <c:formatCode>#,##0</c:formatCode>
                <c:ptCount val="5"/>
                <c:pt idx="0">
                  <c:v>249.99010307492989</c:v>
                </c:pt>
                <c:pt idx="1">
                  <c:v>90.258445930705093</c:v>
                </c:pt>
                <c:pt idx="2">
                  <c:v>121.6653882368222</c:v>
                </c:pt>
                <c:pt idx="3">
                  <c:v>254.22165315696861</c:v>
                </c:pt>
                <c:pt idx="4">
                  <c:v>312.09005820561561</c:v>
                </c:pt>
              </c:numCache>
            </c:numRef>
          </c:val>
          <c:extLst>
            <c:ext xmlns:c16="http://schemas.microsoft.com/office/drawing/2014/chart" uri="{C3380CC4-5D6E-409C-BE32-E72D297353CC}">
              <c16:uniqueId val="{00000001-967E-4C43-A281-2588B2AB76F2}"/>
            </c:ext>
          </c:extLst>
        </c:ser>
        <c:ser>
          <c:idx val="3"/>
          <c:order val="3"/>
          <c:tx>
            <c:strRef>
              <c:f>Ciment!$C$113</c:f>
              <c:strCache>
                <c:ptCount val="1"/>
                <c:pt idx="0">
                  <c:v>Upgrading</c:v>
                </c:pt>
              </c:strCache>
            </c:strRef>
          </c:tx>
          <c:spPr>
            <a:solidFill>
              <a:schemeClr val="accent3"/>
            </a:solidFill>
            <a:ln>
              <a:noFill/>
            </a:ln>
            <a:effectLst/>
          </c:spPr>
          <c:invertIfNegative val="0"/>
          <c:cat>
            <c:strRef>
              <c:extLst>
                <c:ext xmlns:c15="http://schemas.microsoft.com/office/drawing/2012/chart" uri="{02D57815-91ED-43cb-92C2-25804820EDAC}">
                  <c15:fullRef>
                    <c15:sqref>Ciment!$H$109:$N$109</c15:sqref>
                  </c15:fullRef>
                </c:ext>
              </c:extLst>
              <c:f>Ciment!$I$109:$N$109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Ciment!$H$113:$M$113</c15:sqref>
                  </c15:fullRef>
                </c:ext>
              </c:extLst>
              <c:f>Ciment!$I$113:$M$113</c:f>
              <c:numCache>
                <c:formatCode>#,##0</c:formatCode>
                <c:ptCount val="5"/>
                <c:pt idx="0">
                  <c:v>147.6793386683382</c:v>
                </c:pt>
                <c:pt idx="1">
                  <c:v>99.973764763524045</c:v>
                </c:pt>
                <c:pt idx="2">
                  <c:v>323.42715706288567</c:v>
                </c:pt>
                <c:pt idx="3">
                  <c:v>750.89543849141648</c:v>
                </c:pt>
                <c:pt idx="4">
                  <c:v>553.09293648661878</c:v>
                </c:pt>
              </c:numCache>
            </c:numRef>
          </c:val>
          <c:extLst>
            <c:ext xmlns:c16="http://schemas.microsoft.com/office/drawing/2014/chart" uri="{C3380CC4-5D6E-409C-BE32-E72D297353CC}">
              <c16:uniqueId val="{00000002-967E-4C43-A281-2588B2AB76F2}"/>
            </c:ext>
          </c:extLst>
        </c:ser>
        <c:ser>
          <c:idx val="5"/>
          <c:order val="4"/>
          <c:tx>
            <c:strRef>
              <c:f>Ciment!$C$114</c:f>
              <c:strCache>
                <c:ptCount val="1"/>
                <c:pt idx="0">
                  <c:v>Substitution biomasse</c:v>
                </c:pt>
              </c:strCache>
            </c:strRef>
          </c:tx>
          <c:spPr>
            <a:solidFill>
              <a:schemeClr val="accent6"/>
            </a:solidFill>
            <a:ln>
              <a:noFill/>
            </a:ln>
            <a:effectLst/>
          </c:spPr>
          <c:invertIfNegative val="0"/>
          <c:cat>
            <c:strRef>
              <c:extLst>
                <c:ext xmlns:c15="http://schemas.microsoft.com/office/drawing/2012/chart" uri="{02D57815-91ED-43cb-92C2-25804820EDAC}">
                  <c15:fullRef>
                    <c15:sqref>Ciment!$H$109:$N$109</c15:sqref>
                  </c15:fullRef>
                </c:ext>
              </c:extLst>
              <c:f>Ciment!$I$109:$N$109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Ciment!$H$114:$M$114</c15:sqref>
                  </c15:fullRef>
                </c:ext>
              </c:extLst>
              <c:f>Ciment!$I$114:$M$114</c:f>
              <c:numCache>
                <c:formatCode>#,##0</c:formatCode>
                <c:ptCount val="5"/>
                <c:pt idx="0">
                  <c:v>184.68535983667988</c:v>
                </c:pt>
                <c:pt idx="1">
                  <c:v>70.014308678516812</c:v>
                </c:pt>
                <c:pt idx="2">
                  <c:v>107.85938673477145</c:v>
                </c:pt>
                <c:pt idx="3">
                  <c:v>215.35719239065506</c:v>
                </c:pt>
                <c:pt idx="4">
                  <c:v>239.78550571353446</c:v>
                </c:pt>
              </c:numCache>
            </c:numRef>
          </c:val>
          <c:extLst>
            <c:ext xmlns:c16="http://schemas.microsoft.com/office/drawing/2014/chart" uri="{C3380CC4-5D6E-409C-BE32-E72D297353CC}">
              <c16:uniqueId val="{00000003-967E-4C43-A281-2588B2AB76F2}"/>
            </c:ext>
          </c:extLst>
        </c:ser>
        <c:ser>
          <c:idx val="6"/>
          <c:order val="5"/>
          <c:tx>
            <c:strRef>
              <c:f>Ciment!$C$115</c:f>
              <c:strCache>
                <c:ptCount val="1"/>
                <c:pt idx="0">
                  <c:v>CCS</c:v>
                </c:pt>
              </c:strCache>
            </c:strRef>
          </c:tx>
          <c:spPr>
            <a:solidFill>
              <a:schemeClr val="accent5"/>
            </a:solidFill>
            <a:ln w="25400">
              <a:noFill/>
            </a:ln>
            <a:effectLst/>
          </c:spPr>
          <c:invertIfNegative val="0"/>
          <c:cat>
            <c:strRef>
              <c:extLst>
                <c:ext xmlns:c15="http://schemas.microsoft.com/office/drawing/2012/chart" uri="{02D57815-91ED-43cb-92C2-25804820EDAC}">
                  <c15:fullRef>
                    <c15:sqref>Ciment!$H$109:$N$109</c15:sqref>
                  </c15:fullRef>
                </c:ext>
              </c:extLst>
              <c:f>Ciment!$I$109:$N$109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Ciment!$H$115:$M$115</c15:sqref>
                  </c15:fullRef>
                </c:ext>
              </c:extLst>
              <c:f>Ciment!$I$115:$M$115</c:f>
              <c:numCache>
                <c:formatCode>#,##0</c:formatCode>
                <c:ptCount val="5"/>
                <c:pt idx="0">
                  <c:v>197.21441464800023</c:v>
                </c:pt>
                <c:pt idx="1">
                  <c:v>0</c:v>
                </c:pt>
                <c:pt idx="2">
                  <c:v>143.97070941357293</c:v>
                </c:pt>
                <c:pt idx="3">
                  <c:v>200.55263749049746</c:v>
                </c:pt>
                <c:pt idx="4">
                  <c:v>1846.5328443832257</c:v>
                </c:pt>
              </c:numCache>
            </c:numRef>
          </c:val>
          <c:extLst>
            <c:ext xmlns:c16="http://schemas.microsoft.com/office/drawing/2014/chart" uri="{C3380CC4-5D6E-409C-BE32-E72D297353CC}">
              <c16:uniqueId val="{00000004-967E-4C43-A281-2588B2AB76F2}"/>
            </c:ext>
          </c:extLst>
        </c:ser>
        <c:dLbls>
          <c:showLegendKey val="0"/>
          <c:showVal val="0"/>
          <c:showCatName val="0"/>
          <c:showSerName val="0"/>
          <c:showPercent val="0"/>
          <c:showBubbleSize val="0"/>
        </c:dLbls>
        <c:gapWidth val="150"/>
        <c:overlap val="100"/>
        <c:axId val="877305712"/>
        <c:axId val="877306040"/>
      </c:barChart>
      <c:lineChart>
        <c:grouping val="standard"/>
        <c:varyColors val="0"/>
        <c:ser>
          <c:idx val="0"/>
          <c:order val="0"/>
          <c:tx>
            <c:strRef>
              <c:f>Ciment!$C$110</c:f>
              <c:strCache>
                <c:ptCount val="1"/>
                <c:pt idx="0">
                  <c:v>Production nationale</c:v>
                </c:pt>
              </c:strCache>
              <c:extLst xmlns:c15="http://schemas.microsoft.com/office/drawing/2012/chart"/>
            </c:strRef>
          </c:tx>
          <c:spPr>
            <a:ln w="28575" cap="rnd">
              <a:noFill/>
              <a:round/>
            </a:ln>
            <a:effectLst/>
          </c:spPr>
          <c:marker>
            <c:symbol val="circle"/>
            <c:size val="9"/>
            <c:spPr>
              <a:solidFill>
                <a:schemeClr val="accent1"/>
              </a:solidFill>
              <a:ln w="9525">
                <a:noFill/>
              </a:ln>
              <a:effectLst/>
            </c:spPr>
          </c:marker>
          <c:cat>
            <c:strRef>
              <c:extLst>
                <c:ext xmlns:c15="http://schemas.microsoft.com/office/drawing/2012/chart" uri="{02D57815-91ED-43cb-92C2-25804820EDAC}">
                  <c15:fullRef>
                    <c15:sqref>Ciment!$H$109:$M$109</c15:sqref>
                  </c15:fullRef>
                </c:ext>
              </c:extLst>
              <c:f>Ciment!$I$109:$M$109</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Ciment!$H$110:$M$110</c15:sqref>
                  </c15:fullRef>
                </c:ext>
              </c:extLst>
              <c:f>Ciment!$I$110:$M$110</c:f>
              <c:numCache>
                <c:formatCode>#,##0</c:formatCode>
                <c:ptCount val="5"/>
                <c:pt idx="0">
                  <c:v>10.763462771281704</c:v>
                </c:pt>
                <c:pt idx="1">
                  <c:v>4.3123479722447984</c:v>
                </c:pt>
                <c:pt idx="2">
                  <c:v>5.407350588303208</c:v>
                </c:pt>
                <c:pt idx="3">
                  <c:v>10.945654510925038</c:v>
                </c:pt>
                <c:pt idx="4">
                  <c:v>11.529993817040799</c:v>
                </c:pt>
              </c:numCache>
            </c:numRef>
          </c:val>
          <c:smooth val="0"/>
          <c:extLst xmlns:c15="http://schemas.microsoft.com/office/drawing/2012/chart">
            <c:ext xmlns:c16="http://schemas.microsoft.com/office/drawing/2014/chart" uri="{C3380CC4-5D6E-409C-BE32-E72D297353CC}">
              <c16:uniqueId val="{00000005-967E-4C43-A281-2588B2AB76F2}"/>
            </c:ext>
          </c:extLst>
        </c:ser>
        <c:dLbls>
          <c:showLegendKey val="0"/>
          <c:showVal val="0"/>
          <c:showCatName val="0"/>
          <c:showSerName val="0"/>
          <c:showPercent val="0"/>
          <c:showBubbleSize val="0"/>
        </c:dLbls>
        <c:marker val="1"/>
        <c:smooth val="0"/>
        <c:axId val="1182571536"/>
        <c:axId val="1182567928"/>
        <c:extLst/>
      </c:lineChart>
      <c:catAx>
        <c:axId val="87730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6040"/>
        <c:crosses val="autoZero"/>
        <c:auto val="1"/>
        <c:lblAlgn val="ctr"/>
        <c:lblOffset val="100"/>
        <c:noMultiLvlLbl val="0"/>
      </c:catAx>
      <c:valAx>
        <c:axId val="877306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a:t>
                </a:r>
                <a:r>
                  <a:rPr lang="en-US" baseline="0"/>
                  <a:t> d'euros</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5712"/>
        <c:crosses val="autoZero"/>
        <c:crossBetween val="between"/>
      </c:valAx>
      <c:valAx>
        <c:axId val="118256792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fr-FR"/>
                  <a:t>(millions de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2571536"/>
        <c:crosses val="max"/>
        <c:crossBetween val="between"/>
      </c:valAx>
      <c:catAx>
        <c:axId val="1182571536"/>
        <c:scaling>
          <c:orientation val="minMax"/>
        </c:scaling>
        <c:delete val="1"/>
        <c:axPos val="b"/>
        <c:numFmt formatCode="General" sourceLinked="1"/>
        <c:majorTickMark val="out"/>
        <c:minorTickMark val="none"/>
        <c:tickLblPos val="nextTo"/>
        <c:crossAx val="118256792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all" spc="0" baseline="0">
                <a:solidFill>
                  <a:schemeClr val="tx2"/>
                </a:solidFill>
                <a:latin typeface="+mn-lt"/>
                <a:ea typeface="+mn-ea"/>
                <a:cs typeface="+mn-cs"/>
              </a:defRPr>
            </a:pPr>
            <a:r>
              <a:rPr lang="fr-FR"/>
              <a:t>CIMEnT : chroniques d'Investissements</a:t>
            </a:r>
          </a:p>
        </c:rich>
      </c:tx>
      <c:overlay val="0"/>
      <c:spPr>
        <a:noFill/>
        <a:ln>
          <a:noFill/>
        </a:ln>
        <a:effectLst/>
      </c:spPr>
    </c:title>
    <c:autoTitleDeleted val="0"/>
    <c:plotArea>
      <c:layout/>
      <c:lineChart>
        <c:grouping val="standard"/>
        <c:varyColors val="0"/>
        <c:ser>
          <c:idx val="0"/>
          <c:order val="0"/>
          <c:tx>
            <c:strRef>
              <c:f>Ciment!$C$170</c:f>
              <c:strCache>
                <c:ptCount val="1"/>
                <c:pt idx="0">
                  <c:v>Historique</c:v>
                </c:pt>
              </c:strCache>
            </c:strRef>
          </c:tx>
          <c:spPr>
            <a:ln w="28575" cap="rnd">
              <a:solidFill>
                <a:schemeClr val="tx2"/>
              </a:solidFill>
              <a:round/>
            </a:ln>
            <a:effectLst/>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Ciment!$T$170:$AX$170</c:f>
              <c:numCache>
                <c:formatCode>#,##0</c:formatCode>
                <c:ptCount val="31"/>
                <c:pt idx="0">
                  <c:v>0</c:v>
                </c:pt>
                <c:pt idx="1">
                  <c:v>0</c:v>
                </c:pt>
                <c:pt idx="2">
                  <c:v>0</c:v>
                </c:pt>
              </c:numCache>
            </c:numRef>
          </c:val>
          <c:smooth val="0"/>
          <c:extLst xmlns:c15="http://schemas.microsoft.com/office/drawing/2012/chart">
            <c:ext xmlns:c16="http://schemas.microsoft.com/office/drawing/2014/chart" uri="{C3380CC4-5D6E-409C-BE32-E72D297353CC}">
              <c16:uniqueId val="{00000002-697D-4E87-A0E0-EEEF6D0BD0A8}"/>
            </c:ext>
          </c:extLst>
        </c:ser>
        <c:ser>
          <c:idx val="2"/>
          <c:order val="1"/>
          <c:tx>
            <c:strRef>
              <c:f>Ciment!$C$171</c:f>
              <c:strCache>
                <c:ptCount val="1"/>
                <c:pt idx="0">
                  <c:v>ADEME TEND</c:v>
                </c:pt>
              </c:strCache>
            </c:strRef>
          </c:tx>
          <c:spPr>
            <a:ln>
              <a:solidFill>
                <a:schemeClr val="tx1">
                  <a:lumMod val="20000"/>
                  <a:lumOff val="80000"/>
                </a:schemeClr>
              </a:solidFill>
            </a:ln>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Ciment!$T$171:$AX$171</c:f>
              <c:numCache>
                <c:formatCode>#,##0</c:formatCode>
                <c:ptCount val="31"/>
                <c:pt idx="2">
                  <c:v>0</c:v>
                </c:pt>
                <c:pt idx="3">
                  <c:v>59.639575073017063</c:v>
                </c:pt>
                <c:pt idx="4">
                  <c:v>59.639575073017063</c:v>
                </c:pt>
                <c:pt idx="5">
                  <c:v>101.30459225217204</c:v>
                </c:pt>
                <c:pt idx="6">
                  <c:v>101.30459225217204</c:v>
                </c:pt>
                <c:pt idx="7">
                  <c:v>101.30459225217204</c:v>
                </c:pt>
                <c:pt idx="8">
                  <c:v>101.30459225217204</c:v>
                </c:pt>
                <c:pt idx="9">
                  <c:v>101.30459225217204</c:v>
                </c:pt>
                <c:pt idx="10">
                  <c:v>101.30459225217204</c:v>
                </c:pt>
                <c:pt idx="11">
                  <c:v>21.620246897038147</c:v>
                </c:pt>
                <c:pt idx="12">
                  <c:v>21.620246897038147</c:v>
                </c:pt>
                <c:pt idx="13">
                  <c:v>21.620246897038147</c:v>
                </c:pt>
                <c:pt idx="14">
                  <c:v>21.620246897038147</c:v>
                </c:pt>
                <c:pt idx="15">
                  <c:v>21.620246897038147</c:v>
                </c:pt>
                <c:pt idx="16">
                  <c:v>10.260297768704438</c:v>
                </c:pt>
                <c:pt idx="17">
                  <c:v>10.260297768704438</c:v>
                </c:pt>
                <c:pt idx="18">
                  <c:v>10.260297768704438</c:v>
                </c:pt>
                <c:pt idx="19">
                  <c:v>10.260297768704438</c:v>
                </c:pt>
                <c:pt idx="20">
                  <c:v>10.260297768704438</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4-697D-4E87-A0E0-EEEF6D0BD0A8}"/>
            </c:ext>
          </c:extLst>
        </c:ser>
        <c:ser>
          <c:idx val="3"/>
          <c:order val="2"/>
          <c:tx>
            <c:strRef>
              <c:f>Ciment!$C$172</c:f>
              <c:strCache>
                <c:ptCount val="1"/>
                <c:pt idx="0">
                  <c:v>ADEME S1</c:v>
                </c:pt>
              </c:strCache>
            </c:strRef>
          </c:tx>
          <c:spPr>
            <a:ln w="28575" cap="rnd">
              <a:solidFill>
                <a:srgbClr val="5487C2"/>
              </a:solidFill>
              <a:round/>
            </a:ln>
            <a:effectLst/>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Ciment!$T$172:$AX$172</c:f>
              <c:numCache>
                <c:formatCode>#,##0</c:formatCode>
                <c:ptCount val="31"/>
                <c:pt idx="2">
                  <c:v>0</c:v>
                </c:pt>
                <c:pt idx="3">
                  <c:v>15.693314047530176</c:v>
                </c:pt>
                <c:pt idx="4">
                  <c:v>15.693314047530176</c:v>
                </c:pt>
                <c:pt idx="5">
                  <c:v>30.736388369314355</c:v>
                </c:pt>
                <c:pt idx="6">
                  <c:v>30.736388369314355</c:v>
                </c:pt>
                <c:pt idx="7">
                  <c:v>30.736388369314355</c:v>
                </c:pt>
                <c:pt idx="8">
                  <c:v>30.736388369314355</c:v>
                </c:pt>
                <c:pt idx="9">
                  <c:v>30.736388369314355</c:v>
                </c:pt>
                <c:pt idx="10">
                  <c:v>30.736388369314355</c:v>
                </c:pt>
                <c:pt idx="11">
                  <c:v>11.926359992445239</c:v>
                </c:pt>
                <c:pt idx="12">
                  <c:v>11.926359992445239</c:v>
                </c:pt>
                <c:pt idx="13">
                  <c:v>11.926359992445239</c:v>
                </c:pt>
                <c:pt idx="14">
                  <c:v>11.926359992445239</c:v>
                </c:pt>
                <c:pt idx="15">
                  <c:v>11.926359992445239</c:v>
                </c:pt>
                <c:pt idx="16">
                  <c:v>4.2360703952510814</c:v>
                </c:pt>
                <c:pt idx="17">
                  <c:v>4.2360703952510814</c:v>
                </c:pt>
                <c:pt idx="18">
                  <c:v>4.2360703952510814</c:v>
                </c:pt>
                <c:pt idx="19">
                  <c:v>4.2360703952510814</c:v>
                </c:pt>
                <c:pt idx="20">
                  <c:v>4.2360703952510814</c:v>
                </c:pt>
                <c:pt idx="21">
                  <c:v>0.34638657977792525</c:v>
                </c:pt>
                <c:pt idx="22">
                  <c:v>0.34638657977792525</c:v>
                </c:pt>
                <c:pt idx="23">
                  <c:v>0.34638657977792525</c:v>
                </c:pt>
                <c:pt idx="24">
                  <c:v>0.34638657977792525</c:v>
                </c:pt>
                <c:pt idx="25">
                  <c:v>0.34638657977792525</c:v>
                </c:pt>
                <c:pt idx="26">
                  <c:v>0.34638657977792525</c:v>
                </c:pt>
                <c:pt idx="27">
                  <c:v>0.34638657977792525</c:v>
                </c:pt>
                <c:pt idx="28">
                  <c:v>0.34638657977792525</c:v>
                </c:pt>
                <c:pt idx="29">
                  <c:v>0.34638657977792525</c:v>
                </c:pt>
                <c:pt idx="30">
                  <c:v>0</c:v>
                </c:pt>
              </c:numCache>
            </c:numRef>
          </c:val>
          <c:smooth val="0"/>
          <c:extLst>
            <c:ext xmlns:c16="http://schemas.microsoft.com/office/drawing/2014/chart" uri="{C3380CC4-5D6E-409C-BE32-E72D297353CC}">
              <c16:uniqueId val="{00000006-697D-4E87-A0E0-EEEF6D0BD0A8}"/>
            </c:ext>
          </c:extLst>
        </c:ser>
        <c:ser>
          <c:idx val="4"/>
          <c:order val="3"/>
          <c:tx>
            <c:strRef>
              <c:f>Ciment!$C$173</c:f>
              <c:strCache>
                <c:ptCount val="1"/>
                <c:pt idx="0">
                  <c:v>ADEME S2</c:v>
                </c:pt>
              </c:strCache>
            </c:strRef>
          </c:tx>
          <c:spPr>
            <a:ln w="28575" cap="rnd">
              <a:solidFill>
                <a:srgbClr val="982C7F"/>
              </a:solidFill>
              <a:round/>
            </a:ln>
            <a:effectLst/>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Ciment!$T$173:$AX$173</c:f>
              <c:numCache>
                <c:formatCode>#,##0</c:formatCode>
                <c:ptCount val="31"/>
                <c:pt idx="2">
                  <c:v>0</c:v>
                </c:pt>
                <c:pt idx="3">
                  <c:v>41.728146336769719</c:v>
                </c:pt>
                <c:pt idx="4">
                  <c:v>41.728146336769719</c:v>
                </c:pt>
                <c:pt idx="5">
                  <c:v>62.005711042906754</c:v>
                </c:pt>
                <c:pt idx="6">
                  <c:v>62.005711042906754</c:v>
                </c:pt>
                <c:pt idx="7">
                  <c:v>62.005711042906754</c:v>
                </c:pt>
                <c:pt idx="8">
                  <c:v>62.005711042906754</c:v>
                </c:pt>
                <c:pt idx="9">
                  <c:v>62.005711042906754</c:v>
                </c:pt>
                <c:pt idx="10">
                  <c:v>62.005711042906754</c:v>
                </c:pt>
                <c:pt idx="11">
                  <c:v>38.448605992301282</c:v>
                </c:pt>
                <c:pt idx="12">
                  <c:v>38.448605992301282</c:v>
                </c:pt>
                <c:pt idx="13">
                  <c:v>38.448605992301282</c:v>
                </c:pt>
                <c:pt idx="14">
                  <c:v>38.448605992301282</c:v>
                </c:pt>
                <c:pt idx="15">
                  <c:v>38.448605992301282</c:v>
                </c:pt>
                <c:pt idx="16">
                  <c:v>13.569593910540849</c:v>
                </c:pt>
                <c:pt idx="17">
                  <c:v>13.569593910540849</c:v>
                </c:pt>
                <c:pt idx="18">
                  <c:v>13.569593910540849</c:v>
                </c:pt>
                <c:pt idx="19">
                  <c:v>13.569593910540849</c:v>
                </c:pt>
                <c:pt idx="20">
                  <c:v>13.569593910540849</c:v>
                </c:pt>
                <c:pt idx="21">
                  <c:v>7.5774057586091015</c:v>
                </c:pt>
                <c:pt idx="22">
                  <c:v>7.5774057586091015</c:v>
                </c:pt>
                <c:pt idx="23">
                  <c:v>7.5774057586091015</c:v>
                </c:pt>
                <c:pt idx="24">
                  <c:v>7.5774057586091015</c:v>
                </c:pt>
                <c:pt idx="25">
                  <c:v>7.5774057586091015</c:v>
                </c:pt>
                <c:pt idx="26">
                  <c:v>7.5774057586091015</c:v>
                </c:pt>
                <c:pt idx="27">
                  <c:v>7.5774057586091015</c:v>
                </c:pt>
                <c:pt idx="28">
                  <c:v>7.5774057586091015</c:v>
                </c:pt>
                <c:pt idx="29">
                  <c:v>7.5774057586091015</c:v>
                </c:pt>
                <c:pt idx="30">
                  <c:v>0</c:v>
                </c:pt>
              </c:numCache>
            </c:numRef>
          </c:val>
          <c:smooth val="0"/>
          <c:extLst>
            <c:ext xmlns:c16="http://schemas.microsoft.com/office/drawing/2014/chart" uri="{C3380CC4-5D6E-409C-BE32-E72D297353CC}">
              <c16:uniqueId val="{00000008-697D-4E87-A0E0-EEEF6D0BD0A8}"/>
            </c:ext>
          </c:extLst>
        </c:ser>
        <c:ser>
          <c:idx val="5"/>
          <c:order val="4"/>
          <c:tx>
            <c:strRef>
              <c:f>Ciment!$C$174</c:f>
              <c:strCache>
                <c:ptCount val="1"/>
                <c:pt idx="0">
                  <c:v>ADEME S3</c:v>
                </c:pt>
              </c:strCache>
            </c:strRef>
          </c:tx>
          <c:spPr>
            <a:ln w="28575" cap="rnd">
              <a:solidFill>
                <a:srgbClr val="76B145"/>
              </a:solidFill>
              <a:round/>
            </a:ln>
            <a:effectLst/>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Ciment!$T$174:$AX$174</c:f>
              <c:numCache>
                <c:formatCode>#,##0</c:formatCode>
                <c:ptCount val="31"/>
                <c:pt idx="2">
                  <c:v>0</c:v>
                </c:pt>
                <c:pt idx="3">
                  <c:v>112.09575156857174</c:v>
                </c:pt>
                <c:pt idx="4">
                  <c:v>112.09575156857174</c:v>
                </c:pt>
                <c:pt idx="5">
                  <c:v>154.46602709473319</c:v>
                </c:pt>
                <c:pt idx="6">
                  <c:v>154.46602709473319</c:v>
                </c:pt>
                <c:pt idx="7">
                  <c:v>154.46602709473319</c:v>
                </c:pt>
                <c:pt idx="8">
                  <c:v>154.46602709473319</c:v>
                </c:pt>
                <c:pt idx="9">
                  <c:v>154.46602709473319</c:v>
                </c:pt>
                <c:pt idx="10">
                  <c:v>154.46602709473319</c:v>
                </c:pt>
                <c:pt idx="11">
                  <c:v>69.725476042410307</c:v>
                </c:pt>
                <c:pt idx="12">
                  <c:v>69.725476042410307</c:v>
                </c:pt>
                <c:pt idx="13">
                  <c:v>69.725476042410307</c:v>
                </c:pt>
                <c:pt idx="14">
                  <c:v>69.725476042410307</c:v>
                </c:pt>
                <c:pt idx="15">
                  <c:v>69.725476042410307</c:v>
                </c:pt>
                <c:pt idx="16">
                  <c:v>11.964288466147503</c:v>
                </c:pt>
                <c:pt idx="17">
                  <c:v>11.964288466147503</c:v>
                </c:pt>
                <c:pt idx="18">
                  <c:v>11.964288466147503</c:v>
                </c:pt>
                <c:pt idx="19">
                  <c:v>11.964288466147503</c:v>
                </c:pt>
                <c:pt idx="20">
                  <c:v>11.964288466147503</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A-697D-4E87-A0E0-EEEF6D0BD0A8}"/>
            </c:ext>
          </c:extLst>
        </c:ser>
        <c:ser>
          <c:idx val="6"/>
          <c:order val="5"/>
          <c:tx>
            <c:strRef>
              <c:f>Ciment!$C$175</c:f>
              <c:strCache>
                <c:ptCount val="1"/>
                <c:pt idx="0">
                  <c:v>ADEME S4</c:v>
                </c:pt>
              </c:strCache>
            </c:strRef>
          </c:tx>
          <c:spPr>
            <a:ln w="28575" cap="rnd">
              <a:solidFill>
                <a:srgbClr val="E9682D"/>
              </a:solidFill>
              <a:round/>
            </a:ln>
            <a:effectLst/>
          </c:spPr>
          <c:marker>
            <c:symbol val="none"/>
          </c:marker>
          <c:cat>
            <c:numRef>
              <c:f>Ciment!$T$169:$AX$169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Ciment!$T$175:$AX$175</c:f>
              <c:numCache>
                <c:formatCode>#,##0</c:formatCode>
                <c:ptCount val="31"/>
                <c:pt idx="2">
                  <c:v>0</c:v>
                </c:pt>
                <c:pt idx="3">
                  <c:v>118.28503912417904</c:v>
                </c:pt>
                <c:pt idx="4">
                  <c:v>118.28503912417904</c:v>
                </c:pt>
                <c:pt idx="5">
                  <c:v>170.30004882511497</c:v>
                </c:pt>
                <c:pt idx="6">
                  <c:v>170.30004882511497</c:v>
                </c:pt>
                <c:pt idx="7">
                  <c:v>170.30004882511497</c:v>
                </c:pt>
                <c:pt idx="8">
                  <c:v>170.30004882511497</c:v>
                </c:pt>
                <c:pt idx="9">
                  <c:v>170.30004882511497</c:v>
                </c:pt>
                <c:pt idx="10">
                  <c:v>170.30004882511497</c:v>
                </c:pt>
                <c:pt idx="11">
                  <c:v>133.61577882550753</c:v>
                </c:pt>
                <c:pt idx="12">
                  <c:v>133.61577882550753</c:v>
                </c:pt>
                <c:pt idx="13">
                  <c:v>133.61577882550753</c:v>
                </c:pt>
                <c:pt idx="14">
                  <c:v>133.61577882550753</c:v>
                </c:pt>
                <c:pt idx="15">
                  <c:v>133.61577882550753</c:v>
                </c:pt>
                <c:pt idx="16">
                  <c:v>91.070168326536859</c:v>
                </c:pt>
                <c:pt idx="17">
                  <c:v>91.070168326536859</c:v>
                </c:pt>
                <c:pt idx="18">
                  <c:v>91.070168326536859</c:v>
                </c:pt>
                <c:pt idx="19">
                  <c:v>91.070168326536859</c:v>
                </c:pt>
                <c:pt idx="20">
                  <c:v>91.070168326536859</c:v>
                </c:pt>
                <c:pt idx="21">
                  <c:v>77.748751342451612</c:v>
                </c:pt>
                <c:pt idx="22">
                  <c:v>77.748751342451612</c:v>
                </c:pt>
                <c:pt idx="23">
                  <c:v>77.748751342451612</c:v>
                </c:pt>
                <c:pt idx="24">
                  <c:v>77.748751342451612</c:v>
                </c:pt>
                <c:pt idx="25">
                  <c:v>77.748751342451612</c:v>
                </c:pt>
                <c:pt idx="26">
                  <c:v>77.748751342451612</c:v>
                </c:pt>
                <c:pt idx="27">
                  <c:v>77.748751342451612</c:v>
                </c:pt>
                <c:pt idx="28">
                  <c:v>77.748751342451612</c:v>
                </c:pt>
                <c:pt idx="29">
                  <c:v>77.748751342451612</c:v>
                </c:pt>
                <c:pt idx="30">
                  <c:v>0</c:v>
                </c:pt>
              </c:numCache>
            </c:numRef>
          </c:val>
          <c:smooth val="0"/>
          <c:extLst>
            <c:ext xmlns:c16="http://schemas.microsoft.com/office/drawing/2014/chart" uri="{C3380CC4-5D6E-409C-BE32-E72D297353CC}">
              <c16:uniqueId val="{0000000C-697D-4E87-A0E0-EEEF6D0BD0A8}"/>
            </c:ext>
          </c:extLst>
        </c:ser>
        <c:dLbls>
          <c:showLegendKey val="0"/>
          <c:showVal val="0"/>
          <c:showCatName val="0"/>
          <c:showSerName val="0"/>
          <c:showPercent val="0"/>
          <c:showBubbleSize val="0"/>
        </c:dLbls>
        <c:smooth val="0"/>
        <c:axId val="714254264"/>
        <c:axId val="714254592"/>
        <c:extLst/>
      </c:lineChart>
      <c:catAx>
        <c:axId val="71425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592"/>
        <c:crosses val="autoZero"/>
        <c:auto val="1"/>
        <c:lblAlgn val="ctr"/>
        <c:lblOffset val="100"/>
        <c:tickLblSkip val="5"/>
        <c:noMultiLvlLbl val="0"/>
      </c:catAx>
      <c:valAx>
        <c:axId val="7142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(millions d'euros)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2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0"/>
    <c:dispBlanksAs val="gap"/>
    <c:showDLblsOverMax val="0"/>
    <c:extLst/>
  </c:chart>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all" spc="0" baseline="0">
                <a:solidFill>
                  <a:schemeClr val="tx2"/>
                </a:solidFill>
                <a:latin typeface="+mn-lt"/>
                <a:ea typeface="+mn-ea"/>
                <a:cs typeface="+mn-cs"/>
              </a:defRPr>
            </a:pPr>
            <a:r>
              <a:rPr lang="fr-FR"/>
              <a:t>hvc : chroniques d'Investissements</a:t>
            </a:r>
          </a:p>
        </c:rich>
      </c:tx>
      <c:overlay val="0"/>
      <c:spPr>
        <a:noFill/>
        <a:ln>
          <a:noFill/>
        </a:ln>
        <a:effectLst/>
      </c:spPr>
    </c:title>
    <c:autoTitleDeleted val="0"/>
    <c:plotArea>
      <c:layout/>
      <c:lineChart>
        <c:grouping val="standard"/>
        <c:varyColors val="0"/>
        <c:ser>
          <c:idx val="0"/>
          <c:order val="0"/>
          <c:tx>
            <c:strRef>
              <c:f>'Alcènes et aromatiques'!$C$250:$D$250</c:f>
              <c:strCache>
                <c:ptCount val="2"/>
                <c:pt idx="0">
                  <c:v>Historique</c:v>
                </c:pt>
              </c:strCache>
            </c:strRef>
          </c:tx>
          <c:spPr>
            <a:ln w="28575" cap="rnd">
              <a:solidFill>
                <a:schemeClr val="tx2"/>
              </a:solidFill>
              <a:round/>
            </a:ln>
            <a:effectLst/>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aromatiques'!$T$250:$AX$250</c:f>
              <c:numCache>
                <c:formatCode>#,##0</c:formatCode>
                <c:ptCount val="31"/>
                <c:pt idx="0">
                  <c:v>59.400000000000006</c:v>
                </c:pt>
                <c:pt idx="1">
                  <c:v>59.400000000000006</c:v>
                </c:pt>
                <c:pt idx="2">
                  <c:v>59.400000000000006</c:v>
                </c:pt>
              </c:numCache>
            </c:numRef>
          </c:val>
          <c:smooth val="0"/>
          <c:extLst xmlns:c15="http://schemas.microsoft.com/office/drawing/2012/chart">
            <c:ext xmlns:c16="http://schemas.microsoft.com/office/drawing/2014/chart" uri="{C3380CC4-5D6E-409C-BE32-E72D297353CC}">
              <c16:uniqueId val="{00000001-9DF0-4379-8141-28877C6DCA70}"/>
            </c:ext>
          </c:extLst>
        </c:ser>
        <c:ser>
          <c:idx val="2"/>
          <c:order val="1"/>
          <c:tx>
            <c:strRef>
              <c:f>'Alcènes et aromatiques'!$C$251:$D$251</c:f>
              <c:strCache>
                <c:ptCount val="2"/>
                <c:pt idx="0">
                  <c:v>ADEME TEND</c:v>
                </c:pt>
              </c:strCache>
            </c:strRef>
          </c:tx>
          <c:spPr>
            <a:ln>
              <a:solidFill>
                <a:schemeClr val="tx1">
                  <a:lumMod val="20000"/>
                  <a:lumOff val="80000"/>
                </a:schemeClr>
              </a:solidFill>
            </a:ln>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aromatiques'!$T$251:$AX$251</c:f>
              <c:numCache>
                <c:formatCode>#,##0</c:formatCode>
                <c:ptCount val="31"/>
                <c:pt idx="2">
                  <c:v>59.400000000000006</c:v>
                </c:pt>
                <c:pt idx="3">
                  <c:v>63.320000000000007</c:v>
                </c:pt>
                <c:pt idx="4">
                  <c:v>63.320000000000007</c:v>
                </c:pt>
                <c:pt idx="5">
                  <c:v>63.320000000000007</c:v>
                </c:pt>
                <c:pt idx="6">
                  <c:v>63.320000000000007</c:v>
                </c:pt>
                <c:pt idx="7">
                  <c:v>63.320000000000007</c:v>
                </c:pt>
                <c:pt idx="8">
                  <c:v>63.320000000000007</c:v>
                </c:pt>
                <c:pt idx="9">
                  <c:v>63.320000000000007</c:v>
                </c:pt>
                <c:pt idx="10">
                  <c:v>63.320000000000007</c:v>
                </c:pt>
                <c:pt idx="11">
                  <c:v>49.28</c:v>
                </c:pt>
                <c:pt idx="12">
                  <c:v>49.28</c:v>
                </c:pt>
                <c:pt idx="13">
                  <c:v>49.28</c:v>
                </c:pt>
                <c:pt idx="14">
                  <c:v>49.28</c:v>
                </c:pt>
                <c:pt idx="15">
                  <c:v>49.28</c:v>
                </c:pt>
                <c:pt idx="16">
                  <c:v>49.28</c:v>
                </c:pt>
                <c:pt idx="17">
                  <c:v>49.28</c:v>
                </c:pt>
                <c:pt idx="18">
                  <c:v>49.28</c:v>
                </c:pt>
                <c:pt idx="19">
                  <c:v>49.28</c:v>
                </c:pt>
                <c:pt idx="20">
                  <c:v>49.28</c:v>
                </c:pt>
                <c:pt idx="21">
                  <c:v>49.28</c:v>
                </c:pt>
                <c:pt idx="22">
                  <c:v>49.28</c:v>
                </c:pt>
                <c:pt idx="23">
                  <c:v>49.28</c:v>
                </c:pt>
                <c:pt idx="24">
                  <c:v>49.28</c:v>
                </c:pt>
                <c:pt idx="25">
                  <c:v>49.28</c:v>
                </c:pt>
                <c:pt idx="26">
                  <c:v>49.28</c:v>
                </c:pt>
                <c:pt idx="27">
                  <c:v>49.28</c:v>
                </c:pt>
                <c:pt idx="28">
                  <c:v>49.28</c:v>
                </c:pt>
                <c:pt idx="29">
                  <c:v>49.28</c:v>
                </c:pt>
                <c:pt idx="30">
                  <c:v>49.28</c:v>
                </c:pt>
              </c:numCache>
            </c:numRef>
          </c:val>
          <c:smooth val="0"/>
          <c:extLst>
            <c:ext xmlns:c16="http://schemas.microsoft.com/office/drawing/2014/chart" uri="{C3380CC4-5D6E-409C-BE32-E72D297353CC}">
              <c16:uniqueId val="{00000003-9DF0-4379-8141-28877C6DCA70}"/>
            </c:ext>
          </c:extLst>
        </c:ser>
        <c:ser>
          <c:idx val="3"/>
          <c:order val="2"/>
          <c:tx>
            <c:strRef>
              <c:f>'Alcènes et aromatiques'!$C$252:$D$252</c:f>
              <c:strCache>
                <c:ptCount val="2"/>
                <c:pt idx="0">
                  <c:v>ADEME S1</c:v>
                </c:pt>
              </c:strCache>
            </c:strRef>
          </c:tx>
          <c:spPr>
            <a:ln w="28575" cap="rnd">
              <a:solidFill>
                <a:srgbClr val="5487C2"/>
              </a:solidFill>
              <a:round/>
            </a:ln>
            <a:effectLst/>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aromatiques'!$T$252:$AX$252</c:f>
              <c:numCache>
                <c:formatCode>#,##0</c:formatCode>
                <c:ptCount val="31"/>
                <c:pt idx="2">
                  <c:v>59.400000000000006</c:v>
                </c:pt>
                <c:pt idx="3">
                  <c:v>65.642022222222224</c:v>
                </c:pt>
                <c:pt idx="4">
                  <c:v>65.642022222222224</c:v>
                </c:pt>
                <c:pt idx="5">
                  <c:v>65.642022222222224</c:v>
                </c:pt>
                <c:pt idx="6">
                  <c:v>65.642022222222224</c:v>
                </c:pt>
                <c:pt idx="7">
                  <c:v>65.642022222222224</c:v>
                </c:pt>
                <c:pt idx="8">
                  <c:v>65.642022222222224</c:v>
                </c:pt>
                <c:pt idx="9">
                  <c:v>65.642022222222224</c:v>
                </c:pt>
                <c:pt idx="10">
                  <c:v>65.642022222222224</c:v>
                </c:pt>
                <c:pt idx="11">
                  <c:v>29.027022222222218</c:v>
                </c:pt>
                <c:pt idx="12">
                  <c:v>29.027022222222218</c:v>
                </c:pt>
                <c:pt idx="13">
                  <c:v>29.027022222222218</c:v>
                </c:pt>
                <c:pt idx="14">
                  <c:v>29.027022222222218</c:v>
                </c:pt>
                <c:pt idx="15">
                  <c:v>29.027022222222218</c:v>
                </c:pt>
                <c:pt idx="16">
                  <c:v>29.027022222222218</c:v>
                </c:pt>
                <c:pt idx="17">
                  <c:v>29.027022222222218</c:v>
                </c:pt>
                <c:pt idx="18">
                  <c:v>29.027022222222218</c:v>
                </c:pt>
                <c:pt idx="19">
                  <c:v>29.027022222222218</c:v>
                </c:pt>
                <c:pt idx="20">
                  <c:v>29.027022222222218</c:v>
                </c:pt>
                <c:pt idx="21">
                  <c:v>29.027022222222218</c:v>
                </c:pt>
                <c:pt idx="22">
                  <c:v>29.027022222222218</c:v>
                </c:pt>
                <c:pt idx="23">
                  <c:v>29.027022222222218</c:v>
                </c:pt>
                <c:pt idx="24">
                  <c:v>29.027022222222218</c:v>
                </c:pt>
                <c:pt idx="25">
                  <c:v>29.027022222222218</c:v>
                </c:pt>
                <c:pt idx="26">
                  <c:v>29.027022222222218</c:v>
                </c:pt>
                <c:pt idx="27">
                  <c:v>29.027022222222218</c:v>
                </c:pt>
                <c:pt idx="28">
                  <c:v>29.027022222222218</c:v>
                </c:pt>
                <c:pt idx="29">
                  <c:v>29.027022222222218</c:v>
                </c:pt>
                <c:pt idx="30">
                  <c:v>26.734399999999997</c:v>
                </c:pt>
              </c:numCache>
            </c:numRef>
          </c:val>
          <c:smooth val="0"/>
          <c:extLst>
            <c:ext xmlns:c16="http://schemas.microsoft.com/office/drawing/2014/chart" uri="{C3380CC4-5D6E-409C-BE32-E72D297353CC}">
              <c16:uniqueId val="{00000005-9DF0-4379-8141-28877C6DCA70}"/>
            </c:ext>
          </c:extLst>
        </c:ser>
        <c:ser>
          <c:idx val="4"/>
          <c:order val="3"/>
          <c:tx>
            <c:strRef>
              <c:f>'Alcènes et aromatiques'!$C$253:$D$253</c:f>
              <c:strCache>
                <c:ptCount val="2"/>
                <c:pt idx="0">
                  <c:v>ADEME S2</c:v>
                </c:pt>
              </c:strCache>
            </c:strRef>
          </c:tx>
          <c:spPr>
            <a:ln w="28575" cap="rnd">
              <a:solidFill>
                <a:srgbClr val="982C7F"/>
              </a:solidFill>
              <a:round/>
            </a:ln>
            <a:effectLst/>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aromatiques'!$T$253:$AX$253</c:f>
              <c:numCache>
                <c:formatCode>#,##0</c:formatCode>
                <c:ptCount val="31"/>
                <c:pt idx="2">
                  <c:v>59.400000000000006</c:v>
                </c:pt>
                <c:pt idx="3">
                  <c:v>74.697500000000005</c:v>
                </c:pt>
                <c:pt idx="4">
                  <c:v>74.697500000000005</c:v>
                </c:pt>
                <c:pt idx="5">
                  <c:v>74.697500000000005</c:v>
                </c:pt>
                <c:pt idx="6">
                  <c:v>74.697500000000005</c:v>
                </c:pt>
                <c:pt idx="7">
                  <c:v>74.697500000000005</c:v>
                </c:pt>
                <c:pt idx="8">
                  <c:v>74.697500000000005</c:v>
                </c:pt>
                <c:pt idx="9">
                  <c:v>74.697500000000005</c:v>
                </c:pt>
                <c:pt idx="10">
                  <c:v>74.697500000000005</c:v>
                </c:pt>
                <c:pt idx="11">
                  <c:v>23.209999999999994</c:v>
                </c:pt>
                <c:pt idx="12">
                  <c:v>23.209999999999994</c:v>
                </c:pt>
                <c:pt idx="13">
                  <c:v>23.209999999999994</c:v>
                </c:pt>
                <c:pt idx="14">
                  <c:v>23.209999999999994</c:v>
                </c:pt>
                <c:pt idx="15">
                  <c:v>23.209999999999994</c:v>
                </c:pt>
                <c:pt idx="16">
                  <c:v>23.209999999999994</c:v>
                </c:pt>
                <c:pt idx="17">
                  <c:v>23.209999999999994</c:v>
                </c:pt>
                <c:pt idx="18">
                  <c:v>23.209999999999994</c:v>
                </c:pt>
                <c:pt idx="19">
                  <c:v>23.209999999999994</c:v>
                </c:pt>
                <c:pt idx="20">
                  <c:v>23.209999999999994</c:v>
                </c:pt>
                <c:pt idx="21">
                  <c:v>23.209999999999994</c:v>
                </c:pt>
                <c:pt idx="22">
                  <c:v>23.209999999999994</c:v>
                </c:pt>
                <c:pt idx="23">
                  <c:v>23.209999999999994</c:v>
                </c:pt>
                <c:pt idx="24">
                  <c:v>23.209999999999994</c:v>
                </c:pt>
                <c:pt idx="25">
                  <c:v>23.209999999999994</c:v>
                </c:pt>
                <c:pt idx="26">
                  <c:v>23.209999999999994</c:v>
                </c:pt>
                <c:pt idx="27">
                  <c:v>23.209999999999994</c:v>
                </c:pt>
                <c:pt idx="28">
                  <c:v>23.209999999999994</c:v>
                </c:pt>
                <c:pt idx="29">
                  <c:v>23.209999999999994</c:v>
                </c:pt>
                <c:pt idx="30">
                  <c:v>23.209999999999994</c:v>
                </c:pt>
              </c:numCache>
            </c:numRef>
          </c:val>
          <c:smooth val="0"/>
          <c:extLst>
            <c:ext xmlns:c16="http://schemas.microsoft.com/office/drawing/2014/chart" uri="{C3380CC4-5D6E-409C-BE32-E72D297353CC}">
              <c16:uniqueId val="{00000007-9DF0-4379-8141-28877C6DCA70}"/>
            </c:ext>
          </c:extLst>
        </c:ser>
        <c:ser>
          <c:idx val="5"/>
          <c:order val="4"/>
          <c:tx>
            <c:strRef>
              <c:f>'Alcènes et aromatiques'!$C$254:$D$254</c:f>
              <c:strCache>
                <c:ptCount val="2"/>
                <c:pt idx="0">
                  <c:v>ADEME S3</c:v>
                </c:pt>
              </c:strCache>
            </c:strRef>
          </c:tx>
          <c:spPr>
            <a:ln w="28575" cap="rnd">
              <a:solidFill>
                <a:srgbClr val="76B145"/>
              </a:solidFill>
              <a:round/>
            </a:ln>
            <a:effectLst/>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aromatiques'!$T$254:$AX$254</c:f>
              <c:numCache>
                <c:formatCode>#,##0</c:formatCode>
                <c:ptCount val="31"/>
                <c:pt idx="2">
                  <c:v>59.400000000000006</c:v>
                </c:pt>
                <c:pt idx="3">
                  <c:v>393.55629861623925</c:v>
                </c:pt>
                <c:pt idx="4">
                  <c:v>393.55629861623925</c:v>
                </c:pt>
                <c:pt idx="5">
                  <c:v>393.55629861623925</c:v>
                </c:pt>
                <c:pt idx="6">
                  <c:v>393.55629861623925</c:v>
                </c:pt>
                <c:pt idx="7">
                  <c:v>393.55629861623925</c:v>
                </c:pt>
                <c:pt idx="8">
                  <c:v>393.55629861623925</c:v>
                </c:pt>
                <c:pt idx="9">
                  <c:v>393.55629861623925</c:v>
                </c:pt>
                <c:pt idx="10">
                  <c:v>393.55629861623925</c:v>
                </c:pt>
                <c:pt idx="11">
                  <c:v>271.15918641097619</c:v>
                </c:pt>
                <c:pt idx="12">
                  <c:v>271.15918641097619</c:v>
                </c:pt>
                <c:pt idx="13">
                  <c:v>271.15918641097619</c:v>
                </c:pt>
                <c:pt idx="14">
                  <c:v>271.15918641097619</c:v>
                </c:pt>
                <c:pt idx="15">
                  <c:v>271.15918641097619</c:v>
                </c:pt>
                <c:pt idx="16">
                  <c:v>153.83272487251463</c:v>
                </c:pt>
                <c:pt idx="17">
                  <c:v>153.83272487251463</c:v>
                </c:pt>
                <c:pt idx="18">
                  <c:v>153.83272487251463</c:v>
                </c:pt>
                <c:pt idx="19">
                  <c:v>153.83272487251463</c:v>
                </c:pt>
                <c:pt idx="20">
                  <c:v>153.83272487251463</c:v>
                </c:pt>
                <c:pt idx="21">
                  <c:v>153.83272487251463</c:v>
                </c:pt>
                <c:pt idx="22">
                  <c:v>153.83272487251463</c:v>
                </c:pt>
                <c:pt idx="23">
                  <c:v>153.83272487251463</c:v>
                </c:pt>
                <c:pt idx="24">
                  <c:v>153.83272487251463</c:v>
                </c:pt>
                <c:pt idx="25">
                  <c:v>153.83272487251463</c:v>
                </c:pt>
                <c:pt idx="26">
                  <c:v>153.83272487251463</c:v>
                </c:pt>
                <c:pt idx="27">
                  <c:v>153.83272487251463</c:v>
                </c:pt>
                <c:pt idx="28">
                  <c:v>153.83272487251463</c:v>
                </c:pt>
                <c:pt idx="29">
                  <c:v>153.83272487251463</c:v>
                </c:pt>
                <c:pt idx="30">
                  <c:v>0</c:v>
                </c:pt>
              </c:numCache>
            </c:numRef>
          </c:val>
          <c:smooth val="0"/>
          <c:extLst>
            <c:ext xmlns:c16="http://schemas.microsoft.com/office/drawing/2014/chart" uri="{C3380CC4-5D6E-409C-BE32-E72D297353CC}">
              <c16:uniqueId val="{00000009-9DF0-4379-8141-28877C6DCA70}"/>
            </c:ext>
          </c:extLst>
        </c:ser>
        <c:ser>
          <c:idx val="6"/>
          <c:order val="5"/>
          <c:tx>
            <c:strRef>
              <c:f>'Alcènes et aromatiques'!$C$255:$D$255</c:f>
              <c:strCache>
                <c:ptCount val="2"/>
                <c:pt idx="0">
                  <c:v>ADEME S4</c:v>
                </c:pt>
              </c:strCache>
            </c:strRef>
          </c:tx>
          <c:spPr>
            <a:ln w="28575" cap="rnd">
              <a:solidFill>
                <a:srgbClr val="E9682D"/>
              </a:solidFill>
              <a:round/>
            </a:ln>
            <a:effectLst/>
          </c:spPr>
          <c:marker>
            <c:symbol val="none"/>
          </c:marker>
          <c:cat>
            <c:numRef>
              <c:f>'Alcènes et aromatiques'!$T$249:$AX$249</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'Alcènes et aromatiques'!$T$255:$AX$255</c:f>
              <c:numCache>
                <c:formatCode>#,##0</c:formatCode>
                <c:ptCount val="31"/>
                <c:pt idx="2">
                  <c:v>59.400000000000006</c:v>
                </c:pt>
                <c:pt idx="3">
                  <c:v>148.89300000000003</c:v>
                </c:pt>
                <c:pt idx="4">
                  <c:v>148.89300000000003</c:v>
                </c:pt>
                <c:pt idx="5">
                  <c:v>148.89300000000003</c:v>
                </c:pt>
                <c:pt idx="6">
                  <c:v>148.89300000000003</c:v>
                </c:pt>
                <c:pt idx="7">
                  <c:v>148.89300000000003</c:v>
                </c:pt>
                <c:pt idx="8">
                  <c:v>148.89300000000003</c:v>
                </c:pt>
                <c:pt idx="9">
                  <c:v>148.89300000000003</c:v>
                </c:pt>
                <c:pt idx="10">
                  <c:v>148.89300000000003</c:v>
                </c:pt>
                <c:pt idx="11">
                  <c:v>102.30201600000001</c:v>
                </c:pt>
                <c:pt idx="12">
                  <c:v>102.30201600000001</c:v>
                </c:pt>
                <c:pt idx="13">
                  <c:v>102.30201600000001</c:v>
                </c:pt>
                <c:pt idx="14">
                  <c:v>102.30201600000001</c:v>
                </c:pt>
                <c:pt idx="15">
                  <c:v>102.30201600000001</c:v>
                </c:pt>
                <c:pt idx="16">
                  <c:v>102.30201600000001</c:v>
                </c:pt>
                <c:pt idx="17">
                  <c:v>102.30201600000001</c:v>
                </c:pt>
                <c:pt idx="18">
                  <c:v>102.30201600000001</c:v>
                </c:pt>
                <c:pt idx="19">
                  <c:v>102.30201600000001</c:v>
                </c:pt>
                <c:pt idx="20">
                  <c:v>102.30201600000001</c:v>
                </c:pt>
                <c:pt idx="21">
                  <c:v>102.30201600000001</c:v>
                </c:pt>
                <c:pt idx="22">
                  <c:v>102.30201600000001</c:v>
                </c:pt>
                <c:pt idx="23">
                  <c:v>102.30201600000001</c:v>
                </c:pt>
                <c:pt idx="24">
                  <c:v>102.30201600000001</c:v>
                </c:pt>
                <c:pt idx="25">
                  <c:v>102.30201600000001</c:v>
                </c:pt>
                <c:pt idx="26">
                  <c:v>102.30201600000001</c:v>
                </c:pt>
                <c:pt idx="27">
                  <c:v>102.30201600000001</c:v>
                </c:pt>
                <c:pt idx="28">
                  <c:v>102.30201600000001</c:v>
                </c:pt>
                <c:pt idx="29">
                  <c:v>102.30201600000001</c:v>
                </c:pt>
                <c:pt idx="30">
                  <c:v>43.281216000000001</c:v>
                </c:pt>
              </c:numCache>
            </c:numRef>
          </c:val>
          <c:smooth val="0"/>
          <c:extLst>
            <c:ext xmlns:c16="http://schemas.microsoft.com/office/drawing/2014/chart" uri="{C3380CC4-5D6E-409C-BE32-E72D297353CC}">
              <c16:uniqueId val="{0000000B-9DF0-4379-8141-28877C6DCA70}"/>
            </c:ext>
          </c:extLst>
        </c:ser>
        <c:dLbls>
          <c:showLegendKey val="0"/>
          <c:showVal val="0"/>
          <c:showCatName val="0"/>
          <c:showSerName val="0"/>
          <c:showPercent val="0"/>
          <c:showBubbleSize val="0"/>
        </c:dLbls>
        <c:smooth val="0"/>
        <c:axId val="714254264"/>
        <c:axId val="714254592"/>
        <c:extLst/>
      </c:lineChart>
      <c:catAx>
        <c:axId val="71425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592"/>
        <c:crosses val="autoZero"/>
        <c:auto val="1"/>
        <c:lblAlgn val="ctr"/>
        <c:lblOffset val="100"/>
        <c:tickLblSkip val="5"/>
        <c:noMultiLvlLbl val="0"/>
      </c:catAx>
      <c:valAx>
        <c:axId val="714254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US" b="0"/>
                  <a:t>(millions d'euros)</a:t>
                </a:r>
              </a:p>
            </c:rich>
          </c:tx>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142542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0"/>
    <c:dispBlanksAs val="gap"/>
    <c:showDLblsOverMax val="0"/>
    <c:extLst/>
  </c:chart>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r>
              <a:rPr lang="en-US"/>
              <a:t>HVC : BESOINS D’INVESTISSEMENTS ET NIVEAU DE PRODUCTION </a:t>
            </a:r>
            <a:r>
              <a:rPr lang="en-US" sz="1100" b="0" i="0" u="none" strike="noStrike" cap="all" baseline="0">
                <a:effectLst/>
              </a:rPr>
              <a:t>a l'horizon 2050</a:t>
            </a:r>
            <a:endParaRPr lang="en-US"/>
          </a:p>
        </c:rich>
      </c:tx>
      <c:overlay val="0"/>
      <c:spPr>
        <a:noFill/>
        <a:ln>
          <a:noFill/>
        </a:ln>
        <a:effectLst/>
      </c:spPr>
      <c:txPr>
        <a:bodyPr rot="0" spcFirstLastPara="1" vertOverflow="ellipsis" vert="horz" wrap="square" anchor="ctr" anchorCtr="1"/>
        <a:lstStyle/>
        <a:p>
          <a:pPr>
            <a:defRPr sz="1100" b="0" i="0" u="none" strike="noStrike" kern="1200" cap="all" spc="0" baseline="0">
              <a:solidFill>
                <a:schemeClr val="tx2"/>
              </a:solidFill>
              <a:latin typeface="+mn-lt"/>
              <a:ea typeface="+mn-ea"/>
              <a:cs typeface="+mn-cs"/>
            </a:defRPr>
          </a:pPr>
          <a:endParaRPr lang="fr-FR"/>
        </a:p>
      </c:txPr>
    </c:title>
    <c:autoTitleDeleted val="0"/>
    <c:plotArea>
      <c:layout/>
      <c:barChart>
        <c:barDir val="col"/>
        <c:grouping val="stacked"/>
        <c:varyColors val="0"/>
        <c:ser>
          <c:idx val="10"/>
          <c:order val="2"/>
          <c:tx>
            <c:strRef>
              <c:f>'Alcènes et aromatiques'!$C$179</c:f>
              <c:strCache>
                <c:ptCount val="1"/>
                <c:pt idx="0">
                  <c:v>Maintenance vapocraqueurs</c:v>
                </c:pt>
              </c:strCache>
            </c:strRef>
          </c:tx>
          <c:spPr>
            <a:solidFill>
              <a:schemeClr val="tx1"/>
            </a:solidFill>
            <a:ln w="25400">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aromatiques'!$H$179:$M$179</c15:sqref>
                  </c15:fullRef>
                </c:ext>
              </c:extLst>
              <c:f>'Alcènes et aromatiques'!$I$179:$M$179</c:f>
              <c:numCache>
                <c:formatCode>#,##0</c:formatCode>
                <c:ptCount val="5"/>
                <c:pt idx="0">
                  <c:v>1460.7999999999997</c:v>
                </c:pt>
                <c:pt idx="1">
                  <c:v>1009.8879999999994</c:v>
                </c:pt>
                <c:pt idx="2">
                  <c:v>939.40000000000066</c:v>
                </c:pt>
                <c:pt idx="3">
                  <c:v>475.199999999998</c:v>
                </c:pt>
                <c:pt idx="4">
                  <c:v>1340.8243200000018</c:v>
                </c:pt>
              </c:numCache>
            </c:numRef>
          </c:val>
          <c:extLst>
            <c:ext xmlns:c16="http://schemas.microsoft.com/office/drawing/2014/chart" uri="{C3380CC4-5D6E-409C-BE32-E72D297353CC}">
              <c16:uniqueId val="{00000001-84FB-4F59-97E0-910852CF0969}"/>
            </c:ext>
          </c:extLst>
        </c:ser>
        <c:ser>
          <c:idx val="2"/>
          <c:order val="3"/>
          <c:tx>
            <c:strRef>
              <c:f>'Alcènes et aromatiques'!$C$171</c:f>
              <c:strCache>
                <c:ptCount val="1"/>
                <c:pt idx="0">
                  <c:v>Intégration bionaphta</c:v>
                </c:pt>
              </c:strCache>
            </c:strRef>
          </c:tx>
          <c:spPr>
            <a:solidFill>
              <a:schemeClr val="accent5"/>
            </a:solidFill>
            <a:ln>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aromatiques'!$H$171:$M$171</c15:sqref>
                  </c15:fullRef>
                </c:ext>
              </c:extLst>
              <c:f>'Alcènes et aromatiques'!$I$171:$M$171</c:f>
              <c:numCache>
                <c:formatCode>#,##0</c:formatCode>
                <c:ptCount val="5"/>
                <c:pt idx="0">
                  <c:v>31.360000000000003</c:v>
                </c:pt>
                <c:pt idx="1">
                  <c:v>31.595200000000002</c:v>
                </c:pt>
                <c:pt idx="2">
                  <c:v>122.37999999999998</c:v>
                </c:pt>
                <c:pt idx="3">
                  <c:v>0</c:v>
                </c:pt>
                <c:pt idx="4">
                  <c:v>243.77760000000004</c:v>
                </c:pt>
              </c:numCache>
            </c:numRef>
          </c:val>
          <c:extLst>
            <c:ext xmlns:c16="http://schemas.microsoft.com/office/drawing/2014/chart" uri="{C3380CC4-5D6E-409C-BE32-E72D297353CC}">
              <c16:uniqueId val="{00000001-C1A3-4D1C-A144-E4193A9DDDD2}"/>
            </c:ext>
          </c:extLst>
        </c:ser>
        <c:ser>
          <c:idx val="3"/>
          <c:order val="4"/>
          <c:tx>
            <c:strRef>
              <c:f>'Alcènes et aromatiques'!$C$172</c:f>
              <c:strCache>
                <c:ptCount val="1"/>
                <c:pt idx="0">
                  <c:v>Vapocraqueur électrifié</c:v>
                </c:pt>
              </c:strCache>
            </c:strRef>
          </c:tx>
          <c:spPr>
            <a:solidFill>
              <a:schemeClr val="accent3"/>
            </a:solidFill>
            <a:ln>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aromatiques'!$H$172:$M$172</c15:sqref>
                  </c15:fullRef>
                </c:ext>
              </c:extLst>
              <c:f>'Alcènes et aromatiques'!$I$172:$M$172</c:f>
              <c:numCache>
                <c:formatCode>#,##0</c:formatCode>
                <c:ptCount val="5"/>
                <c:pt idx="0">
                  <c:v>0</c:v>
                </c:pt>
                <c:pt idx="1">
                  <c:v>0</c:v>
                </c:pt>
                <c:pt idx="2">
                  <c:v>0</c:v>
                </c:pt>
                <c:pt idx="3">
                  <c:v>1525.2439999999999</c:v>
                </c:pt>
                <c:pt idx="4">
                  <c:v>0</c:v>
                </c:pt>
              </c:numCache>
            </c:numRef>
          </c:val>
          <c:extLst>
            <c:ext xmlns:c16="http://schemas.microsoft.com/office/drawing/2014/chart" uri="{C3380CC4-5D6E-409C-BE32-E72D297353CC}">
              <c16:uniqueId val="{00000002-C1A3-4D1C-A144-E4193A9DDDD2}"/>
            </c:ext>
          </c:extLst>
        </c:ser>
        <c:ser>
          <c:idx val="4"/>
          <c:order val="5"/>
          <c:tx>
            <c:strRef>
              <c:f>'Alcènes et aromatiques'!$C$173</c:f>
              <c:strCache>
                <c:ptCount val="1"/>
                <c:pt idx="0">
                  <c:v>Bioethanol-to-olefins</c:v>
                </c:pt>
              </c:strCache>
            </c:strRef>
          </c:tx>
          <c:spPr>
            <a:solidFill>
              <a:schemeClr val="accent2"/>
            </a:solidFill>
            <a:ln w="25400">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aromatiques'!$H$173:$M$173</c15:sqref>
                  </c15:fullRef>
                </c:ext>
              </c:extLst>
              <c:f>'Alcènes et aromatiques'!$I$173:$M$173</c:f>
              <c:numCache>
                <c:formatCode>#,##0</c:formatCode>
                <c:ptCount val="5"/>
                <c:pt idx="0">
                  <c:v>0</c:v>
                </c:pt>
                <c:pt idx="1">
                  <c:v>61.900799999999997</c:v>
                </c:pt>
                <c:pt idx="2">
                  <c:v>0</c:v>
                </c:pt>
                <c:pt idx="3">
                  <c:v>287.41440000000006</c:v>
                </c:pt>
                <c:pt idx="4">
                  <c:v>53.913600000000002</c:v>
                </c:pt>
              </c:numCache>
            </c:numRef>
          </c:val>
          <c:extLst>
            <c:ext xmlns:c16="http://schemas.microsoft.com/office/drawing/2014/chart" uri="{C3380CC4-5D6E-409C-BE32-E72D297353CC}">
              <c16:uniqueId val="{00000003-C1A3-4D1C-A144-E4193A9DDDD2}"/>
            </c:ext>
          </c:extLst>
        </c:ser>
        <c:ser>
          <c:idx val="6"/>
          <c:order val="7"/>
          <c:tx>
            <c:strRef>
              <c:f>'Alcènes et aromatiques'!$C$178</c:f>
              <c:strCache>
                <c:ptCount val="1"/>
                <c:pt idx="0">
                  <c:v>Recyclage chimique</c:v>
                </c:pt>
              </c:strCache>
            </c:strRef>
          </c:tx>
          <c:spPr>
            <a:solidFill>
              <a:schemeClr val="accent6"/>
            </a:solidFill>
            <a:ln w="25400">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aromatiques'!$H$178:$M$178</c15:sqref>
                  </c15:fullRef>
                </c:ext>
              </c:extLst>
              <c:f>'Alcènes et aromatiques'!$I$178:$M$178</c:f>
              <c:numCache>
                <c:formatCode>#,##0</c:formatCode>
                <c:ptCount val="5"/>
                <c:pt idx="0">
                  <c:v>0</c:v>
                </c:pt>
                <c:pt idx="1">
                  <c:v>0</c:v>
                </c:pt>
                <c:pt idx="2">
                  <c:v>0</c:v>
                </c:pt>
                <c:pt idx="3">
                  <c:v>0</c:v>
                </c:pt>
                <c:pt idx="4">
                  <c:v>1539.6480000000004</c:v>
                </c:pt>
              </c:numCache>
            </c:numRef>
          </c:val>
          <c:extLst>
            <c:ext xmlns:c16="http://schemas.microsoft.com/office/drawing/2014/chart" uri="{C3380CC4-5D6E-409C-BE32-E72D297353CC}">
              <c16:uniqueId val="{00000005-C1A3-4D1C-A144-E4193A9DDDD2}"/>
            </c:ext>
          </c:extLst>
        </c:ser>
        <c:ser>
          <c:idx val="8"/>
          <c:order val="9"/>
          <c:tx>
            <c:strRef>
              <c:f>'Alcènes et aromatiques'!$C$176</c:f>
              <c:strCache>
                <c:ptCount val="1"/>
                <c:pt idx="0">
                  <c:v>Methanol-to-olefins - France</c:v>
                </c:pt>
              </c:strCache>
            </c:strRef>
          </c:tx>
          <c:spPr>
            <a:solidFill>
              <a:schemeClr val="accent4"/>
            </a:solidFill>
            <a:ln w="25400">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aromatiques'!$H$176:$M$176</c15:sqref>
                  </c15:fullRef>
                </c:ext>
              </c:extLst>
              <c:f>'Alcènes et aromatiques'!$I$176:$M$176</c:f>
              <c:numCache>
                <c:formatCode>#,##0</c:formatCode>
                <c:ptCount val="5"/>
                <c:pt idx="0">
                  <c:v>0</c:v>
                </c:pt>
                <c:pt idx="1">
                  <c:v>0</c:v>
                </c:pt>
                <c:pt idx="2">
                  <c:v>0</c:v>
                </c:pt>
                <c:pt idx="3">
                  <c:v>4370.0460691999997</c:v>
                </c:pt>
                <c:pt idx="4">
                  <c:v>0</c:v>
                </c:pt>
              </c:numCache>
            </c:numRef>
          </c:val>
          <c:extLst>
            <c:ext xmlns:c16="http://schemas.microsoft.com/office/drawing/2014/chart" uri="{C3380CC4-5D6E-409C-BE32-E72D297353CC}">
              <c16:uniqueId val="{00000007-C1A3-4D1C-A144-E4193A9DDDD2}"/>
            </c:ext>
          </c:extLst>
        </c:ser>
        <c:ser>
          <c:idx val="9"/>
          <c:order val="10"/>
          <c:tx>
            <c:strRef>
              <c:f>'Alcènes et aromatiques'!$C$177</c:f>
              <c:strCache>
                <c:ptCount val="1"/>
                <c:pt idx="0">
                  <c:v>Methanol-to-olefins - à l'étranger</c:v>
                </c:pt>
              </c:strCache>
            </c:strRef>
          </c:tx>
          <c:spPr>
            <a:pattFill prst="dkUpDiag">
              <a:fgClr>
                <a:schemeClr val="accent4"/>
              </a:fgClr>
              <a:bgClr>
                <a:schemeClr val="bg1"/>
              </a:bgClr>
            </a:pattFill>
            <a:ln w="25400">
              <a:noFill/>
            </a:ln>
            <a:effectLst/>
          </c:spPr>
          <c:invertIfNegative val="0"/>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aromatiques'!$H$177:$M$177</c15:sqref>
                  </c15:fullRef>
                </c:ext>
              </c:extLst>
              <c:f>'Alcènes et aromatiques'!$I$177:$M$177</c:f>
              <c:numCache>
                <c:formatCode>#,##0</c:formatCode>
                <c:ptCount val="5"/>
                <c:pt idx="0">
                  <c:v>0</c:v>
                </c:pt>
                <c:pt idx="1">
                  <c:v>0</c:v>
                </c:pt>
                <c:pt idx="2">
                  <c:v>0</c:v>
                </c:pt>
                <c:pt idx="3">
                  <c:v>1417.7350907999999</c:v>
                </c:pt>
                <c:pt idx="4">
                  <c:v>0</c:v>
                </c:pt>
              </c:numCache>
            </c:numRef>
          </c:val>
          <c:extLst>
            <c:ext xmlns:c16="http://schemas.microsoft.com/office/drawing/2014/chart" uri="{C3380CC4-5D6E-409C-BE32-E72D297353CC}">
              <c16:uniqueId val="{00000008-C1A3-4D1C-A144-E4193A9DDDD2}"/>
            </c:ext>
          </c:extLst>
        </c:ser>
        <c:dLbls>
          <c:showLegendKey val="0"/>
          <c:showVal val="0"/>
          <c:showCatName val="0"/>
          <c:showSerName val="0"/>
          <c:showPercent val="0"/>
          <c:showBubbleSize val="0"/>
        </c:dLbls>
        <c:gapWidth val="150"/>
        <c:overlap val="100"/>
        <c:axId val="877305712"/>
        <c:axId val="877306040"/>
        <c:extLst>
          <c:ext xmlns:c15="http://schemas.microsoft.com/office/drawing/2012/chart" uri="{02D57815-91ED-43cb-92C2-25804820EDAC}">
            <c15:filteredBarSeries>
              <c15:ser>
                <c:idx val="1"/>
                <c:order val="1"/>
                <c:tx>
                  <c:strRef>
                    <c:extLst>
                      <c:ext uri="{02D57815-91ED-43cb-92C2-25804820EDAC}">
                        <c15:formulaRef>
                          <c15:sqref>'Alcènes et aromatiques'!$C$170</c15:sqref>
                        </c15:formulaRef>
                      </c:ext>
                    </c:extLst>
                    <c:strCache>
                      <c:ptCount val="1"/>
                      <c:pt idx="0">
                        <c:v>Vapocraqueur</c:v>
                      </c:pt>
                    </c:strCache>
                  </c:strRef>
                </c:tx>
                <c:spPr>
                  <a:solidFill>
                    <a:schemeClr val="accent1"/>
                  </a:solidFill>
                  <a:ln>
                    <a:noFill/>
                  </a:ln>
                  <a:effectLst/>
                </c:spPr>
                <c:invertIfNegative val="0"/>
                <c:cat>
                  <c:strRef>
                    <c:extLst>
                      <c:ext uri="{02D57815-91ED-43cb-92C2-25804820EDAC}">
                        <c15:fullRef>
                          <c15:sqref>'Alcènes et aromatiques'!$H$168:$M$168</c15:sqref>
                        </c15:fullRef>
                        <c15:formulaRef>
                          <c15:sqref>'Alcènes et aromatiques'!$I$168:$M$168</c15:sqref>
                        </c15:formulaRef>
                      </c:ext>
                    </c:extLst>
                    <c:strCache>
                      <c:ptCount val="5"/>
                      <c:pt idx="0">
                        <c:v>TEND</c:v>
                      </c:pt>
                      <c:pt idx="1">
                        <c:v>S1</c:v>
                      </c:pt>
                      <c:pt idx="2">
                        <c:v>S2</c:v>
                      </c:pt>
                      <c:pt idx="3">
                        <c:v>S3</c:v>
                      </c:pt>
                      <c:pt idx="4">
                        <c:v>S4</c:v>
                      </c:pt>
                    </c:strCache>
                  </c:strRef>
                </c:cat>
                <c:val>
                  <c:numRef>
                    <c:extLst>
                      <c:ext uri="{02D57815-91ED-43cb-92C2-25804820EDAC}">
                        <c15:fullRef>
                          <c15:sqref>'Alcènes et aromatiques'!$H$170:$M$170</c15:sqref>
                        </c15:fullRef>
                        <c15:formulaRef>
                          <c15:sqref>'Alcènes et aromatiques'!$I$170:$M$170</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1A3-4D1C-A144-E4193A9DDDD2}"/>
                  </c:ext>
                </c:extLst>
              </c15:ser>
            </c15:filteredBarSeries>
            <c15:filteredBarSeries>
              <c15:ser>
                <c:idx val="5"/>
                <c:order val="6"/>
                <c:tx>
                  <c:strRef>
                    <c:extLst xmlns:c15="http://schemas.microsoft.com/office/drawing/2012/chart">
                      <c:ext xmlns:c15="http://schemas.microsoft.com/office/drawing/2012/chart" uri="{02D57815-91ED-43cb-92C2-25804820EDAC}">
                        <c15:formulaRef>
                          <c15:sqref>'Alcènes et aromatiques'!$C$175</c15:sqref>
                        </c15:formulaRef>
                      </c:ext>
                    </c:extLst>
                    <c:strCache>
                      <c:ptCount val="1"/>
                      <c:pt idx="0">
                        <c:v>Methanol-to-olefins - avec CAPEX methanol</c:v>
                      </c:pt>
                    </c:strCache>
                  </c:strRef>
                </c:tx>
                <c:spPr>
                  <a:solidFill>
                    <a:schemeClr val="accent6"/>
                  </a:solidFill>
                  <a:ln w="25400">
                    <a:noFill/>
                  </a:ln>
                  <a:effectLst/>
                </c:spPr>
                <c:invertIfNegative val="0"/>
                <c:cat>
                  <c:strRef>
                    <c:extLst>
                      <c:ext xmlns:c15="http://schemas.microsoft.com/office/drawing/2012/chart" uri="{02D57815-91ED-43cb-92C2-25804820EDAC}">
                        <c15:fullRef>
                          <c15:sqref>'Alcènes et aromatiques'!$H$168:$M$168</c15:sqref>
                        </c15:fullRef>
                        <c15:formulaRef>
                          <c15:sqref>'Alcènes et aromatiques'!$I$168:$M$168</c15:sqref>
                        </c15:formulaRef>
                      </c:ext>
                    </c:extLst>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aromatiques'!$H$175:$M$175</c15:sqref>
                        </c15:fullRef>
                        <c15:formulaRef>
                          <c15:sqref>'Alcènes et aromatiques'!$I$175:$M$175</c15:sqref>
                        </c15:formulaRef>
                      </c:ext>
                    </c:extLst>
                    <c:numCache>
                      <c:formatCode>#,##0</c:formatCode>
                      <c:ptCount val="5"/>
                      <c:pt idx="0">
                        <c:v>0</c:v>
                      </c:pt>
                      <c:pt idx="1">
                        <c:v>0</c:v>
                      </c:pt>
                      <c:pt idx="2">
                        <c:v>0</c:v>
                      </c:pt>
                      <c:pt idx="3">
                        <c:v>5787.7811599999995</c:v>
                      </c:pt>
                      <c:pt idx="4">
                        <c:v>0</c:v>
                      </c:pt>
                    </c:numCache>
                  </c:numRef>
                </c:val>
                <c:extLst xmlns:c15="http://schemas.microsoft.com/office/drawing/2012/chart">
                  <c:ext xmlns:c16="http://schemas.microsoft.com/office/drawing/2014/chart" uri="{C3380CC4-5D6E-409C-BE32-E72D297353CC}">
                    <c16:uniqueId val="{00000004-C1A3-4D1C-A144-E4193A9DDDD2}"/>
                  </c:ext>
                </c:extLst>
              </c15:ser>
            </c15:filteredBarSeries>
            <c15:filteredBarSeries>
              <c15:ser>
                <c:idx val="7"/>
                <c:order val="8"/>
                <c:tx>
                  <c:strRef>
                    <c:extLst xmlns:c15="http://schemas.microsoft.com/office/drawing/2012/chart">
                      <c:ext xmlns:c15="http://schemas.microsoft.com/office/drawing/2012/chart" uri="{02D57815-91ED-43cb-92C2-25804820EDAC}">
                        <c15:formulaRef>
                          <c15:sqref>'Alcènes et aromatiques'!$C$174</c15:sqref>
                        </c15:formulaRef>
                      </c:ext>
                    </c:extLst>
                    <c:strCache>
                      <c:ptCount val="1"/>
                      <c:pt idx="0">
                        <c:v>Methanol-to-olefins</c:v>
                      </c:pt>
                    </c:strCache>
                  </c:strRef>
                </c:tx>
                <c:spPr>
                  <a:solidFill>
                    <a:schemeClr val="accent2">
                      <a:lumMod val="60000"/>
                    </a:schemeClr>
                  </a:solidFill>
                  <a:ln w="25400">
                    <a:noFill/>
                  </a:ln>
                  <a:effectLst/>
                </c:spPr>
                <c:invertIfNegative val="0"/>
                <c:cat>
                  <c:strRef>
                    <c:extLst>
                      <c:ext xmlns:c15="http://schemas.microsoft.com/office/drawing/2012/chart" uri="{02D57815-91ED-43cb-92C2-25804820EDAC}">
                        <c15:fullRef>
                          <c15:sqref>'Alcènes et aromatiques'!$H$168:$M$168</c15:sqref>
                        </c15:fullRef>
                        <c15:formulaRef>
                          <c15:sqref>'Alcènes et aromatiques'!$I$168:$M$168</c15:sqref>
                        </c15:formulaRef>
                      </c:ext>
                    </c:extLst>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aromatiques'!$H$174:$M$174</c15:sqref>
                        </c15:fullRef>
                        <c15:formulaRef>
                          <c15:sqref>'Alcènes et aromatiques'!$I$174:$M$174</c15:sqref>
                        </c15:formulaRef>
                      </c:ext>
                    </c:extLst>
                    <c:numCache>
                      <c:formatCode>#,##0</c:formatCode>
                      <c:ptCount val="5"/>
                      <c:pt idx="0">
                        <c:v>0</c:v>
                      </c:pt>
                      <c:pt idx="1">
                        <c:v>0</c:v>
                      </c:pt>
                      <c:pt idx="2">
                        <c:v>0</c:v>
                      </c:pt>
                      <c:pt idx="3">
                        <c:v>800.12799999999993</c:v>
                      </c:pt>
                      <c:pt idx="4">
                        <c:v>0</c:v>
                      </c:pt>
                    </c:numCache>
                  </c:numRef>
                </c:val>
                <c:extLst xmlns:c15="http://schemas.microsoft.com/office/drawing/2012/chart">
                  <c:ext xmlns:c16="http://schemas.microsoft.com/office/drawing/2014/chart" uri="{C3380CC4-5D6E-409C-BE32-E72D297353CC}">
                    <c16:uniqueId val="{00000006-C1A3-4D1C-A144-E4193A9DDDD2}"/>
                  </c:ext>
                </c:extLst>
              </c15:ser>
            </c15:filteredBarSeries>
          </c:ext>
        </c:extLst>
      </c:barChart>
      <c:lineChart>
        <c:grouping val="standard"/>
        <c:varyColors val="0"/>
        <c:ser>
          <c:idx val="0"/>
          <c:order val="0"/>
          <c:tx>
            <c:strRef>
              <c:f>'Alcènes et aromatiques'!$C$169</c:f>
              <c:strCache>
                <c:ptCount val="1"/>
                <c:pt idx="0">
                  <c:v>Production nationale</c:v>
                </c:pt>
              </c:strCache>
              <c:extLst xmlns:c15="http://schemas.microsoft.com/office/drawing/2012/chart"/>
            </c:strRef>
          </c:tx>
          <c:spPr>
            <a:ln w="28575" cap="rnd">
              <a:noFill/>
              <a:round/>
            </a:ln>
            <a:effectLst/>
          </c:spPr>
          <c:marker>
            <c:symbol val="circle"/>
            <c:size val="9"/>
            <c:spPr>
              <a:solidFill>
                <a:schemeClr val="tx2"/>
              </a:solidFill>
              <a:ln w="9525">
                <a:noFill/>
              </a:ln>
              <a:effectLst/>
            </c:spPr>
          </c:marker>
          <c:cat>
            <c:strRef>
              <c:extLst>
                <c:ext xmlns:c15="http://schemas.microsoft.com/office/drawing/2012/chart" uri="{02D57815-91ED-43cb-92C2-25804820EDAC}">
                  <c15:fullRef>
                    <c15:sqref>'Alcènes et aromatiques'!$H$168:$M$168</c15:sqref>
                  </c15:fullRef>
                </c:ext>
              </c:extLst>
              <c:f>'Alcènes et aromatiques'!$I$168:$M$168</c:f>
              <c:strCache>
                <c:ptCount val="5"/>
                <c:pt idx="0">
                  <c:v>TEND</c:v>
                </c:pt>
                <c:pt idx="1">
                  <c:v>S1</c:v>
                </c:pt>
                <c:pt idx="2">
                  <c:v>S2</c:v>
                </c:pt>
                <c:pt idx="3">
                  <c:v>S3</c:v>
                </c:pt>
                <c:pt idx="4">
                  <c:v>S4</c:v>
                </c:pt>
              </c:strCache>
            </c:strRef>
          </c:cat>
          <c:val>
            <c:numRef>
              <c:extLst>
                <c:ext xmlns:c15="http://schemas.microsoft.com/office/drawing/2012/chart" uri="{02D57815-91ED-43cb-92C2-25804820EDAC}">
                  <c15:fullRef>
                    <c15:sqref>'Alcènes et aromatiques'!$H$169:$M$169</c15:sqref>
                  </c15:fullRef>
                </c:ext>
              </c:extLst>
              <c:f>'Alcènes et aromatiques'!$I$169:$M$169</c:f>
              <c:numCache>
                <c:formatCode>#\ ##0.0</c:formatCode>
                <c:ptCount val="5"/>
                <c:pt idx="0">
                  <c:v>4.4800000000000004</c:v>
                </c:pt>
                <c:pt idx="1">
                  <c:v>2.48</c:v>
                </c:pt>
                <c:pt idx="2">
                  <c:v>2.11</c:v>
                </c:pt>
                <c:pt idx="3">
                  <c:v>3.29</c:v>
                </c:pt>
                <c:pt idx="4">
                  <c:v>4.32</c:v>
                </c:pt>
              </c:numCache>
            </c:numRef>
          </c:val>
          <c:smooth val="0"/>
          <c:extLst xmlns:c15="http://schemas.microsoft.com/office/drawing/2012/chart">
            <c:ext xmlns:c16="http://schemas.microsoft.com/office/drawing/2014/chart" uri="{C3380CC4-5D6E-409C-BE32-E72D297353CC}">
              <c16:uniqueId val="{00000009-C1A3-4D1C-A144-E4193A9DDDD2}"/>
            </c:ext>
          </c:extLst>
        </c:ser>
        <c:dLbls>
          <c:showLegendKey val="0"/>
          <c:showVal val="0"/>
          <c:showCatName val="0"/>
          <c:showSerName val="0"/>
          <c:showPercent val="0"/>
          <c:showBubbleSize val="0"/>
        </c:dLbls>
        <c:marker val="1"/>
        <c:smooth val="0"/>
        <c:axId val="840021808"/>
        <c:axId val="840024432"/>
        <c:extLst/>
      </c:lineChart>
      <c:catAx>
        <c:axId val="87730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6040"/>
        <c:crosses val="autoZero"/>
        <c:auto val="1"/>
        <c:lblAlgn val="ctr"/>
        <c:lblOffset val="100"/>
        <c:noMultiLvlLbl val="0"/>
      </c:catAx>
      <c:valAx>
        <c:axId val="877306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a:t>
                </a:r>
                <a:r>
                  <a:rPr lang="en-US" baseline="0"/>
                  <a:t> d'euros</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77305712"/>
        <c:crosses val="autoZero"/>
        <c:crossBetween val="between"/>
      </c:valAx>
      <c:valAx>
        <c:axId val="84002443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(millions de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840021808"/>
        <c:crosses val="max"/>
        <c:crossBetween val="between"/>
      </c:valAx>
      <c:catAx>
        <c:axId val="840021808"/>
        <c:scaling>
          <c:orientation val="minMax"/>
        </c:scaling>
        <c:delete val="1"/>
        <c:axPos val="b"/>
        <c:numFmt formatCode="General" sourceLinked="1"/>
        <c:majorTickMark val="out"/>
        <c:minorTickMark val="none"/>
        <c:tickLblPos val="nextTo"/>
        <c:crossAx val="84002443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68345</xdr:colOff>
      <xdr:row>5</xdr:row>
      <xdr:rowOff>121708</xdr:rowOff>
    </xdr:to>
    <xdr:pic>
      <xdr:nvPicPr>
        <xdr:cNvPr id="5" name="Image 1">
          <a:extLst>
            <a:ext uri="{FF2B5EF4-FFF2-40B4-BE49-F238E27FC236}">
              <a16:creationId xmlns:a16="http://schemas.microsoft.com/office/drawing/2014/main" id="{1A007E50-796A-4706-B746-94CA9E7E5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6545"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205</xdr:col>
      <xdr:colOff>0</xdr:colOff>
      <xdr:row>23</xdr:row>
      <xdr:rowOff>23810</xdr:rowOff>
    </xdr:from>
    <xdr:to>
      <xdr:col>211</xdr:col>
      <xdr:colOff>59532</xdr:colOff>
      <xdr:row>36</xdr:row>
      <xdr:rowOff>59529</xdr:rowOff>
    </xdr:to>
    <xdr:graphicFrame macro="">
      <xdr:nvGraphicFramePr>
        <xdr:cNvPr id="4" name="Graphique 3">
          <a:extLst>
            <a:ext uri="{FF2B5EF4-FFF2-40B4-BE49-F238E27FC236}">
              <a16:creationId xmlns:a16="http://schemas.microsoft.com/office/drawing/2014/main" id="{F8E90CC5-147B-792C-BA3B-5763CE51A5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33</xdr:row>
      <xdr:rowOff>0</xdr:rowOff>
    </xdr:from>
    <xdr:to>
      <xdr:col>6</xdr:col>
      <xdr:colOff>0</xdr:colOff>
      <xdr:row>52</xdr:row>
      <xdr:rowOff>0</xdr:rowOff>
    </xdr:to>
    <xdr:graphicFrame macro="">
      <xdr:nvGraphicFramePr>
        <xdr:cNvPr id="6" name="Graphique 20">
          <a:extLst>
            <a:ext uri="{FF2B5EF4-FFF2-40B4-BE49-F238E27FC236}">
              <a16:creationId xmlns:a16="http://schemas.microsoft.com/office/drawing/2014/main" id="{4B3F3A03-5977-4B8C-B065-20B995186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808303</xdr:colOff>
      <xdr:row>156</xdr:row>
      <xdr:rowOff>54091</xdr:rowOff>
    </xdr:from>
    <xdr:to>
      <xdr:col>14</xdr:col>
      <xdr:colOff>785812</xdr:colOff>
      <xdr:row>176</xdr:row>
      <xdr:rowOff>0</xdr:rowOff>
    </xdr:to>
    <xdr:graphicFrame macro="">
      <xdr:nvGraphicFramePr>
        <xdr:cNvPr id="2" name="Graphique 1">
          <a:extLst>
            <a:ext uri="{FF2B5EF4-FFF2-40B4-BE49-F238E27FC236}">
              <a16:creationId xmlns:a16="http://schemas.microsoft.com/office/drawing/2014/main" id="{CD6C4BA7-3A5A-4F98-953A-0FDAD26D6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244</xdr:row>
      <xdr:rowOff>0</xdr:rowOff>
    </xdr:from>
    <xdr:to>
      <xdr:col>6</xdr:col>
      <xdr:colOff>0</xdr:colOff>
      <xdr:row>263</xdr:row>
      <xdr:rowOff>0</xdr:rowOff>
    </xdr:to>
    <xdr:graphicFrame macro="">
      <xdr:nvGraphicFramePr>
        <xdr:cNvPr id="3" name="Graphique 20">
          <a:extLst>
            <a:ext uri="{FF2B5EF4-FFF2-40B4-BE49-F238E27FC236}">
              <a16:creationId xmlns:a16="http://schemas.microsoft.com/office/drawing/2014/main" id="{AD6D02FA-8322-4E66-ACAA-DB3EFEC64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797718</xdr:colOff>
      <xdr:row>59</xdr:row>
      <xdr:rowOff>27384</xdr:rowOff>
    </xdr:from>
    <xdr:to>
      <xdr:col>13</xdr:col>
      <xdr:colOff>714374</xdr:colOff>
      <xdr:row>74</xdr:row>
      <xdr:rowOff>71437</xdr:rowOff>
    </xdr:to>
    <xdr:graphicFrame macro="">
      <xdr:nvGraphicFramePr>
        <xdr:cNvPr id="6" name="Graphique 5">
          <a:extLst>
            <a:ext uri="{FF2B5EF4-FFF2-40B4-BE49-F238E27FC236}">
              <a16:creationId xmlns:a16="http://schemas.microsoft.com/office/drawing/2014/main" id="{7A8C56E1-F02C-40FD-8788-55CFD75DD4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793050</xdr:colOff>
      <xdr:row>117</xdr:row>
      <xdr:rowOff>150610</xdr:rowOff>
    </xdr:from>
    <xdr:to>
      <xdr:col>13</xdr:col>
      <xdr:colOff>785812</xdr:colOff>
      <xdr:row>135</xdr:row>
      <xdr:rowOff>166688</xdr:rowOff>
    </xdr:to>
    <xdr:graphicFrame macro="">
      <xdr:nvGraphicFramePr>
        <xdr:cNvPr id="2" name="Graphique 1">
          <a:extLst>
            <a:ext uri="{FF2B5EF4-FFF2-40B4-BE49-F238E27FC236}">
              <a16:creationId xmlns:a16="http://schemas.microsoft.com/office/drawing/2014/main" id="{3D28D41D-CB5E-4B53-AF6C-B19806EE2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177</xdr:row>
      <xdr:rowOff>0</xdr:rowOff>
    </xdr:from>
    <xdr:to>
      <xdr:col>6</xdr:col>
      <xdr:colOff>0</xdr:colOff>
      <xdr:row>196</xdr:row>
      <xdr:rowOff>0</xdr:rowOff>
    </xdr:to>
    <xdr:graphicFrame macro="">
      <xdr:nvGraphicFramePr>
        <xdr:cNvPr id="3" name="Graphique 20">
          <a:extLst>
            <a:ext uri="{FF2B5EF4-FFF2-40B4-BE49-F238E27FC236}">
              <a16:creationId xmlns:a16="http://schemas.microsoft.com/office/drawing/2014/main" id="{AE0F122A-A027-481F-8E8A-CB6EAA5562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257</xdr:row>
      <xdr:rowOff>0</xdr:rowOff>
    </xdr:from>
    <xdr:to>
      <xdr:col>6</xdr:col>
      <xdr:colOff>0</xdr:colOff>
      <xdr:row>276</xdr:row>
      <xdr:rowOff>0</xdr:rowOff>
    </xdr:to>
    <xdr:graphicFrame macro="">
      <xdr:nvGraphicFramePr>
        <xdr:cNvPr id="3" name="Graphique 20">
          <a:extLst>
            <a:ext uri="{FF2B5EF4-FFF2-40B4-BE49-F238E27FC236}">
              <a16:creationId xmlns:a16="http://schemas.microsoft.com/office/drawing/2014/main" id="{FA880B22-0FB8-4C99-BF7B-7BAFF9F55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785812</xdr:colOff>
      <xdr:row>181</xdr:row>
      <xdr:rowOff>95250</xdr:rowOff>
    </xdr:from>
    <xdr:to>
      <xdr:col>14</xdr:col>
      <xdr:colOff>679977</xdr:colOff>
      <xdr:row>203</xdr:row>
      <xdr:rowOff>32808</xdr:rowOff>
    </xdr:to>
    <xdr:graphicFrame macro="">
      <xdr:nvGraphicFramePr>
        <xdr:cNvPr id="6" name="Graphique 5">
          <a:extLst>
            <a:ext uri="{FF2B5EF4-FFF2-40B4-BE49-F238E27FC236}">
              <a16:creationId xmlns:a16="http://schemas.microsoft.com/office/drawing/2014/main" id="{7A47608A-B01D-472F-BC55-22F960B92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11907</xdr:colOff>
      <xdr:row>64</xdr:row>
      <xdr:rowOff>98823</xdr:rowOff>
    </xdr:from>
    <xdr:to>
      <xdr:col>14</xdr:col>
      <xdr:colOff>23813</xdr:colOff>
      <xdr:row>79</xdr:row>
      <xdr:rowOff>142875</xdr:rowOff>
    </xdr:to>
    <xdr:graphicFrame macro="">
      <xdr:nvGraphicFramePr>
        <xdr:cNvPr id="5" name="Graphique 4">
          <a:extLst>
            <a:ext uri="{FF2B5EF4-FFF2-40B4-BE49-F238E27FC236}">
              <a16:creationId xmlns:a16="http://schemas.microsoft.com/office/drawing/2014/main" id="{B68C19B8-2F97-4428-BB3A-6F15E56DC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207</xdr:row>
      <xdr:rowOff>0</xdr:rowOff>
    </xdr:from>
    <xdr:to>
      <xdr:col>6</xdr:col>
      <xdr:colOff>0</xdr:colOff>
      <xdr:row>226</xdr:row>
      <xdr:rowOff>0</xdr:rowOff>
    </xdr:to>
    <xdr:graphicFrame macro="">
      <xdr:nvGraphicFramePr>
        <xdr:cNvPr id="5" name="Graphique 20">
          <a:extLst>
            <a:ext uri="{FF2B5EF4-FFF2-40B4-BE49-F238E27FC236}">
              <a16:creationId xmlns:a16="http://schemas.microsoft.com/office/drawing/2014/main" id="{160FF623-78D0-48B7-964E-F459812C2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797720</xdr:colOff>
      <xdr:row>148</xdr:row>
      <xdr:rowOff>71436</xdr:rowOff>
    </xdr:from>
    <xdr:to>
      <xdr:col>14</xdr:col>
      <xdr:colOff>690563</xdr:colOff>
      <xdr:row>167</xdr:row>
      <xdr:rowOff>95250</xdr:rowOff>
    </xdr:to>
    <xdr:graphicFrame macro="">
      <xdr:nvGraphicFramePr>
        <xdr:cNvPr id="7" name="Graphique 6">
          <a:extLst>
            <a:ext uri="{FF2B5EF4-FFF2-40B4-BE49-F238E27FC236}">
              <a16:creationId xmlns:a16="http://schemas.microsoft.com/office/drawing/2014/main" id="{EF20C4D1-0CD5-4E50-8040-E7F708E41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54</xdr:row>
      <xdr:rowOff>39291</xdr:rowOff>
    </xdr:from>
    <xdr:to>
      <xdr:col>14</xdr:col>
      <xdr:colOff>11907</xdr:colOff>
      <xdr:row>69</xdr:row>
      <xdr:rowOff>83344</xdr:rowOff>
    </xdr:to>
    <xdr:graphicFrame macro="">
      <xdr:nvGraphicFramePr>
        <xdr:cNvPr id="6" name="Graphique 5">
          <a:extLst>
            <a:ext uri="{FF2B5EF4-FFF2-40B4-BE49-F238E27FC236}">
              <a16:creationId xmlns:a16="http://schemas.microsoft.com/office/drawing/2014/main" id="{719B609D-5E0C-49FC-8D82-4B0DC5D97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I4CE maquette">
      <a:dk1>
        <a:srgbClr val="353535"/>
      </a:dk1>
      <a:lt1>
        <a:sysClr val="window" lastClr="FFFFFF"/>
      </a:lt1>
      <a:dk2>
        <a:srgbClr val="1F497D"/>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I4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4ce.org/publication/investissements-pour-decarboner-industrie-lourde-france-quoi-combien-quan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cologie.gouv.fr/sites/default/files/20230502%20Synth%C3%A8se%20du%20sc%C3%A9nario%20AME2023%20-%202.pdf" TargetMode="External"/><Relationship Id="rId7" Type="http://schemas.openxmlformats.org/officeDocument/2006/relationships/drawing" Target="../drawings/drawing3.xml"/><Relationship Id="rId2" Type="http://schemas.openxmlformats.org/officeDocument/2006/relationships/hyperlink" Target="https://www.ecologie.gouv.fr/sites/default/files/20230502%20Synth%C3%A8se%20du%20sc%C3%A9nario%20AME2023%20-%202.pdf" TargetMode="External"/><Relationship Id="rId1" Type="http://schemas.openxmlformats.org/officeDocument/2006/relationships/hyperlink" Target="https://www.agora-energiewende.de/en/service/global-steel-transformation-tracker/" TargetMode="External"/><Relationship Id="rId6" Type="http://schemas.openxmlformats.org/officeDocument/2006/relationships/printerSettings" Target="../printerSettings/printerSettings3.bin"/><Relationship Id="rId5" Type="http://schemas.openxmlformats.org/officeDocument/2006/relationships/hyperlink" Target="https://www.ademe.fr/les-futurs-en-transition/" TargetMode="External"/><Relationship Id="rId4" Type="http://schemas.openxmlformats.org/officeDocument/2006/relationships/hyperlink" Target="https://www.ademe.fr/les-futurs-en-transiti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deme.fr/les-futurs-en-transition/" TargetMode="External"/><Relationship Id="rId2" Type="http://schemas.openxmlformats.org/officeDocument/2006/relationships/hyperlink" Target="https://librairie.ademe.fr/changement-climatique-et-energie/5041-plan-de-transition-sectoriel-de-l-industrie-cimentiere-en-france-9791029718212.html" TargetMode="External"/><Relationship Id="rId1" Type="http://schemas.openxmlformats.org/officeDocument/2006/relationships/hyperlink" Target="https://www.ecologie.gouv.fr/sites/default/files/20230502%20Synth%C3%A8se%20du%20sc%C3%A9nario%20AME2023%20-%202.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deme.fr/les-futurs-en-transition/" TargetMode="External"/><Relationship Id="rId2" Type="http://schemas.openxmlformats.org/officeDocument/2006/relationships/hyperlink" Target="https://www.ademe.fr/les-futurs-en-transition/" TargetMode="External"/><Relationship Id="rId1" Type="http://schemas.openxmlformats.org/officeDocument/2006/relationships/hyperlink" Target="https://energy.nl/media/data/Technology-Factsheet-Advanced-methanol-to-olefins.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librairie.ademe.fr/changement-climatique-et-energie/4730-chimie-memo-d-analyse-des-enjeux-de-decarbonation-du-secteur.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deme.fr/les-futurs-en-transition/" TargetMode="External"/><Relationship Id="rId7" Type="http://schemas.openxmlformats.org/officeDocument/2006/relationships/drawing" Target="../drawings/drawing6.xml"/><Relationship Id="rId2" Type="http://schemas.openxmlformats.org/officeDocument/2006/relationships/hyperlink" Target="https://www.ecologie.gouv.fr/sites/default/files/20230502%20Synth%C3%A8se%20du%20sc%C3%A9nario%20AME2023%20-%202.pdf" TargetMode="External"/><Relationship Id="rId1" Type="http://schemas.openxmlformats.org/officeDocument/2006/relationships/hyperlink" Target="https://www.ecologie.gouv.fr/sites/default/files/20230502%20Synth%C3%A8se%20du%20sc%C3%A9nario%20AME2023%20-%202.pdf" TargetMode="External"/><Relationship Id="rId6" Type="http://schemas.openxmlformats.org/officeDocument/2006/relationships/printerSettings" Target="../printerSettings/printerSettings6.bin"/><Relationship Id="rId5" Type="http://schemas.openxmlformats.org/officeDocument/2006/relationships/hyperlink" Target="https://librairie.ademe.fr/changement-climatique-et-energie/4730-chimie-memo-d-analyse-des-enjeux-de-decarbonation-du-secteur.html" TargetMode="External"/><Relationship Id="rId4" Type="http://schemas.openxmlformats.org/officeDocument/2006/relationships/hyperlink" Target="https://www.ademe.fr/les-futurs-en-transitio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917A-6A26-475F-8443-1347C54E8147}">
  <dimension ref="C3:F37"/>
  <sheetViews>
    <sheetView showGridLines="0" zoomScale="80" zoomScaleNormal="80" workbookViewId="0">
      <selection activeCell="J43" sqref="J43"/>
    </sheetView>
  </sheetViews>
  <sheetFormatPr baseColWidth="10" defaultColWidth="11" defaultRowHeight="14.25" x14ac:dyDescent="0.2"/>
  <sheetData>
    <row r="3" spans="3:3" x14ac:dyDescent="0.2">
      <c r="C3" t="s">
        <v>350</v>
      </c>
    </row>
    <row r="4" spans="3:3" x14ac:dyDescent="0.2">
      <c r="C4" t="s">
        <v>236</v>
      </c>
    </row>
    <row r="6" spans="3:3" ht="15" x14ac:dyDescent="0.25">
      <c r="C6" s="33" t="s">
        <v>353</v>
      </c>
    </row>
    <row r="7" spans="3:3" x14ac:dyDescent="0.2">
      <c r="C7" s="146" t="s">
        <v>352</v>
      </c>
    </row>
    <row r="10" spans="3:3" ht="18" x14ac:dyDescent="0.25">
      <c r="C10" s="192" t="s">
        <v>240</v>
      </c>
    </row>
    <row r="12" spans="3:3" ht="15" x14ac:dyDescent="0.25">
      <c r="C12" s="33" t="s">
        <v>349</v>
      </c>
    </row>
    <row r="13" spans="3:3" x14ac:dyDescent="0.2">
      <c r="C13" t="s">
        <v>351</v>
      </c>
    </row>
    <row r="14" spans="3:3" x14ac:dyDescent="0.2">
      <c r="C14" t="s">
        <v>238</v>
      </c>
    </row>
    <row r="15" spans="3:3" x14ac:dyDescent="0.2">
      <c r="C15" t="s">
        <v>239</v>
      </c>
    </row>
    <row r="17" spans="3:6" ht="15" x14ac:dyDescent="0.25">
      <c r="C17" s="33" t="s">
        <v>241</v>
      </c>
    </row>
    <row r="18" spans="3:6" x14ac:dyDescent="0.2">
      <c r="C18" t="s">
        <v>242</v>
      </c>
    </row>
    <row r="19" spans="3:6" x14ac:dyDescent="0.2">
      <c r="C19" t="s">
        <v>362</v>
      </c>
    </row>
    <row r="20" spans="3:6" x14ac:dyDescent="0.2">
      <c r="C20" t="s">
        <v>354</v>
      </c>
    </row>
    <row r="21" spans="3:6" x14ac:dyDescent="0.2">
      <c r="C21" s="66" t="s">
        <v>237</v>
      </c>
    </row>
    <row r="22" spans="3:6" x14ac:dyDescent="0.2">
      <c r="C22" t="s">
        <v>355</v>
      </c>
    </row>
    <row r="25" spans="3:6" ht="18" x14ac:dyDescent="0.25">
      <c r="C25" s="192" t="s">
        <v>244</v>
      </c>
    </row>
    <row r="27" spans="3:6" x14ac:dyDescent="0.2">
      <c r="C27" s="102"/>
      <c r="E27" t="s">
        <v>247</v>
      </c>
      <c r="F27" t="s">
        <v>248</v>
      </c>
    </row>
    <row r="28" spans="3:6" x14ac:dyDescent="0.2">
      <c r="E28" t="s">
        <v>245</v>
      </c>
      <c r="F28" t="s">
        <v>246</v>
      </c>
    </row>
    <row r="31" spans="3:6" ht="20.25" x14ac:dyDescent="0.3">
      <c r="C31" s="261" t="s">
        <v>249</v>
      </c>
    </row>
    <row r="33" spans="3:4" x14ac:dyDescent="0.2">
      <c r="C33" t="s">
        <v>94</v>
      </c>
      <c r="D33" t="s">
        <v>356</v>
      </c>
    </row>
    <row r="34" spans="3:4" x14ac:dyDescent="0.2">
      <c r="C34" t="s">
        <v>2</v>
      </c>
      <c r="D34" t="s">
        <v>344</v>
      </c>
    </row>
    <row r="35" spans="3:4" x14ac:dyDescent="0.2">
      <c r="C35" t="s">
        <v>3</v>
      </c>
      <c r="D35" t="s">
        <v>345</v>
      </c>
    </row>
    <row r="36" spans="3:4" x14ac:dyDescent="0.2">
      <c r="C36" t="s">
        <v>4</v>
      </c>
      <c r="D36" t="s">
        <v>346</v>
      </c>
    </row>
    <row r="37" spans="3:4" x14ac:dyDescent="0.2">
      <c r="C37" t="s">
        <v>5</v>
      </c>
      <c r="D37" t="s">
        <v>347</v>
      </c>
    </row>
  </sheetData>
  <hyperlinks>
    <hyperlink ref="C7" r:id="rId1" xr:uid="{4C001517-DB62-445C-AE54-103E5ACFF0D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893A-AE46-4CC6-AAEA-D51671326DF8}">
  <dimension ref="A1:HE72"/>
  <sheetViews>
    <sheetView showGridLines="0" zoomScale="80" zoomScaleNormal="80" workbookViewId="0">
      <pane xSplit="6" ySplit="1" topLeftCell="G4" activePane="bottomRight" state="frozen"/>
      <selection pane="topRight" activeCell="G1" sqref="G1"/>
      <selection pane="bottomLeft" activeCell="A2" sqref="A2"/>
      <selection pane="bottomRight" activeCell="M45" sqref="M45"/>
    </sheetView>
  </sheetViews>
  <sheetFormatPr baseColWidth="10" defaultColWidth="11" defaultRowHeight="14.25" outlineLevelRow="1" outlineLevelCol="1" x14ac:dyDescent="0.2"/>
  <cols>
    <col min="3" max="6" width="15.625" customWidth="1"/>
    <col min="7" max="14" width="10.625" customWidth="1"/>
    <col min="15" max="15" width="10.625" customWidth="1" collapsed="1"/>
    <col min="16" max="19" width="10.625" hidden="1" customWidth="1" outlineLevel="1"/>
    <col min="20" max="20" width="10.625" customWidth="1" collapsed="1"/>
    <col min="21" max="24" width="10.625" hidden="1" customWidth="1" outlineLevel="1"/>
    <col min="25" max="25" width="10.625" customWidth="1" collapsed="1"/>
    <col min="26" max="29" width="10.625" hidden="1" customWidth="1" outlineLevel="1"/>
    <col min="30" max="30" width="10.625" customWidth="1" collapsed="1"/>
    <col min="31" max="39" width="10.625" hidden="1" customWidth="1" outlineLevel="1"/>
    <col min="40" max="40" width="10.625" customWidth="1" collapsed="1"/>
    <col min="41" max="49" width="10.625" hidden="1" customWidth="1" outlineLevel="1"/>
    <col min="50" max="50" width="10.625" customWidth="1" collapsed="1"/>
    <col min="51" max="51" width="10.625" customWidth="1"/>
    <col min="52" max="52" width="10.625" customWidth="1" collapsed="1"/>
    <col min="53" max="56" width="10.625" hidden="1" customWidth="1" outlineLevel="1"/>
    <col min="57" max="57" width="10.625" customWidth="1" collapsed="1"/>
    <col min="58" max="61" width="10.625" hidden="1" customWidth="1" outlineLevel="1"/>
    <col min="62" max="62" width="10.625" customWidth="1" collapsed="1"/>
    <col min="63" max="66" width="10.625" hidden="1" customWidth="1" outlineLevel="1"/>
    <col min="67" max="67" width="10.625" customWidth="1" collapsed="1"/>
    <col min="68" max="76" width="10.625" hidden="1" customWidth="1" outlineLevel="1"/>
    <col min="77" max="77" width="10.625" customWidth="1" collapsed="1"/>
    <col min="78" max="86" width="10.625" hidden="1" customWidth="1" outlineLevel="1"/>
    <col min="87" max="87" width="10.625" customWidth="1" collapsed="1"/>
    <col min="88" max="88" width="10.625" customWidth="1"/>
    <col min="89" max="89" width="10.625" customWidth="1" collapsed="1"/>
    <col min="90" max="93" width="10.625" hidden="1" customWidth="1" outlineLevel="1"/>
    <col min="94" max="94" width="10.625" customWidth="1" collapsed="1"/>
    <col min="95" max="98" width="10.625" hidden="1" customWidth="1" outlineLevel="1"/>
    <col min="99" max="99" width="10.625" customWidth="1" collapsed="1"/>
    <col min="100" max="103" width="10.625" hidden="1" customWidth="1" outlineLevel="1"/>
    <col min="104" max="104" width="10.625" customWidth="1" collapsed="1"/>
    <col min="105" max="113" width="10.625" hidden="1" customWidth="1" outlineLevel="1"/>
    <col min="114" max="114" width="10.625" customWidth="1" collapsed="1"/>
    <col min="115" max="123" width="10.625" hidden="1" customWidth="1" outlineLevel="1"/>
    <col min="124" max="124" width="10.625" customWidth="1" collapsed="1"/>
    <col min="125" max="125" width="10.625" customWidth="1"/>
    <col min="126" max="126" width="10.625" customWidth="1" collapsed="1"/>
    <col min="127" max="130" width="10.625" hidden="1" customWidth="1" outlineLevel="1"/>
    <col min="131" max="131" width="10.625" customWidth="1" collapsed="1"/>
    <col min="132" max="135" width="10.625" hidden="1" customWidth="1" outlineLevel="1"/>
    <col min="136" max="136" width="10.625" customWidth="1" collapsed="1"/>
    <col min="137" max="140" width="10.625" hidden="1" customWidth="1" outlineLevel="1"/>
    <col min="141" max="141" width="10.625" customWidth="1" collapsed="1"/>
    <col min="142" max="150" width="10.625" hidden="1" customWidth="1" outlineLevel="1"/>
    <col min="151" max="151" width="10.625" customWidth="1" collapsed="1"/>
    <col min="152" max="160" width="10.625" hidden="1" customWidth="1" outlineLevel="1"/>
    <col min="161" max="161" width="10.625" customWidth="1" collapsed="1"/>
    <col min="162" max="162" width="10.625" customWidth="1"/>
    <col min="163" max="163" width="10.625" customWidth="1" collapsed="1"/>
    <col min="164" max="167" width="10.625" hidden="1" customWidth="1" outlineLevel="1"/>
    <col min="168" max="168" width="10.625" customWidth="1" collapsed="1"/>
    <col min="169" max="172" width="10.625" hidden="1" customWidth="1" outlineLevel="1"/>
    <col min="173" max="173" width="10.625" customWidth="1" collapsed="1"/>
    <col min="174" max="177" width="10.625" hidden="1" customWidth="1" outlineLevel="1"/>
    <col min="178" max="178" width="10.625" customWidth="1" collapsed="1"/>
    <col min="179" max="187" width="10.625" hidden="1" customWidth="1" outlineLevel="1"/>
    <col min="188" max="188" width="10.625" customWidth="1" collapsed="1"/>
    <col min="189" max="197" width="10.625" hidden="1" customWidth="1" outlineLevel="1"/>
    <col min="198" max="198" width="10.625" customWidth="1" collapsed="1"/>
    <col min="206" max="208" width="11.125" bestFit="1" customWidth="1"/>
    <col min="209" max="209" width="11.875" bestFit="1" customWidth="1"/>
    <col min="210" max="210" width="11.125" bestFit="1" customWidth="1"/>
  </cols>
  <sheetData>
    <row r="1" spans="1:210" s="6" customFormat="1" ht="22.15" customHeight="1" x14ac:dyDescent="0.2">
      <c r="A1" s="4"/>
      <c r="B1" s="4"/>
      <c r="C1" s="5" t="s">
        <v>0</v>
      </c>
      <c r="H1" s="225">
        <v>2015</v>
      </c>
      <c r="I1" s="7">
        <v>2016</v>
      </c>
      <c r="J1" s="7">
        <v>2017</v>
      </c>
      <c r="K1" s="7">
        <v>2018</v>
      </c>
      <c r="L1" s="7">
        <v>2019</v>
      </c>
      <c r="M1" s="236">
        <v>2020</v>
      </c>
      <c r="O1" s="237">
        <v>2015</v>
      </c>
      <c r="P1" s="9">
        <v>2016</v>
      </c>
      <c r="Q1" s="9">
        <v>2017</v>
      </c>
      <c r="R1" s="9">
        <v>2018</v>
      </c>
      <c r="S1" s="9">
        <v>2019</v>
      </c>
      <c r="T1" s="9">
        <v>2020</v>
      </c>
      <c r="U1" s="9">
        <v>2021</v>
      </c>
      <c r="V1" s="9">
        <v>2022</v>
      </c>
      <c r="W1" s="9">
        <v>2023</v>
      </c>
      <c r="X1" s="9">
        <v>2024</v>
      </c>
      <c r="Y1" s="9">
        <v>2025</v>
      </c>
      <c r="Z1" s="9">
        <v>2026</v>
      </c>
      <c r="AA1" s="9">
        <v>2027</v>
      </c>
      <c r="AB1" s="9">
        <v>2028</v>
      </c>
      <c r="AC1" s="9">
        <v>2029</v>
      </c>
      <c r="AD1" s="9">
        <v>2030</v>
      </c>
      <c r="AE1" s="9">
        <v>2031</v>
      </c>
      <c r="AF1" s="9">
        <v>2032</v>
      </c>
      <c r="AG1" s="9">
        <v>2033</v>
      </c>
      <c r="AH1" s="9">
        <v>2034</v>
      </c>
      <c r="AI1" s="9">
        <v>2035</v>
      </c>
      <c r="AJ1" s="9">
        <v>2036</v>
      </c>
      <c r="AK1" s="9">
        <v>2037</v>
      </c>
      <c r="AL1" s="9">
        <v>2098</v>
      </c>
      <c r="AM1" s="9">
        <v>2039</v>
      </c>
      <c r="AN1" s="9">
        <v>2040</v>
      </c>
      <c r="AO1" s="9">
        <v>2041</v>
      </c>
      <c r="AP1" s="9">
        <v>2042</v>
      </c>
      <c r="AQ1" s="9">
        <v>2043</v>
      </c>
      <c r="AR1" s="9">
        <v>2044</v>
      </c>
      <c r="AS1" s="9">
        <v>2045</v>
      </c>
      <c r="AT1" s="9">
        <v>2046</v>
      </c>
      <c r="AU1" s="9">
        <v>2047</v>
      </c>
      <c r="AV1" s="9">
        <v>2048</v>
      </c>
      <c r="AW1" s="9">
        <v>2049</v>
      </c>
      <c r="AX1" s="238">
        <v>2050</v>
      </c>
      <c r="AZ1" s="239">
        <v>2015</v>
      </c>
      <c r="BA1" s="10">
        <v>2016</v>
      </c>
      <c r="BB1" s="10">
        <v>2017</v>
      </c>
      <c r="BC1" s="10">
        <v>2018</v>
      </c>
      <c r="BD1" s="10">
        <v>2019</v>
      </c>
      <c r="BE1" s="10">
        <v>2020</v>
      </c>
      <c r="BF1" s="10">
        <v>2021</v>
      </c>
      <c r="BG1" s="10">
        <v>2022</v>
      </c>
      <c r="BH1" s="10">
        <v>2023</v>
      </c>
      <c r="BI1" s="10">
        <v>2024</v>
      </c>
      <c r="BJ1" s="10">
        <v>2025</v>
      </c>
      <c r="BK1" s="10">
        <v>2026</v>
      </c>
      <c r="BL1" s="10">
        <v>2027</v>
      </c>
      <c r="BM1" s="10">
        <v>2028</v>
      </c>
      <c r="BN1" s="10">
        <v>2029</v>
      </c>
      <c r="BO1" s="10">
        <v>2030</v>
      </c>
      <c r="BP1" s="10">
        <v>2031</v>
      </c>
      <c r="BQ1" s="10">
        <v>2032</v>
      </c>
      <c r="BR1" s="10">
        <v>2033</v>
      </c>
      <c r="BS1" s="10">
        <v>2034</v>
      </c>
      <c r="BT1" s="10">
        <v>2035</v>
      </c>
      <c r="BU1" s="10">
        <v>2036</v>
      </c>
      <c r="BV1" s="10">
        <v>2037</v>
      </c>
      <c r="BW1" s="10">
        <v>2098</v>
      </c>
      <c r="BX1" s="10">
        <v>2039</v>
      </c>
      <c r="BY1" s="10">
        <v>2040</v>
      </c>
      <c r="BZ1" s="10">
        <v>2041</v>
      </c>
      <c r="CA1" s="10">
        <v>2042</v>
      </c>
      <c r="CB1" s="10">
        <v>2043</v>
      </c>
      <c r="CC1" s="10">
        <v>2044</v>
      </c>
      <c r="CD1" s="10">
        <v>2045</v>
      </c>
      <c r="CE1" s="10">
        <v>2046</v>
      </c>
      <c r="CF1" s="10">
        <v>2047</v>
      </c>
      <c r="CG1" s="10">
        <v>2048</v>
      </c>
      <c r="CH1" s="10">
        <v>2049</v>
      </c>
      <c r="CI1" s="240">
        <v>2050</v>
      </c>
      <c r="CK1" s="241">
        <v>2015</v>
      </c>
      <c r="CL1" s="11">
        <v>2016</v>
      </c>
      <c r="CM1" s="11">
        <v>2017</v>
      </c>
      <c r="CN1" s="11">
        <v>2018</v>
      </c>
      <c r="CO1" s="11">
        <v>2019</v>
      </c>
      <c r="CP1" s="11">
        <v>2020</v>
      </c>
      <c r="CQ1" s="11">
        <v>2021</v>
      </c>
      <c r="CR1" s="11">
        <v>2022</v>
      </c>
      <c r="CS1" s="11">
        <v>2023</v>
      </c>
      <c r="CT1" s="11">
        <v>2024</v>
      </c>
      <c r="CU1" s="11">
        <v>2025</v>
      </c>
      <c r="CV1" s="11">
        <v>2026</v>
      </c>
      <c r="CW1" s="11">
        <v>2027</v>
      </c>
      <c r="CX1" s="11">
        <v>2028</v>
      </c>
      <c r="CY1" s="11">
        <v>2029</v>
      </c>
      <c r="CZ1" s="11">
        <v>2030</v>
      </c>
      <c r="DA1" s="11">
        <v>2031</v>
      </c>
      <c r="DB1" s="11">
        <v>2032</v>
      </c>
      <c r="DC1" s="11">
        <v>2033</v>
      </c>
      <c r="DD1" s="11">
        <v>2034</v>
      </c>
      <c r="DE1" s="11">
        <v>2035</v>
      </c>
      <c r="DF1" s="11">
        <v>2036</v>
      </c>
      <c r="DG1" s="11">
        <v>2037</v>
      </c>
      <c r="DH1" s="11">
        <v>2098</v>
      </c>
      <c r="DI1" s="11">
        <v>2039</v>
      </c>
      <c r="DJ1" s="11">
        <v>2040</v>
      </c>
      <c r="DK1" s="11">
        <v>2041</v>
      </c>
      <c r="DL1" s="11">
        <v>2042</v>
      </c>
      <c r="DM1" s="11">
        <v>2043</v>
      </c>
      <c r="DN1" s="11">
        <v>2044</v>
      </c>
      <c r="DO1" s="11">
        <v>2045</v>
      </c>
      <c r="DP1" s="11">
        <v>2046</v>
      </c>
      <c r="DQ1" s="11">
        <v>2047</v>
      </c>
      <c r="DR1" s="11">
        <v>2048</v>
      </c>
      <c r="DS1" s="11">
        <v>2049</v>
      </c>
      <c r="DT1" s="242">
        <v>2050</v>
      </c>
      <c r="DV1" s="243">
        <v>2015</v>
      </c>
      <c r="DW1" s="12">
        <v>2016</v>
      </c>
      <c r="DX1" s="12">
        <v>2017</v>
      </c>
      <c r="DY1" s="12">
        <v>2018</v>
      </c>
      <c r="DZ1" s="12">
        <v>2019</v>
      </c>
      <c r="EA1" s="12">
        <v>2020</v>
      </c>
      <c r="EB1" s="12">
        <v>2021</v>
      </c>
      <c r="EC1" s="12">
        <v>2022</v>
      </c>
      <c r="ED1" s="12">
        <v>2023</v>
      </c>
      <c r="EE1" s="12">
        <v>2024</v>
      </c>
      <c r="EF1" s="12">
        <v>2025</v>
      </c>
      <c r="EG1" s="12">
        <v>2026</v>
      </c>
      <c r="EH1" s="12">
        <v>2027</v>
      </c>
      <c r="EI1" s="12">
        <v>2028</v>
      </c>
      <c r="EJ1" s="12">
        <v>2029</v>
      </c>
      <c r="EK1" s="12">
        <v>2030</v>
      </c>
      <c r="EL1" s="12">
        <v>2031</v>
      </c>
      <c r="EM1" s="12">
        <v>2032</v>
      </c>
      <c r="EN1" s="12">
        <v>2033</v>
      </c>
      <c r="EO1" s="12">
        <v>2034</v>
      </c>
      <c r="EP1" s="12">
        <v>2035</v>
      </c>
      <c r="EQ1" s="12">
        <v>2036</v>
      </c>
      <c r="ER1" s="12">
        <v>2037</v>
      </c>
      <c r="ES1" s="12">
        <v>2098</v>
      </c>
      <c r="ET1" s="12">
        <v>2039</v>
      </c>
      <c r="EU1" s="12">
        <v>2040</v>
      </c>
      <c r="EV1" s="12">
        <v>2041</v>
      </c>
      <c r="EW1" s="12">
        <v>2042</v>
      </c>
      <c r="EX1" s="12">
        <v>2043</v>
      </c>
      <c r="EY1" s="12">
        <v>2044</v>
      </c>
      <c r="EZ1" s="12">
        <v>2045</v>
      </c>
      <c r="FA1" s="12">
        <v>2046</v>
      </c>
      <c r="FB1" s="12">
        <v>2047</v>
      </c>
      <c r="FC1" s="12">
        <v>2048</v>
      </c>
      <c r="FD1" s="12">
        <v>2049</v>
      </c>
      <c r="FE1" s="244">
        <v>2050</v>
      </c>
      <c r="FG1" s="245">
        <v>2015</v>
      </c>
      <c r="FH1" s="13">
        <v>2016</v>
      </c>
      <c r="FI1" s="13">
        <v>2017</v>
      </c>
      <c r="FJ1" s="13">
        <v>2018</v>
      </c>
      <c r="FK1" s="13">
        <v>2019</v>
      </c>
      <c r="FL1" s="13">
        <v>2020</v>
      </c>
      <c r="FM1" s="13">
        <v>2021</v>
      </c>
      <c r="FN1" s="13">
        <v>2022</v>
      </c>
      <c r="FO1" s="13">
        <v>2023</v>
      </c>
      <c r="FP1" s="13">
        <v>2024</v>
      </c>
      <c r="FQ1" s="13">
        <v>2025</v>
      </c>
      <c r="FR1" s="13">
        <v>2026</v>
      </c>
      <c r="FS1" s="13">
        <v>2027</v>
      </c>
      <c r="FT1" s="13">
        <v>2028</v>
      </c>
      <c r="FU1" s="13">
        <v>2029</v>
      </c>
      <c r="FV1" s="13">
        <v>2030</v>
      </c>
      <c r="FW1" s="13">
        <v>2031</v>
      </c>
      <c r="FX1" s="13">
        <v>2032</v>
      </c>
      <c r="FY1" s="13">
        <v>2033</v>
      </c>
      <c r="FZ1" s="13">
        <v>2034</v>
      </c>
      <c r="GA1" s="13">
        <v>2035</v>
      </c>
      <c r="GB1" s="13">
        <v>2036</v>
      </c>
      <c r="GC1" s="13">
        <v>2037</v>
      </c>
      <c r="GD1" s="13">
        <v>2098</v>
      </c>
      <c r="GE1" s="13">
        <v>2039</v>
      </c>
      <c r="GF1" s="13">
        <v>2040</v>
      </c>
      <c r="GG1" s="13">
        <v>2041</v>
      </c>
      <c r="GH1" s="13">
        <v>2042</v>
      </c>
      <c r="GI1" s="13">
        <v>2043</v>
      </c>
      <c r="GJ1" s="13">
        <v>2044</v>
      </c>
      <c r="GK1" s="13">
        <v>2045</v>
      </c>
      <c r="GL1" s="13">
        <v>2046</v>
      </c>
      <c r="GM1" s="13">
        <v>2047</v>
      </c>
      <c r="GN1" s="13">
        <v>2048</v>
      </c>
      <c r="GO1" s="13">
        <v>2049</v>
      </c>
      <c r="GP1" s="246">
        <v>2050</v>
      </c>
      <c r="GR1" s="275" t="s">
        <v>94</v>
      </c>
      <c r="GS1" s="10" t="s">
        <v>2</v>
      </c>
      <c r="GT1" s="11" t="s">
        <v>3</v>
      </c>
      <c r="GU1" s="12" t="s">
        <v>4</v>
      </c>
      <c r="GV1" s="246" t="s">
        <v>5</v>
      </c>
      <c r="GX1" s="275" t="s">
        <v>94</v>
      </c>
      <c r="GY1" s="10" t="s">
        <v>2</v>
      </c>
      <c r="GZ1" s="11" t="s">
        <v>3</v>
      </c>
      <c r="HA1" s="12" t="s">
        <v>4</v>
      </c>
      <c r="HB1" s="246" t="s">
        <v>5</v>
      </c>
    </row>
    <row r="2" spans="1:210" s="6" customFormat="1" ht="20.25" x14ac:dyDescent="0.2">
      <c r="C2" s="5"/>
      <c r="H2" s="14" t="s">
        <v>1</v>
      </c>
      <c r="I2" s="15"/>
      <c r="J2" s="15"/>
      <c r="K2" s="15"/>
      <c r="L2" s="15"/>
      <c r="M2" s="16"/>
      <c r="O2" s="17" t="s">
        <v>253</v>
      </c>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9"/>
      <c r="AZ2" s="20" t="s">
        <v>6</v>
      </c>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c r="CK2" s="23" t="s">
        <v>7</v>
      </c>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5"/>
      <c r="DV2" s="26" t="s">
        <v>8</v>
      </c>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8"/>
      <c r="FG2" s="29" t="s">
        <v>9</v>
      </c>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1"/>
      <c r="GR2" s="93" t="s">
        <v>10</v>
      </c>
      <c r="GS2" s="81" t="s">
        <v>10</v>
      </c>
      <c r="GT2" s="81" t="s">
        <v>10</v>
      </c>
      <c r="GU2" s="81" t="s">
        <v>10</v>
      </c>
      <c r="GV2" s="90" t="s">
        <v>10</v>
      </c>
      <c r="GX2" s="93" t="s">
        <v>10</v>
      </c>
      <c r="GY2" s="81" t="s">
        <v>10</v>
      </c>
      <c r="GZ2" s="81" t="s">
        <v>10</v>
      </c>
      <c r="HA2" s="81" t="s">
        <v>10</v>
      </c>
      <c r="HB2" s="90" t="s">
        <v>10</v>
      </c>
    </row>
    <row r="3" spans="1:210" x14ac:dyDescent="0.2">
      <c r="C3" s="68"/>
      <c r="D3" s="69"/>
    </row>
    <row r="4" spans="1:210" x14ac:dyDescent="0.2">
      <c r="C4" s="70"/>
      <c r="D4" s="69"/>
      <c r="H4" s="3" t="s">
        <v>1</v>
      </c>
      <c r="I4" s="3" t="s">
        <v>1</v>
      </c>
      <c r="J4" s="3" t="s">
        <v>1</v>
      </c>
      <c r="K4" s="3" t="s">
        <v>1</v>
      </c>
      <c r="L4" s="3" t="s">
        <v>1</v>
      </c>
      <c r="M4" s="3" t="s">
        <v>1</v>
      </c>
      <c r="O4" s="3" t="s">
        <v>94</v>
      </c>
      <c r="P4" s="3" t="s">
        <v>94</v>
      </c>
      <c r="Q4" s="3" t="s">
        <v>94</v>
      </c>
      <c r="R4" s="3" t="s">
        <v>94</v>
      </c>
      <c r="S4" s="3" t="s">
        <v>94</v>
      </c>
      <c r="T4" s="3" t="s">
        <v>94</v>
      </c>
      <c r="U4" s="3" t="s">
        <v>94</v>
      </c>
      <c r="V4" s="3" t="s">
        <v>94</v>
      </c>
      <c r="W4" s="3" t="s">
        <v>94</v>
      </c>
      <c r="X4" s="3" t="s">
        <v>94</v>
      </c>
      <c r="Y4" s="3" t="s">
        <v>94</v>
      </c>
      <c r="Z4" s="3" t="s">
        <v>94</v>
      </c>
      <c r="AA4" s="3" t="s">
        <v>94</v>
      </c>
      <c r="AB4" s="3" t="s">
        <v>94</v>
      </c>
      <c r="AC4" s="3" t="s">
        <v>94</v>
      </c>
      <c r="AD4" s="3" t="s">
        <v>94</v>
      </c>
      <c r="AE4" s="3" t="s">
        <v>94</v>
      </c>
      <c r="AF4" s="3" t="s">
        <v>94</v>
      </c>
      <c r="AG4" s="3" t="s">
        <v>94</v>
      </c>
      <c r="AH4" s="3" t="s">
        <v>94</v>
      </c>
      <c r="AI4" s="3" t="s">
        <v>94</v>
      </c>
      <c r="AJ4" s="3" t="s">
        <v>94</v>
      </c>
      <c r="AK4" s="3" t="s">
        <v>94</v>
      </c>
      <c r="AL4" s="3" t="s">
        <v>94</v>
      </c>
      <c r="AM4" s="3" t="s">
        <v>94</v>
      </c>
      <c r="AN4" s="3" t="s">
        <v>94</v>
      </c>
      <c r="AO4" s="3" t="s">
        <v>94</v>
      </c>
      <c r="AP4" s="3" t="s">
        <v>94</v>
      </c>
      <c r="AQ4" s="3" t="s">
        <v>94</v>
      </c>
      <c r="AR4" s="3" t="s">
        <v>94</v>
      </c>
      <c r="AS4" s="3" t="s">
        <v>94</v>
      </c>
      <c r="AT4" s="3" t="s">
        <v>94</v>
      </c>
      <c r="AU4" s="3" t="s">
        <v>94</v>
      </c>
      <c r="AV4" s="3" t="s">
        <v>94</v>
      </c>
      <c r="AW4" s="3" t="s">
        <v>94</v>
      </c>
      <c r="AX4" s="3" t="s">
        <v>94</v>
      </c>
      <c r="AZ4" s="3" t="s">
        <v>2</v>
      </c>
      <c r="BA4" s="3" t="s">
        <v>2</v>
      </c>
      <c r="BB4" s="3" t="s">
        <v>2</v>
      </c>
      <c r="BC4" s="3" t="s">
        <v>2</v>
      </c>
      <c r="BD4" s="3" t="s">
        <v>2</v>
      </c>
      <c r="BE4" s="3" t="s">
        <v>2</v>
      </c>
      <c r="BF4" s="3" t="s">
        <v>2</v>
      </c>
      <c r="BG4" s="3" t="s">
        <v>2</v>
      </c>
      <c r="BH4" s="3" t="s">
        <v>2</v>
      </c>
      <c r="BI4" s="3" t="s">
        <v>2</v>
      </c>
      <c r="BJ4" s="3" t="s">
        <v>2</v>
      </c>
      <c r="BK4" s="3" t="s">
        <v>2</v>
      </c>
      <c r="BL4" s="3" t="s">
        <v>2</v>
      </c>
      <c r="BM4" s="3" t="s">
        <v>2</v>
      </c>
      <c r="BN4" s="3" t="s">
        <v>2</v>
      </c>
      <c r="BO4" s="3" t="s">
        <v>2</v>
      </c>
      <c r="BP4" s="3" t="s">
        <v>2</v>
      </c>
      <c r="BQ4" s="3" t="s">
        <v>2</v>
      </c>
      <c r="BR4" s="3" t="s">
        <v>2</v>
      </c>
      <c r="BS4" s="3" t="s">
        <v>2</v>
      </c>
      <c r="BT4" s="3" t="s">
        <v>2</v>
      </c>
      <c r="BU4" s="3" t="s">
        <v>2</v>
      </c>
      <c r="BV4" s="3" t="s">
        <v>2</v>
      </c>
      <c r="BW4" s="3" t="s">
        <v>2</v>
      </c>
      <c r="BX4" s="3" t="s">
        <v>2</v>
      </c>
      <c r="BY4" s="3" t="s">
        <v>2</v>
      </c>
      <c r="BZ4" s="3" t="s">
        <v>2</v>
      </c>
      <c r="CA4" s="3" t="s">
        <v>2</v>
      </c>
      <c r="CB4" s="3" t="s">
        <v>2</v>
      </c>
      <c r="CC4" s="3" t="s">
        <v>2</v>
      </c>
      <c r="CD4" s="3" t="s">
        <v>2</v>
      </c>
      <c r="CE4" s="3" t="s">
        <v>2</v>
      </c>
      <c r="CF4" s="3" t="s">
        <v>2</v>
      </c>
      <c r="CG4" s="3" t="s">
        <v>2</v>
      </c>
      <c r="CH4" s="3" t="s">
        <v>2</v>
      </c>
      <c r="CI4" s="3" t="s">
        <v>2</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c r="DO4" s="3" t="s">
        <v>3</v>
      </c>
      <c r="DP4" s="3" t="s">
        <v>3</v>
      </c>
      <c r="DQ4" s="3" t="s">
        <v>3</v>
      </c>
      <c r="DR4" s="3" t="s">
        <v>3</v>
      </c>
      <c r="DS4" s="3" t="s">
        <v>3</v>
      </c>
      <c r="DT4" s="3" t="s">
        <v>3</v>
      </c>
      <c r="DV4" s="3" t="s">
        <v>4</v>
      </c>
      <c r="DW4" s="3" t="s">
        <v>4</v>
      </c>
      <c r="DX4" s="3" t="s">
        <v>4</v>
      </c>
      <c r="DY4" s="3" t="s">
        <v>4</v>
      </c>
      <c r="DZ4" s="3" t="s">
        <v>4</v>
      </c>
      <c r="EA4" s="3" t="s">
        <v>4</v>
      </c>
      <c r="EB4" s="3" t="s">
        <v>4</v>
      </c>
      <c r="EC4" s="3" t="s">
        <v>4</v>
      </c>
      <c r="ED4" s="3" t="s">
        <v>4</v>
      </c>
      <c r="EE4" s="3" t="s">
        <v>4</v>
      </c>
      <c r="EF4" s="3" t="s">
        <v>4</v>
      </c>
      <c r="EG4" s="3" t="s">
        <v>4</v>
      </c>
      <c r="EH4" s="3" t="s">
        <v>4</v>
      </c>
      <c r="EI4" s="3" t="s">
        <v>4</v>
      </c>
      <c r="EJ4" s="3" t="s">
        <v>4</v>
      </c>
      <c r="EK4" s="3" t="s">
        <v>4</v>
      </c>
      <c r="EL4" s="3" t="s">
        <v>4</v>
      </c>
      <c r="EM4" s="3" t="s">
        <v>4</v>
      </c>
      <c r="EN4" s="3" t="s">
        <v>4</v>
      </c>
      <c r="EO4" s="3" t="s">
        <v>4</v>
      </c>
      <c r="EP4" s="3" t="s">
        <v>4</v>
      </c>
      <c r="EQ4" s="3" t="s">
        <v>4</v>
      </c>
      <c r="ER4" s="3" t="s">
        <v>4</v>
      </c>
      <c r="ES4" s="3" t="s">
        <v>4</v>
      </c>
      <c r="ET4" s="3" t="s">
        <v>4</v>
      </c>
      <c r="EU4" s="3" t="s">
        <v>4</v>
      </c>
      <c r="EV4" s="3" t="s">
        <v>4</v>
      </c>
      <c r="EW4" s="3" t="s">
        <v>4</v>
      </c>
      <c r="EX4" s="3" t="s">
        <v>4</v>
      </c>
      <c r="EY4" s="3" t="s">
        <v>4</v>
      </c>
      <c r="EZ4" s="3" t="s">
        <v>4</v>
      </c>
      <c r="FA4" s="3" t="s">
        <v>4</v>
      </c>
      <c r="FB4" s="3" t="s">
        <v>4</v>
      </c>
      <c r="FC4" s="3" t="s">
        <v>4</v>
      </c>
      <c r="FD4" s="3" t="s">
        <v>4</v>
      </c>
      <c r="FE4" s="3" t="s">
        <v>4</v>
      </c>
      <c r="FG4" s="3" t="s">
        <v>5</v>
      </c>
      <c r="FH4" s="3" t="s">
        <v>5</v>
      </c>
      <c r="FI4" s="3" t="s">
        <v>5</v>
      </c>
      <c r="FJ4" s="3" t="s">
        <v>5</v>
      </c>
      <c r="FK4" s="3" t="s">
        <v>5</v>
      </c>
      <c r="FL4" s="3" t="s">
        <v>5</v>
      </c>
      <c r="FM4" s="3" t="s">
        <v>5</v>
      </c>
      <c r="FN4" s="3" t="s">
        <v>5</v>
      </c>
      <c r="FO4" s="3" t="s">
        <v>5</v>
      </c>
      <c r="FP4" s="3" t="s">
        <v>5</v>
      </c>
      <c r="FQ4" s="3" t="s">
        <v>5</v>
      </c>
      <c r="FR4" s="3" t="s">
        <v>5</v>
      </c>
      <c r="FS4" s="3" t="s">
        <v>5</v>
      </c>
      <c r="FT4" s="3" t="s">
        <v>5</v>
      </c>
      <c r="FU4" s="3" t="s">
        <v>5</v>
      </c>
      <c r="FV4" s="3" t="s">
        <v>5</v>
      </c>
      <c r="FW4" s="3" t="s">
        <v>5</v>
      </c>
      <c r="FX4" s="3" t="s">
        <v>5</v>
      </c>
      <c r="FY4" s="3" t="s">
        <v>5</v>
      </c>
      <c r="FZ4" s="3" t="s">
        <v>5</v>
      </c>
      <c r="GA4" s="3" t="s">
        <v>5</v>
      </c>
      <c r="GB4" s="3" t="s">
        <v>5</v>
      </c>
      <c r="GC4" s="3" t="s">
        <v>5</v>
      </c>
      <c r="GD4" s="3" t="s">
        <v>5</v>
      </c>
      <c r="GE4" s="3" t="s">
        <v>5</v>
      </c>
      <c r="GF4" s="3" t="s">
        <v>5</v>
      </c>
      <c r="GG4" s="3" t="s">
        <v>5</v>
      </c>
      <c r="GH4" s="3" t="s">
        <v>5</v>
      </c>
      <c r="GI4" s="3" t="s">
        <v>5</v>
      </c>
      <c r="GJ4" s="3" t="s">
        <v>5</v>
      </c>
      <c r="GK4" s="3" t="s">
        <v>5</v>
      </c>
      <c r="GL4" s="3" t="s">
        <v>5</v>
      </c>
      <c r="GM4" s="3" t="s">
        <v>5</v>
      </c>
      <c r="GN4" s="3" t="s">
        <v>5</v>
      </c>
      <c r="GO4" s="3" t="s">
        <v>5</v>
      </c>
      <c r="GP4" s="3" t="s">
        <v>5</v>
      </c>
    </row>
    <row r="5" spans="1:210" x14ac:dyDescent="0.2">
      <c r="C5" s="70"/>
      <c r="D5" s="71"/>
    </row>
    <row r="6" spans="1:210" x14ac:dyDescent="0.2">
      <c r="C6" s="70"/>
      <c r="D6" s="71"/>
    </row>
    <row r="7" spans="1:210" ht="18" x14ac:dyDescent="0.25">
      <c r="B7" s="191"/>
      <c r="C7" s="192" t="s">
        <v>11</v>
      </c>
      <c r="D7" s="3"/>
      <c r="H7" s="192" t="str">
        <f>H2</f>
        <v>Historique</v>
      </c>
      <c r="O7" s="192" t="str">
        <f>O2</f>
        <v>ADEME TEND</v>
      </c>
      <c r="AZ7" s="192" t="str">
        <f>AZ2</f>
        <v>ADEME S1</v>
      </c>
      <c r="CK7" s="192" t="str">
        <f>CK2</f>
        <v>ADEME S2</v>
      </c>
      <c r="DV7" s="192" t="str">
        <f>DV2</f>
        <v>ADEME S3</v>
      </c>
      <c r="FG7" s="192" t="str">
        <f>FG2</f>
        <v>ADEME S4</v>
      </c>
      <c r="GR7" s="192" t="s">
        <v>0</v>
      </c>
      <c r="GT7" s="65" t="s">
        <v>12</v>
      </c>
      <c r="GX7" s="192" t="s">
        <v>13</v>
      </c>
      <c r="GZ7" s="65" t="s">
        <v>14</v>
      </c>
    </row>
    <row r="8" spans="1:210" x14ac:dyDescent="0.2">
      <c r="B8" s="3"/>
      <c r="C8" s="32"/>
      <c r="D8" s="193"/>
    </row>
    <row r="9" spans="1:210" ht="15" x14ac:dyDescent="0.25">
      <c r="B9" s="3"/>
      <c r="C9" s="33" t="s">
        <v>15</v>
      </c>
      <c r="D9" s="3"/>
      <c r="H9" s="194" t="s">
        <v>1</v>
      </c>
      <c r="O9" s="195" t="s">
        <v>94</v>
      </c>
      <c r="AZ9" s="196" t="s">
        <v>2</v>
      </c>
      <c r="CK9" s="197" t="s">
        <v>3</v>
      </c>
      <c r="DV9" s="198" t="s">
        <v>4</v>
      </c>
      <c r="FG9" s="199" t="s">
        <v>5</v>
      </c>
      <c r="GR9" s="276" t="str">
        <f t="shared" ref="GR9:GV9" si="0">GR$1</f>
        <v>TEND</v>
      </c>
      <c r="GS9" s="200" t="str">
        <f t="shared" si="0"/>
        <v>S1</v>
      </c>
      <c r="GT9" s="201" t="str">
        <f t="shared" si="0"/>
        <v>S2</v>
      </c>
      <c r="GU9" s="202" t="str">
        <f t="shared" si="0"/>
        <v>S3</v>
      </c>
      <c r="GV9" s="268" t="str">
        <f t="shared" si="0"/>
        <v>S4</v>
      </c>
      <c r="GX9" s="276" t="str">
        <f>GX$1</f>
        <v>TEND</v>
      </c>
      <c r="GY9" s="200" t="str">
        <f t="shared" ref="GY9:HB9" si="1">GY$1</f>
        <v>S1</v>
      </c>
      <c r="GZ9" s="201" t="str">
        <f t="shared" si="1"/>
        <v>S2</v>
      </c>
      <c r="HA9" s="202" t="str">
        <f t="shared" si="1"/>
        <v>S3</v>
      </c>
      <c r="HB9" s="268" t="str">
        <f t="shared" si="1"/>
        <v>S4</v>
      </c>
    </row>
    <row r="10" spans="1:210" s="6" customFormat="1" ht="18" customHeight="1" x14ac:dyDescent="0.2">
      <c r="B10" s="4"/>
      <c r="C10" s="129"/>
      <c r="D10" s="131"/>
      <c r="E10" s="131" t="s">
        <v>23</v>
      </c>
      <c r="F10" s="132" t="s">
        <v>24</v>
      </c>
      <c r="H10" s="133">
        <f t="shared" ref="H10:M10" si="2">H$1</f>
        <v>2015</v>
      </c>
      <c r="I10" s="131">
        <f t="shared" si="2"/>
        <v>2016</v>
      </c>
      <c r="J10" s="131">
        <f t="shared" si="2"/>
        <v>2017</v>
      </c>
      <c r="K10" s="131">
        <f t="shared" si="2"/>
        <v>2018</v>
      </c>
      <c r="L10" s="131">
        <f t="shared" si="2"/>
        <v>2019</v>
      </c>
      <c r="M10" s="132">
        <f t="shared" si="2"/>
        <v>2020</v>
      </c>
      <c r="O10" s="133">
        <f t="shared" ref="O10:AX10" si="3">O$1</f>
        <v>2015</v>
      </c>
      <c r="P10" s="131">
        <f t="shared" si="3"/>
        <v>2016</v>
      </c>
      <c r="Q10" s="131">
        <f t="shared" si="3"/>
        <v>2017</v>
      </c>
      <c r="R10" s="131">
        <f t="shared" si="3"/>
        <v>2018</v>
      </c>
      <c r="S10" s="131">
        <f t="shared" si="3"/>
        <v>2019</v>
      </c>
      <c r="T10" s="131">
        <f t="shared" si="3"/>
        <v>2020</v>
      </c>
      <c r="U10" s="131">
        <f t="shared" si="3"/>
        <v>2021</v>
      </c>
      <c r="V10" s="131">
        <f t="shared" si="3"/>
        <v>2022</v>
      </c>
      <c r="W10" s="131">
        <f t="shared" si="3"/>
        <v>2023</v>
      </c>
      <c r="X10" s="131">
        <f t="shared" si="3"/>
        <v>2024</v>
      </c>
      <c r="Y10" s="131">
        <f t="shared" si="3"/>
        <v>2025</v>
      </c>
      <c r="Z10" s="131">
        <f t="shared" si="3"/>
        <v>2026</v>
      </c>
      <c r="AA10" s="131">
        <f t="shared" si="3"/>
        <v>2027</v>
      </c>
      <c r="AB10" s="131">
        <f t="shared" si="3"/>
        <v>2028</v>
      </c>
      <c r="AC10" s="131">
        <f t="shared" si="3"/>
        <v>2029</v>
      </c>
      <c r="AD10" s="131">
        <f t="shared" si="3"/>
        <v>2030</v>
      </c>
      <c r="AE10" s="131">
        <f t="shared" si="3"/>
        <v>2031</v>
      </c>
      <c r="AF10" s="131">
        <f t="shared" si="3"/>
        <v>2032</v>
      </c>
      <c r="AG10" s="131">
        <f t="shared" si="3"/>
        <v>2033</v>
      </c>
      <c r="AH10" s="131">
        <f t="shared" si="3"/>
        <v>2034</v>
      </c>
      <c r="AI10" s="131">
        <f t="shared" si="3"/>
        <v>2035</v>
      </c>
      <c r="AJ10" s="131">
        <f t="shared" si="3"/>
        <v>2036</v>
      </c>
      <c r="AK10" s="131">
        <f t="shared" si="3"/>
        <v>2037</v>
      </c>
      <c r="AL10" s="131">
        <f t="shared" si="3"/>
        <v>2098</v>
      </c>
      <c r="AM10" s="131">
        <f t="shared" si="3"/>
        <v>2039</v>
      </c>
      <c r="AN10" s="131">
        <f t="shared" si="3"/>
        <v>2040</v>
      </c>
      <c r="AO10" s="131">
        <f t="shared" si="3"/>
        <v>2041</v>
      </c>
      <c r="AP10" s="131">
        <f t="shared" si="3"/>
        <v>2042</v>
      </c>
      <c r="AQ10" s="131">
        <f t="shared" si="3"/>
        <v>2043</v>
      </c>
      <c r="AR10" s="131">
        <f t="shared" si="3"/>
        <v>2044</v>
      </c>
      <c r="AS10" s="131">
        <f t="shared" si="3"/>
        <v>2045</v>
      </c>
      <c r="AT10" s="131">
        <f t="shared" si="3"/>
        <v>2046</v>
      </c>
      <c r="AU10" s="131">
        <f t="shared" si="3"/>
        <v>2047</v>
      </c>
      <c r="AV10" s="131">
        <f t="shared" si="3"/>
        <v>2048</v>
      </c>
      <c r="AW10" s="131">
        <f t="shared" si="3"/>
        <v>2049</v>
      </c>
      <c r="AX10" s="132">
        <f t="shared" si="3"/>
        <v>2050</v>
      </c>
      <c r="AZ10" s="133">
        <f t="shared" ref="AZ10:CI10" si="4">AZ$1</f>
        <v>2015</v>
      </c>
      <c r="BA10" s="131">
        <f t="shared" si="4"/>
        <v>2016</v>
      </c>
      <c r="BB10" s="131">
        <f t="shared" si="4"/>
        <v>2017</v>
      </c>
      <c r="BC10" s="131">
        <f t="shared" si="4"/>
        <v>2018</v>
      </c>
      <c r="BD10" s="131">
        <f t="shared" si="4"/>
        <v>2019</v>
      </c>
      <c r="BE10" s="131">
        <f t="shared" si="4"/>
        <v>2020</v>
      </c>
      <c r="BF10" s="131">
        <f t="shared" si="4"/>
        <v>2021</v>
      </c>
      <c r="BG10" s="131">
        <f t="shared" si="4"/>
        <v>2022</v>
      </c>
      <c r="BH10" s="131">
        <f t="shared" si="4"/>
        <v>2023</v>
      </c>
      <c r="BI10" s="131">
        <f t="shared" si="4"/>
        <v>2024</v>
      </c>
      <c r="BJ10" s="131">
        <f t="shared" si="4"/>
        <v>2025</v>
      </c>
      <c r="BK10" s="131">
        <f t="shared" si="4"/>
        <v>2026</v>
      </c>
      <c r="BL10" s="131">
        <f t="shared" si="4"/>
        <v>2027</v>
      </c>
      <c r="BM10" s="131">
        <f t="shared" si="4"/>
        <v>2028</v>
      </c>
      <c r="BN10" s="131">
        <f t="shared" si="4"/>
        <v>2029</v>
      </c>
      <c r="BO10" s="131">
        <f t="shared" si="4"/>
        <v>2030</v>
      </c>
      <c r="BP10" s="131">
        <f t="shared" si="4"/>
        <v>2031</v>
      </c>
      <c r="BQ10" s="131">
        <f t="shared" si="4"/>
        <v>2032</v>
      </c>
      <c r="BR10" s="131">
        <f t="shared" si="4"/>
        <v>2033</v>
      </c>
      <c r="BS10" s="131">
        <f t="shared" si="4"/>
        <v>2034</v>
      </c>
      <c r="BT10" s="131">
        <f t="shared" si="4"/>
        <v>2035</v>
      </c>
      <c r="BU10" s="131">
        <f t="shared" si="4"/>
        <v>2036</v>
      </c>
      <c r="BV10" s="131">
        <f t="shared" si="4"/>
        <v>2037</v>
      </c>
      <c r="BW10" s="131">
        <f t="shared" si="4"/>
        <v>2098</v>
      </c>
      <c r="BX10" s="131">
        <f t="shared" si="4"/>
        <v>2039</v>
      </c>
      <c r="BY10" s="131">
        <f t="shared" si="4"/>
        <v>2040</v>
      </c>
      <c r="BZ10" s="131">
        <f t="shared" si="4"/>
        <v>2041</v>
      </c>
      <c r="CA10" s="131">
        <f t="shared" si="4"/>
        <v>2042</v>
      </c>
      <c r="CB10" s="131">
        <f t="shared" si="4"/>
        <v>2043</v>
      </c>
      <c r="CC10" s="131">
        <f t="shared" si="4"/>
        <v>2044</v>
      </c>
      <c r="CD10" s="131">
        <f t="shared" si="4"/>
        <v>2045</v>
      </c>
      <c r="CE10" s="131">
        <f t="shared" si="4"/>
        <v>2046</v>
      </c>
      <c r="CF10" s="131">
        <f t="shared" si="4"/>
        <v>2047</v>
      </c>
      <c r="CG10" s="131">
        <f t="shared" si="4"/>
        <v>2048</v>
      </c>
      <c r="CH10" s="131">
        <f t="shared" si="4"/>
        <v>2049</v>
      </c>
      <c r="CI10" s="132">
        <f t="shared" si="4"/>
        <v>2050</v>
      </c>
      <c r="CK10" s="133">
        <f t="shared" ref="CK10:DT10" si="5">CK$1</f>
        <v>2015</v>
      </c>
      <c r="CL10" s="131">
        <f t="shared" si="5"/>
        <v>2016</v>
      </c>
      <c r="CM10" s="131">
        <f t="shared" si="5"/>
        <v>2017</v>
      </c>
      <c r="CN10" s="131">
        <f t="shared" si="5"/>
        <v>2018</v>
      </c>
      <c r="CO10" s="131">
        <f t="shared" si="5"/>
        <v>2019</v>
      </c>
      <c r="CP10" s="131">
        <f t="shared" si="5"/>
        <v>2020</v>
      </c>
      <c r="CQ10" s="131">
        <f t="shared" si="5"/>
        <v>2021</v>
      </c>
      <c r="CR10" s="131">
        <f t="shared" si="5"/>
        <v>2022</v>
      </c>
      <c r="CS10" s="131">
        <f t="shared" si="5"/>
        <v>2023</v>
      </c>
      <c r="CT10" s="131">
        <f t="shared" si="5"/>
        <v>2024</v>
      </c>
      <c r="CU10" s="131">
        <f t="shared" si="5"/>
        <v>2025</v>
      </c>
      <c r="CV10" s="131">
        <f t="shared" si="5"/>
        <v>2026</v>
      </c>
      <c r="CW10" s="131">
        <f t="shared" si="5"/>
        <v>2027</v>
      </c>
      <c r="CX10" s="131">
        <f t="shared" si="5"/>
        <v>2028</v>
      </c>
      <c r="CY10" s="131">
        <f t="shared" si="5"/>
        <v>2029</v>
      </c>
      <c r="CZ10" s="131">
        <f t="shared" si="5"/>
        <v>2030</v>
      </c>
      <c r="DA10" s="131">
        <f t="shared" si="5"/>
        <v>2031</v>
      </c>
      <c r="DB10" s="131">
        <f t="shared" si="5"/>
        <v>2032</v>
      </c>
      <c r="DC10" s="131">
        <f t="shared" si="5"/>
        <v>2033</v>
      </c>
      <c r="DD10" s="131">
        <f t="shared" si="5"/>
        <v>2034</v>
      </c>
      <c r="DE10" s="131">
        <f t="shared" si="5"/>
        <v>2035</v>
      </c>
      <c r="DF10" s="131">
        <f t="shared" si="5"/>
        <v>2036</v>
      </c>
      <c r="DG10" s="131">
        <f t="shared" si="5"/>
        <v>2037</v>
      </c>
      <c r="DH10" s="131">
        <f t="shared" si="5"/>
        <v>2098</v>
      </c>
      <c r="DI10" s="131">
        <f t="shared" si="5"/>
        <v>2039</v>
      </c>
      <c r="DJ10" s="131">
        <f t="shared" si="5"/>
        <v>2040</v>
      </c>
      <c r="DK10" s="131">
        <f t="shared" si="5"/>
        <v>2041</v>
      </c>
      <c r="DL10" s="131">
        <f t="shared" si="5"/>
        <v>2042</v>
      </c>
      <c r="DM10" s="131">
        <f t="shared" si="5"/>
        <v>2043</v>
      </c>
      <c r="DN10" s="131">
        <f t="shared" si="5"/>
        <v>2044</v>
      </c>
      <c r="DO10" s="131">
        <f t="shared" si="5"/>
        <v>2045</v>
      </c>
      <c r="DP10" s="131">
        <f t="shared" si="5"/>
        <v>2046</v>
      </c>
      <c r="DQ10" s="131">
        <f t="shared" si="5"/>
        <v>2047</v>
      </c>
      <c r="DR10" s="131">
        <f t="shared" si="5"/>
        <v>2048</v>
      </c>
      <c r="DS10" s="131">
        <f t="shared" si="5"/>
        <v>2049</v>
      </c>
      <c r="DT10" s="132">
        <f t="shared" si="5"/>
        <v>2050</v>
      </c>
      <c r="DV10" s="133">
        <f t="shared" ref="DV10:GG10" si="6">DV$1</f>
        <v>2015</v>
      </c>
      <c r="DW10" s="131">
        <f t="shared" si="6"/>
        <v>2016</v>
      </c>
      <c r="DX10" s="131">
        <f t="shared" si="6"/>
        <v>2017</v>
      </c>
      <c r="DY10" s="131">
        <f t="shared" si="6"/>
        <v>2018</v>
      </c>
      <c r="DZ10" s="131">
        <f t="shared" si="6"/>
        <v>2019</v>
      </c>
      <c r="EA10" s="131">
        <f t="shared" si="6"/>
        <v>2020</v>
      </c>
      <c r="EB10" s="131">
        <f t="shared" si="6"/>
        <v>2021</v>
      </c>
      <c r="EC10" s="131">
        <f t="shared" si="6"/>
        <v>2022</v>
      </c>
      <c r="ED10" s="131">
        <f t="shared" si="6"/>
        <v>2023</v>
      </c>
      <c r="EE10" s="131">
        <f t="shared" si="6"/>
        <v>2024</v>
      </c>
      <c r="EF10" s="131">
        <f t="shared" si="6"/>
        <v>2025</v>
      </c>
      <c r="EG10" s="131">
        <f t="shared" si="6"/>
        <v>2026</v>
      </c>
      <c r="EH10" s="131">
        <f t="shared" si="6"/>
        <v>2027</v>
      </c>
      <c r="EI10" s="131">
        <f t="shared" si="6"/>
        <v>2028</v>
      </c>
      <c r="EJ10" s="131">
        <f t="shared" si="6"/>
        <v>2029</v>
      </c>
      <c r="EK10" s="131">
        <f>EK$1</f>
        <v>2030</v>
      </c>
      <c r="EL10" s="131">
        <f t="shared" si="6"/>
        <v>2031</v>
      </c>
      <c r="EM10" s="131">
        <f t="shared" si="6"/>
        <v>2032</v>
      </c>
      <c r="EN10" s="131">
        <f t="shared" si="6"/>
        <v>2033</v>
      </c>
      <c r="EO10" s="131">
        <f t="shared" si="6"/>
        <v>2034</v>
      </c>
      <c r="EP10" s="131">
        <f t="shared" si="6"/>
        <v>2035</v>
      </c>
      <c r="EQ10" s="131">
        <f t="shared" si="6"/>
        <v>2036</v>
      </c>
      <c r="ER10" s="131">
        <f t="shared" si="6"/>
        <v>2037</v>
      </c>
      <c r="ES10" s="131">
        <f t="shared" si="6"/>
        <v>2098</v>
      </c>
      <c r="ET10" s="131">
        <f t="shared" si="6"/>
        <v>2039</v>
      </c>
      <c r="EU10" s="131">
        <f t="shared" si="6"/>
        <v>2040</v>
      </c>
      <c r="EV10" s="131">
        <f t="shared" si="6"/>
        <v>2041</v>
      </c>
      <c r="EW10" s="131">
        <f t="shared" si="6"/>
        <v>2042</v>
      </c>
      <c r="EX10" s="131">
        <f t="shared" si="6"/>
        <v>2043</v>
      </c>
      <c r="EY10" s="131">
        <f t="shared" si="6"/>
        <v>2044</v>
      </c>
      <c r="EZ10" s="131">
        <f t="shared" si="6"/>
        <v>2045</v>
      </c>
      <c r="FA10" s="131">
        <f t="shared" si="6"/>
        <v>2046</v>
      </c>
      <c r="FB10" s="131">
        <f t="shared" si="6"/>
        <v>2047</v>
      </c>
      <c r="FC10" s="131">
        <f t="shared" si="6"/>
        <v>2048</v>
      </c>
      <c r="FD10" s="131">
        <f t="shared" si="6"/>
        <v>2049</v>
      </c>
      <c r="FE10" s="132">
        <f t="shared" si="6"/>
        <v>2050</v>
      </c>
      <c r="FG10" s="133">
        <f t="shared" si="6"/>
        <v>2015</v>
      </c>
      <c r="FH10" s="131">
        <f t="shared" si="6"/>
        <v>2016</v>
      </c>
      <c r="FI10" s="131">
        <f t="shared" si="6"/>
        <v>2017</v>
      </c>
      <c r="FJ10" s="131">
        <f t="shared" si="6"/>
        <v>2018</v>
      </c>
      <c r="FK10" s="131">
        <f t="shared" si="6"/>
        <v>2019</v>
      </c>
      <c r="FL10" s="131">
        <f t="shared" si="6"/>
        <v>2020</v>
      </c>
      <c r="FM10" s="131">
        <f t="shared" si="6"/>
        <v>2021</v>
      </c>
      <c r="FN10" s="131">
        <f t="shared" si="6"/>
        <v>2022</v>
      </c>
      <c r="FO10" s="131">
        <f t="shared" si="6"/>
        <v>2023</v>
      </c>
      <c r="FP10" s="131">
        <f t="shared" si="6"/>
        <v>2024</v>
      </c>
      <c r="FQ10" s="131">
        <f t="shared" si="6"/>
        <v>2025</v>
      </c>
      <c r="FR10" s="131">
        <f t="shared" si="6"/>
        <v>2026</v>
      </c>
      <c r="FS10" s="131">
        <f t="shared" si="6"/>
        <v>2027</v>
      </c>
      <c r="FT10" s="131">
        <f t="shared" si="6"/>
        <v>2028</v>
      </c>
      <c r="FU10" s="131">
        <f t="shared" si="6"/>
        <v>2029</v>
      </c>
      <c r="FV10" s="131">
        <f>FV$1</f>
        <v>2030</v>
      </c>
      <c r="FW10" s="131">
        <f t="shared" si="6"/>
        <v>2031</v>
      </c>
      <c r="FX10" s="131">
        <f t="shared" si="6"/>
        <v>2032</v>
      </c>
      <c r="FY10" s="131">
        <f t="shared" si="6"/>
        <v>2033</v>
      </c>
      <c r="FZ10" s="131">
        <f t="shared" si="6"/>
        <v>2034</v>
      </c>
      <c r="GA10" s="131">
        <f t="shared" si="6"/>
        <v>2035</v>
      </c>
      <c r="GB10" s="131">
        <f t="shared" si="6"/>
        <v>2036</v>
      </c>
      <c r="GC10" s="131">
        <f t="shared" si="6"/>
        <v>2037</v>
      </c>
      <c r="GD10" s="131">
        <f t="shared" si="6"/>
        <v>2098</v>
      </c>
      <c r="GE10" s="131">
        <f t="shared" si="6"/>
        <v>2039</v>
      </c>
      <c r="GF10" s="131">
        <f t="shared" si="6"/>
        <v>2040</v>
      </c>
      <c r="GG10" s="131">
        <f t="shared" si="6"/>
        <v>2041</v>
      </c>
      <c r="GH10" s="131">
        <f t="shared" ref="GH10:GP10" si="7">GH$1</f>
        <v>2042</v>
      </c>
      <c r="GI10" s="131">
        <f t="shared" si="7"/>
        <v>2043</v>
      </c>
      <c r="GJ10" s="131">
        <f t="shared" si="7"/>
        <v>2044</v>
      </c>
      <c r="GK10" s="131">
        <f t="shared" si="7"/>
        <v>2045</v>
      </c>
      <c r="GL10" s="131">
        <f t="shared" si="7"/>
        <v>2046</v>
      </c>
      <c r="GM10" s="131">
        <f t="shared" si="7"/>
        <v>2047</v>
      </c>
      <c r="GN10" s="131">
        <f t="shared" si="7"/>
        <v>2048</v>
      </c>
      <c r="GO10" s="131">
        <f t="shared" si="7"/>
        <v>2049</v>
      </c>
      <c r="GP10" s="132">
        <f t="shared" si="7"/>
        <v>2050</v>
      </c>
      <c r="GR10" s="277" t="str">
        <f t="shared" ref="GR10:GV10" si="8">GR$2</f>
        <v>2023-2050</v>
      </c>
      <c r="GS10" s="131" t="str">
        <f t="shared" si="8"/>
        <v>2023-2050</v>
      </c>
      <c r="GT10" s="131" t="str">
        <f t="shared" si="8"/>
        <v>2023-2050</v>
      </c>
      <c r="GU10" s="131" t="str">
        <f t="shared" si="8"/>
        <v>2023-2050</v>
      </c>
      <c r="GV10" s="132" t="str">
        <f t="shared" si="8"/>
        <v>2023-2050</v>
      </c>
      <c r="GX10" s="277" t="str">
        <f t="shared" ref="GX10:HB10" si="9">GX$2</f>
        <v>2023-2050</v>
      </c>
      <c r="GY10" s="131" t="str">
        <f t="shared" si="9"/>
        <v>2023-2050</v>
      </c>
      <c r="GZ10" s="131" t="str">
        <f t="shared" si="9"/>
        <v>2023-2050</v>
      </c>
      <c r="HA10" s="131" t="str">
        <f t="shared" si="9"/>
        <v>2023-2050</v>
      </c>
      <c r="HB10" s="132" t="str">
        <f t="shared" si="9"/>
        <v>2023-2050</v>
      </c>
    </row>
    <row r="11" spans="1:210" ht="15" customHeight="1" x14ac:dyDescent="0.3">
      <c r="B11" s="191"/>
      <c r="C11" s="203"/>
      <c r="D11" s="3"/>
      <c r="E11" s="8"/>
      <c r="F11" s="204"/>
      <c r="H11" s="205"/>
      <c r="I11" s="206"/>
      <c r="J11" s="206"/>
      <c r="K11" s="206"/>
      <c r="L11" s="206"/>
      <c r="M11" s="207"/>
      <c r="N11" s="208"/>
      <c r="O11" s="205"/>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7"/>
      <c r="AY11" s="208"/>
      <c r="AZ11" s="205"/>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7"/>
      <c r="CJ11" s="209"/>
      <c r="CK11" s="205"/>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7"/>
      <c r="DU11" s="209"/>
      <c r="DV11" s="205"/>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7"/>
      <c r="FF11" s="209"/>
      <c r="FG11" s="205"/>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7"/>
      <c r="GQ11" s="209"/>
      <c r="GR11" s="210"/>
      <c r="GS11" s="211"/>
      <c r="GT11" s="211"/>
      <c r="GU11" s="211"/>
      <c r="GV11" s="212"/>
      <c r="GX11" s="210"/>
      <c r="GY11" s="211"/>
      <c r="GZ11" s="211"/>
      <c r="HA11" s="211"/>
      <c r="HB11" s="212"/>
    </row>
    <row r="12" spans="1:210" ht="15" x14ac:dyDescent="0.2">
      <c r="B12" s="191"/>
      <c r="C12" s="226" t="s">
        <v>16</v>
      </c>
      <c r="D12" s="3"/>
      <c r="E12" s="4" t="s">
        <v>194</v>
      </c>
      <c r="F12" s="204"/>
      <c r="H12" s="221"/>
      <c r="I12" s="64"/>
      <c r="J12" s="64"/>
      <c r="K12" s="64"/>
      <c r="L12" s="64"/>
      <c r="M12" s="222"/>
      <c r="N12" s="223"/>
      <c r="O12" s="221"/>
      <c r="P12" s="64"/>
      <c r="Q12" s="64"/>
      <c r="R12" s="64"/>
      <c r="S12" s="64"/>
      <c r="T12" s="64"/>
      <c r="U12" s="64"/>
      <c r="V12" s="64">
        <f>Acier!V233</f>
        <v>0</v>
      </c>
      <c r="W12" s="64">
        <f>Acier!W233</f>
        <v>95.312899999999999</v>
      </c>
      <c r="X12" s="64">
        <f>Acier!X233</f>
        <v>95.312899999999999</v>
      </c>
      <c r="Y12" s="64">
        <f>Acier!Y233</f>
        <v>95.312899999999999</v>
      </c>
      <c r="Z12" s="64">
        <f>Acier!Z233</f>
        <v>77.806736000000015</v>
      </c>
      <c r="AA12" s="64">
        <f>Acier!AA233</f>
        <v>77.806736000000015</v>
      </c>
      <c r="AB12" s="64">
        <f>Acier!AB233</f>
        <v>77.806736000000015</v>
      </c>
      <c r="AC12" s="64">
        <f>Acier!AC233</f>
        <v>77.806736000000015</v>
      </c>
      <c r="AD12" s="64">
        <f>Acier!AD233</f>
        <v>77.806736000000015</v>
      </c>
      <c r="AE12" s="64">
        <f>Acier!AE233</f>
        <v>52.286189263157908</v>
      </c>
      <c r="AF12" s="64">
        <f>Acier!AF233</f>
        <v>52.286189263157908</v>
      </c>
      <c r="AG12" s="64">
        <f>Acier!AG233</f>
        <v>52.286189263157908</v>
      </c>
      <c r="AH12" s="64">
        <f>Acier!AH233</f>
        <v>52.286189263157908</v>
      </c>
      <c r="AI12" s="64">
        <f>Acier!AI233</f>
        <v>52.286189263157908</v>
      </c>
      <c r="AJ12" s="64">
        <f>Acier!AJ233</f>
        <v>45.978485263157893</v>
      </c>
      <c r="AK12" s="64">
        <f>Acier!AK233</f>
        <v>45.978485263157893</v>
      </c>
      <c r="AL12" s="64">
        <f>Acier!AL233</f>
        <v>45.978485263157893</v>
      </c>
      <c r="AM12" s="64">
        <f>Acier!AM233</f>
        <v>45.978485263157893</v>
      </c>
      <c r="AN12" s="64">
        <f>Acier!AN233</f>
        <v>45.978485263157893</v>
      </c>
      <c r="AO12" s="64">
        <f>Acier!AO233</f>
        <v>55.440041263157902</v>
      </c>
      <c r="AP12" s="64">
        <f>Acier!AP233</f>
        <v>55.440041263157902</v>
      </c>
      <c r="AQ12" s="64">
        <f>Acier!AQ233</f>
        <v>55.440041263157902</v>
      </c>
      <c r="AR12" s="64">
        <f>Acier!AR233</f>
        <v>55.440041263157902</v>
      </c>
      <c r="AS12" s="64">
        <f>Acier!AS233</f>
        <v>55.440041263157902</v>
      </c>
      <c r="AT12" s="64">
        <f>Acier!AT233</f>
        <v>63.97601026315791</v>
      </c>
      <c r="AU12" s="64">
        <f>Acier!AU233</f>
        <v>63.97601026315791</v>
      </c>
      <c r="AV12" s="64">
        <f>Acier!AV233</f>
        <v>63.97601026315791</v>
      </c>
      <c r="AW12" s="64">
        <f>Acier!AW233</f>
        <v>63.97601026315791</v>
      </c>
      <c r="AX12" s="222">
        <f>Acier!AX233</f>
        <v>0</v>
      </c>
      <c r="AY12" s="64"/>
      <c r="AZ12" s="221"/>
      <c r="BA12" s="64"/>
      <c r="BB12" s="64"/>
      <c r="BC12" s="64"/>
      <c r="BD12" s="64"/>
      <c r="BE12" s="64"/>
      <c r="BF12" s="64"/>
      <c r="BG12" s="64">
        <f>Acier!BG233</f>
        <v>0</v>
      </c>
      <c r="BH12" s="64">
        <f>Acier!BH233</f>
        <v>27.423199999999998</v>
      </c>
      <c r="BI12" s="64">
        <f>Acier!BI233</f>
        <v>27.423199999999998</v>
      </c>
      <c r="BJ12" s="64">
        <f>Acier!BJ233</f>
        <v>27.423199999999998</v>
      </c>
      <c r="BK12" s="64">
        <f>Acier!BK233</f>
        <v>20.302463999999997</v>
      </c>
      <c r="BL12" s="64">
        <f>Acier!BL233</f>
        <v>20.302463999999997</v>
      </c>
      <c r="BM12" s="64">
        <f>Acier!BM233</f>
        <v>20.302463999999997</v>
      </c>
      <c r="BN12" s="64">
        <f>Acier!BN233</f>
        <v>20.302463999999997</v>
      </c>
      <c r="BO12" s="64">
        <f>Acier!BO233</f>
        <v>20.302463999999997</v>
      </c>
      <c r="BP12" s="64">
        <f>Acier!BP233</f>
        <v>19.019616000000003</v>
      </c>
      <c r="BQ12" s="64">
        <f>Acier!BQ233</f>
        <v>19.019616000000003</v>
      </c>
      <c r="BR12" s="64">
        <f>Acier!BR233</f>
        <v>19.019616000000003</v>
      </c>
      <c r="BS12" s="64">
        <f>Acier!BS233</f>
        <v>19.019616000000003</v>
      </c>
      <c r="BT12" s="64">
        <f>Acier!BT233</f>
        <v>19.019616000000003</v>
      </c>
      <c r="BU12" s="64">
        <f>Acier!BU233</f>
        <v>16.45392</v>
      </c>
      <c r="BV12" s="64">
        <f>Acier!BV233</f>
        <v>16.45392</v>
      </c>
      <c r="BW12" s="64">
        <f>Acier!BW233</f>
        <v>16.45392</v>
      </c>
      <c r="BX12" s="64">
        <f>Acier!BX233</f>
        <v>16.45392</v>
      </c>
      <c r="BY12" s="64">
        <f>Acier!BY233</f>
        <v>16.45392</v>
      </c>
      <c r="BZ12" s="64">
        <f>Acier!BZ233</f>
        <v>20.302463999999997</v>
      </c>
      <c r="CA12" s="64">
        <f>Acier!CA233</f>
        <v>20.302463999999997</v>
      </c>
      <c r="CB12" s="64">
        <f>Acier!CB233</f>
        <v>20.302463999999997</v>
      </c>
      <c r="CC12" s="64">
        <f>Acier!CC233</f>
        <v>20.302463999999997</v>
      </c>
      <c r="CD12" s="64">
        <f>Acier!CD233</f>
        <v>20.302463999999997</v>
      </c>
      <c r="CE12" s="64">
        <f>Acier!CE233</f>
        <v>23.774520000000003</v>
      </c>
      <c r="CF12" s="64">
        <f>Acier!CF233</f>
        <v>23.774520000000003</v>
      </c>
      <c r="CG12" s="64">
        <f>Acier!CG233</f>
        <v>23.774520000000003</v>
      </c>
      <c r="CH12" s="64">
        <f>Acier!CH233</f>
        <v>23.774520000000003</v>
      </c>
      <c r="CI12" s="222">
        <f>Acier!CI233</f>
        <v>0</v>
      </c>
      <c r="CJ12" s="64"/>
      <c r="CK12" s="221"/>
      <c r="CL12" s="64"/>
      <c r="CM12" s="64"/>
      <c r="CN12" s="64"/>
      <c r="CO12" s="64"/>
      <c r="CP12" s="64"/>
      <c r="CQ12" s="64"/>
      <c r="CR12" s="64">
        <f>Acier!CR233</f>
        <v>0</v>
      </c>
      <c r="CS12" s="64">
        <f>Acier!CS233</f>
        <v>276.39612000000005</v>
      </c>
      <c r="CT12" s="64">
        <f>Acier!CT233</f>
        <v>276.39612000000005</v>
      </c>
      <c r="CU12" s="64">
        <f>Acier!CU233</f>
        <v>276.39612000000005</v>
      </c>
      <c r="CV12" s="64">
        <f>Acier!CV233</f>
        <v>204.62682240000001</v>
      </c>
      <c r="CW12" s="64">
        <f>Acier!CW233</f>
        <v>204.62682240000001</v>
      </c>
      <c r="CX12" s="64">
        <f>Acier!CX233</f>
        <v>204.62682240000001</v>
      </c>
      <c r="CY12" s="64">
        <f>Acier!CY233</f>
        <v>204.62682240000001</v>
      </c>
      <c r="CZ12" s="64">
        <f>Acier!CZ233</f>
        <v>204.62682240000001</v>
      </c>
      <c r="DA12" s="64">
        <f>Acier!DA233</f>
        <v>191.69710560000004</v>
      </c>
      <c r="DB12" s="64">
        <f>Acier!DB233</f>
        <v>191.69710560000004</v>
      </c>
      <c r="DC12" s="64">
        <f>Acier!DC233</f>
        <v>191.69710560000004</v>
      </c>
      <c r="DD12" s="64">
        <f>Acier!DD233</f>
        <v>191.69710560000004</v>
      </c>
      <c r="DE12" s="64">
        <f>Acier!DE233</f>
        <v>191.69710560000004</v>
      </c>
      <c r="DF12" s="64">
        <f>Acier!DF233</f>
        <v>0</v>
      </c>
      <c r="DG12" s="64">
        <f>Acier!DG233</f>
        <v>0</v>
      </c>
      <c r="DH12" s="64">
        <f>Acier!DH233</f>
        <v>0</v>
      </c>
      <c r="DI12" s="64">
        <f>Acier!DI233</f>
        <v>0</v>
      </c>
      <c r="DJ12" s="64">
        <f>Acier!DJ233</f>
        <v>0</v>
      </c>
      <c r="DK12" s="64">
        <f>Acier!DK233</f>
        <v>0</v>
      </c>
      <c r="DL12" s="64">
        <f>Acier!DL233</f>
        <v>0</v>
      </c>
      <c r="DM12" s="64">
        <f>Acier!DM233</f>
        <v>0</v>
      </c>
      <c r="DN12" s="64">
        <f>Acier!DN233</f>
        <v>0</v>
      </c>
      <c r="DO12" s="64">
        <f>Acier!DO233</f>
        <v>0</v>
      </c>
      <c r="DP12" s="64">
        <f>Acier!DP233</f>
        <v>0</v>
      </c>
      <c r="DQ12" s="64">
        <f>Acier!DQ233</f>
        <v>0</v>
      </c>
      <c r="DR12" s="64">
        <f>Acier!DR233</f>
        <v>0</v>
      </c>
      <c r="DS12" s="64">
        <f>Acier!DS233</f>
        <v>0</v>
      </c>
      <c r="DT12" s="222">
        <f>Acier!DT233</f>
        <v>0</v>
      </c>
      <c r="DU12" s="64"/>
      <c r="DV12" s="221"/>
      <c r="DW12" s="64"/>
      <c r="DX12" s="64"/>
      <c r="DY12" s="64"/>
      <c r="DZ12" s="64"/>
      <c r="EA12" s="64"/>
      <c r="EB12" s="64"/>
      <c r="EC12" s="64">
        <f>Acier!EC233</f>
        <v>0</v>
      </c>
      <c r="ED12" s="64">
        <f>Acier!ED233</f>
        <v>244.0964295</v>
      </c>
      <c r="EE12" s="64">
        <f>Acier!EE233</f>
        <v>244.0964295</v>
      </c>
      <c r="EF12" s="64">
        <f>Acier!EF233</f>
        <v>244.0964295</v>
      </c>
      <c r="EG12" s="64">
        <f>Acier!EG233</f>
        <v>197.03184984000001</v>
      </c>
      <c r="EH12" s="64">
        <f>Acier!EH233</f>
        <v>197.03184984000001</v>
      </c>
      <c r="EI12" s="64">
        <f>Acier!EI233</f>
        <v>197.03184984000001</v>
      </c>
      <c r="EJ12" s="64">
        <f>Acier!EJ233</f>
        <v>197.03184984000001</v>
      </c>
      <c r="EK12" s="64">
        <f>Acier!EK233</f>
        <v>197.03184984000001</v>
      </c>
      <c r="EL12" s="64">
        <f>Acier!EL233</f>
        <v>125.71035246000002</v>
      </c>
      <c r="EM12" s="64">
        <f>Acier!EM233</f>
        <v>125.71035246000002</v>
      </c>
      <c r="EN12" s="64">
        <f>Acier!EN233</f>
        <v>125.71035246000002</v>
      </c>
      <c r="EO12" s="64">
        <f>Acier!EO233</f>
        <v>125.71035246000002</v>
      </c>
      <c r="EP12" s="64">
        <f>Acier!EP233</f>
        <v>125.71035246000002</v>
      </c>
      <c r="EQ12" s="64">
        <f>Acier!EQ233</f>
        <v>28.602314999999997</v>
      </c>
      <c r="ER12" s="64">
        <f>Acier!ER233</f>
        <v>28.602314999999997</v>
      </c>
      <c r="ES12" s="64">
        <f>Acier!ES233</f>
        <v>28.602314999999997</v>
      </c>
      <c r="ET12" s="64">
        <f>Acier!ET233</f>
        <v>28.602314999999997</v>
      </c>
      <c r="EU12" s="64">
        <f>Acier!EU233</f>
        <v>28.602314999999997</v>
      </c>
      <c r="EV12" s="64">
        <f>Acier!EV233</f>
        <v>35.292347999999997</v>
      </c>
      <c r="EW12" s="64">
        <f>Acier!EW233</f>
        <v>35.292347999999997</v>
      </c>
      <c r="EX12" s="64">
        <f>Acier!EX233</f>
        <v>35.292347999999997</v>
      </c>
      <c r="EY12" s="64">
        <f>Acier!EY233</f>
        <v>35.292347999999997</v>
      </c>
      <c r="EZ12" s="64">
        <f>Acier!EZ233</f>
        <v>35.292347999999997</v>
      </c>
      <c r="FA12" s="64">
        <f>Acier!FA233</f>
        <v>41.32792125000001</v>
      </c>
      <c r="FB12" s="64">
        <f>Acier!FB233</f>
        <v>41.32792125000001</v>
      </c>
      <c r="FC12" s="64">
        <f>Acier!FC233</f>
        <v>41.32792125000001</v>
      </c>
      <c r="FD12" s="64">
        <f>Acier!FD233</f>
        <v>41.32792125000001</v>
      </c>
      <c r="FE12" s="222">
        <f>Acier!FE233</f>
        <v>0</v>
      </c>
      <c r="FF12" s="64"/>
      <c r="FG12" s="221"/>
      <c r="FH12" s="64"/>
      <c r="FI12" s="64"/>
      <c r="FJ12" s="64"/>
      <c r="FK12" s="64"/>
      <c r="FL12" s="64"/>
      <c r="FM12" s="64"/>
      <c r="FN12" s="64">
        <f>Acier!FN233</f>
        <v>0</v>
      </c>
      <c r="FO12" s="64">
        <f>Acier!FO233</f>
        <v>199.82170000000002</v>
      </c>
      <c r="FP12" s="64">
        <f>Acier!FP233</f>
        <v>199.82170000000002</v>
      </c>
      <c r="FQ12" s="64">
        <f>Acier!FQ233</f>
        <v>199.82170000000002</v>
      </c>
      <c r="FR12" s="64">
        <f>Acier!FR233</f>
        <v>181.04091200000002</v>
      </c>
      <c r="FS12" s="64">
        <f>Acier!FS233</f>
        <v>181.04091200000002</v>
      </c>
      <c r="FT12" s="64">
        <f>Acier!FT233</f>
        <v>181.04091200000002</v>
      </c>
      <c r="FU12" s="64">
        <f>Acier!FU233</f>
        <v>181.04091200000002</v>
      </c>
      <c r="FV12" s="64">
        <f>Acier!FV233</f>
        <v>181.04091200000002</v>
      </c>
      <c r="FW12" s="64">
        <f>Acier!FW233</f>
        <v>99.715996421052637</v>
      </c>
      <c r="FX12" s="64">
        <f>Acier!FX233</f>
        <v>99.715996421052637</v>
      </c>
      <c r="FY12" s="64">
        <f>Acier!FY233</f>
        <v>99.715996421052637</v>
      </c>
      <c r="FZ12" s="64">
        <f>Acier!FZ233</f>
        <v>99.715996421052637</v>
      </c>
      <c r="GA12" s="64">
        <f>Acier!GA233</f>
        <v>99.715996421052637</v>
      </c>
      <c r="GB12" s="64">
        <f>Acier!GB233</f>
        <v>92.949028421052617</v>
      </c>
      <c r="GC12" s="64">
        <f>Acier!GC233</f>
        <v>92.949028421052617</v>
      </c>
      <c r="GD12" s="64">
        <f>Acier!GD233</f>
        <v>92.949028421052617</v>
      </c>
      <c r="GE12" s="64">
        <f>Acier!GE233</f>
        <v>92.949028421052617</v>
      </c>
      <c r="GF12" s="64">
        <f>Acier!GF233</f>
        <v>92.949028421052617</v>
      </c>
      <c r="GG12" s="64">
        <f>Acier!GG233</f>
        <v>103.09948042105262</v>
      </c>
      <c r="GH12" s="64">
        <f>Acier!GH233</f>
        <v>103.09948042105262</v>
      </c>
      <c r="GI12" s="64">
        <f>Acier!GI233</f>
        <v>103.09948042105262</v>
      </c>
      <c r="GJ12" s="64">
        <f>Acier!GJ233</f>
        <v>103.09948042105262</v>
      </c>
      <c r="GK12" s="64">
        <f>Acier!GK233</f>
        <v>103.09948042105262</v>
      </c>
      <c r="GL12" s="64">
        <f>Acier!GL233</f>
        <v>112.25695342105264</v>
      </c>
      <c r="GM12" s="64">
        <f>Acier!GM233</f>
        <v>112.25695342105264</v>
      </c>
      <c r="GN12" s="64">
        <f>Acier!GN233</f>
        <v>112.25695342105264</v>
      </c>
      <c r="GO12" s="64">
        <f>Acier!GO233</f>
        <v>112.25695342105264</v>
      </c>
      <c r="GP12" s="222">
        <f>Acier!GP233</f>
        <v>0</v>
      </c>
      <c r="GQ12" s="64"/>
      <c r="GR12" s="135">
        <f t="shared" ref="GR12:GV12" si="10">SUMIFS($H12:$GQ12,$H$1:$GQ$1,"&gt;="&amp;LEFT(GR$2,4),$H$1:$GQ$1,"&lt;="&amp;RIGHT(GR$2,4),$H$4:$GQ$4,GR$1)/(RIGHT(GR$2,4)-LEFT(GR$2,4)+1)</f>
        <v>59.050768383458617</v>
      </c>
      <c r="GS12" s="43">
        <f t="shared" si="10"/>
        <v>19.332359999999998</v>
      </c>
      <c r="GT12" s="43">
        <f t="shared" si="10"/>
        <v>100.38600000000004</v>
      </c>
      <c r="GU12" s="43">
        <f t="shared" si="10"/>
        <v>100.07796375000002</v>
      </c>
      <c r="GV12" s="136">
        <f t="shared" si="10"/>
        <v>119.27039184210524</v>
      </c>
      <c r="GX12" s="135">
        <f t="shared" ref="GX12:HB12" si="11">SUMIFS($H12:$GQ12,$H$4:$GQ$4,GX$1,$H$1:$GQ$1,"&gt;="&amp;LEFT(GX$2,4))</f>
        <v>1699.3999999999992</v>
      </c>
      <c r="GY12" s="43">
        <f t="shared" si="11"/>
        <v>557.75999999999988</v>
      </c>
      <c r="GZ12" s="43">
        <f t="shared" si="11"/>
        <v>2810.8080000000009</v>
      </c>
      <c r="HA12" s="43">
        <f t="shared" si="11"/>
        <v>2830.7853000000009</v>
      </c>
      <c r="HB12" s="136">
        <f t="shared" si="11"/>
        <v>3432.5199999999991</v>
      </c>
    </row>
    <row r="13" spans="1:210" s="6" customFormat="1" x14ac:dyDescent="0.2">
      <c r="B13" s="4"/>
      <c r="C13" s="227"/>
      <c r="D13" s="4"/>
      <c r="E13" s="37"/>
      <c r="F13" s="34"/>
      <c r="H13" s="135"/>
      <c r="I13" s="43"/>
      <c r="J13" s="43"/>
      <c r="K13" s="43"/>
      <c r="L13" s="43"/>
      <c r="M13" s="136"/>
      <c r="N13" s="43"/>
      <c r="O13" s="135"/>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136"/>
      <c r="AY13" s="43"/>
      <c r="AZ13" s="135"/>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136"/>
      <c r="CJ13" s="43"/>
      <c r="CK13" s="135"/>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136"/>
      <c r="DU13" s="43"/>
      <c r="DV13" s="135"/>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136"/>
      <c r="FF13" s="43"/>
      <c r="FG13" s="135"/>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136"/>
      <c r="GQ13" s="43"/>
      <c r="GR13" s="135"/>
      <c r="GS13" s="43"/>
      <c r="GT13" s="43"/>
      <c r="GU13" s="43"/>
      <c r="GV13" s="136"/>
      <c r="GX13" s="213"/>
      <c r="GY13" s="188"/>
      <c r="GZ13" s="188"/>
      <c r="HA13" s="188"/>
      <c r="HB13" s="214"/>
    </row>
    <row r="14" spans="1:210" s="6" customFormat="1" ht="15" x14ac:dyDescent="0.2">
      <c r="B14" s="4"/>
      <c r="C14" s="228" t="s">
        <v>17</v>
      </c>
      <c r="D14" s="4"/>
      <c r="E14" s="37" t="s">
        <v>28</v>
      </c>
      <c r="F14" s="34"/>
      <c r="H14" s="135"/>
      <c r="I14" s="43"/>
      <c r="J14" s="43"/>
      <c r="K14" s="43"/>
      <c r="L14" s="43"/>
      <c r="M14" s="136"/>
      <c r="N14" s="43"/>
      <c r="O14" s="135"/>
      <c r="P14" s="43"/>
      <c r="Q14" s="43"/>
      <c r="R14" s="43"/>
      <c r="S14" s="43"/>
      <c r="T14" s="43"/>
      <c r="U14" s="43"/>
      <c r="V14" s="43">
        <f>Ciment!V166</f>
        <v>0</v>
      </c>
      <c r="W14" s="43">
        <f>Ciment!W166</f>
        <v>59.639575073017063</v>
      </c>
      <c r="X14" s="43">
        <f>Ciment!X166</f>
        <v>59.639575073017063</v>
      </c>
      <c r="Y14" s="43">
        <f>Ciment!Y166</f>
        <v>101.30459225217204</v>
      </c>
      <c r="Z14" s="43">
        <f>Ciment!Z166</f>
        <v>101.30459225217204</v>
      </c>
      <c r="AA14" s="43">
        <f>Ciment!AA166</f>
        <v>101.30459225217204</v>
      </c>
      <c r="AB14" s="43">
        <f>Ciment!AB166</f>
        <v>101.30459225217204</v>
      </c>
      <c r="AC14" s="43">
        <f>Ciment!AC166</f>
        <v>101.30459225217204</v>
      </c>
      <c r="AD14" s="43">
        <f>Ciment!AD166</f>
        <v>101.30459225217204</v>
      </c>
      <c r="AE14" s="43">
        <f>Ciment!AE166</f>
        <v>21.620246897038147</v>
      </c>
      <c r="AF14" s="43">
        <f>Ciment!AF166</f>
        <v>21.620246897038147</v>
      </c>
      <c r="AG14" s="43">
        <f>Ciment!AG166</f>
        <v>21.620246897038147</v>
      </c>
      <c r="AH14" s="43">
        <f>Ciment!AH166</f>
        <v>21.620246897038147</v>
      </c>
      <c r="AI14" s="43">
        <f>Ciment!AI166</f>
        <v>21.620246897038147</v>
      </c>
      <c r="AJ14" s="43">
        <f>Ciment!AJ166</f>
        <v>10.260297768704438</v>
      </c>
      <c r="AK14" s="43">
        <f>Ciment!AK166</f>
        <v>10.260297768704438</v>
      </c>
      <c r="AL14" s="43">
        <f>Ciment!AL166</f>
        <v>10.260297768704438</v>
      </c>
      <c r="AM14" s="43">
        <f>Ciment!AM166</f>
        <v>10.260297768704438</v>
      </c>
      <c r="AN14" s="43">
        <f>Ciment!AN166</f>
        <v>10.260297768704438</v>
      </c>
      <c r="AO14" s="43">
        <f>Ciment!AO166</f>
        <v>0</v>
      </c>
      <c r="AP14" s="43">
        <f>Ciment!AP166</f>
        <v>0</v>
      </c>
      <c r="AQ14" s="43">
        <f>Ciment!AQ166</f>
        <v>0</v>
      </c>
      <c r="AR14" s="43">
        <f>Ciment!AR166</f>
        <v>0</v>
      </c>
      <c r="AS14" s="43">
        <f>Ciment!AS166</f>
        <v>0</v>
      </c>
      <c r="AT14" s="43">
        <f>Ciment!AT166</f>
        <v>0</v>
      </c>
      <c r="AU14" s="43">
        <f>Ciment!AU166</f>
        <v>0</v>
      </c>
      <c r="AV14" s="43">
        <f>Ciment!AV166</f>
        <v>0</v>
      </c>
      <c r="AW14" s="43">
        <f>Ciment!AW166</f>
        <v>0</v>
      </c>
      <c r="AX14" s="136">
        <f>Ciment!AX166</f>
        <v>0</v>
      </c>
      <c r="AY14" s="43"/>
      <c r="AZ14" s="135"/>
      <c r="BA14" s="43"/>
      <c r="BB14" s="43"/>
      <c r="BC14" s="43"/>
      <c r="BD14" s="43"/>
      <c r="BE14" s="43"/>
      <c r="BF14" s="43"/>
      <c r="BG14" s="43">
        <f>Ciment!BG166</f>
        <v>0</v>
      </c>
      <c r="BH14" s="43">
        <f>Ciment!BH166</f>
        <v>15.693314047530176</v>
      </c>
      <c r="BI14" s="43">
        <f>Ciment!BI166</f>
        <v>15.693314047530176</v>
      </c>
      <c r="BJ14" s="43">
        <f>Ciment!BJ166</f>
        <v>30.736388369314355</v>
      </c>
      <c r="BK14" s="43">
        <f>Ciment!BK166</f>
        <v>30.736388369314355</v>
      </c>
      <c r="BL14" s="43">
        <f>Ciment!BL166</f>
        <v>30.736388369314355</v>
      </c>
      <c r="BM14" s="43">
        <f>Ciment!BM166</f>
        <v>30.736388369314355</v>
      </c>
      <c r="BN14" s="43">
        <f>Ciment!BN166</f>
        <v>30.736388369314355</v>
      </c>
      <c r="BO14" s="43">
        <f>Ciment!BO166</f>
        <v>30.736388369314355</v>
      </c>
      <c r="BP14" s="43">
        <f>Ciment!BP166</f>
        <v>11.926359992445239</v>
      </c>
      <c r="BQ14" s="43">
        <f>Ciment!BQ166</f>
        <v>11.926359992445239</v>
      </c>
      <c r="BR14" s="43">
        <f>Ciment!BR166</f>
        <v>11.926359992445239</v>
      </c>
      <c r="BS14" s="43">
        <f>Ciment!BS166</f>
        <v>11.926359992445239</v>
      </c>
      <c r="BT14" s="43">
        <f>Ciment!BT166</f>
        <v>11.926359992445239</v>
      </c>
      <c r="BU14" s="43">
        <f>Ciment!BU166</f>
        <v>4.2360703952510814</v>
      </c>
      <c r="BV14" s="43">
        <f>Ciment!BV166</f>
        <v>4.2360703952510814</v>
      </c>
      <c r="BW14" s="43">
        <f>Ciment!BW166</f>
        <v>4.2360703952510814</v>
      </c>
      <c r="BX14" s="43">
        <f>Ciment!BX166</f>
        <v>4.2360703952510814</v>
      </c>
      <c r="BY14" s="43">
        <f>Ciment!BY166</f>
        <v>4.2360703952510814</v>
      </c>
      <c r="BZ14" s="43">
        <f>Ciment!BZ166</f>
        <v>0.34638657977792525</v>
      </c>
      <c r="CA14" s="43">
        <f>Ciment!CA166</f>
        <v>0.34638657977792525</v>
      </c>
      <c r="CB14" s="43">
        <f>Ciment!CB166</f>
        <v>0.34638657977792525</v>
      </c>
      <c r="CC14" s="43">
        <f>Ciment!CC166</f>
        <v>0.34638657977792525</v>
      </c>
      <c r="CD14" s="43">
        <f>Ciment!CD166</f>
        <v>0.34638657977792525</v>
      </c>
      <c r="CE14" s="43">
        <f>Ciment!CE166</f>
        <v>0.34638657977792525</v>
      </c>
      <c r="CF14" s="43">
        <f>Ciment!CF166</f>
        <v>0.34638657977792525</v>
      </c>
      <c r="CG14" s="43">
        <f>Ciment!CG166</f>
        <v>0.34638657977792525</v>
      </c>
      <c r="CH14" s="43">
        <f>Ciment!CH166</f>
        <v>0.34638657977792525</v>
      </c>
      <c r="CI14" s="136">
        <f>Ciment!CI166</f>
        <v>0</v>
      </c>
      <c r="CJ14" s="43"/>
      <c r="CK14" s="135"/>
      <c r="CL14" s="43"/>
      <c r="CM14" s="43"/>
      <c r="CN14" s="43"/>
      <c r="CO14" s="43"/>
      <c r="CP14" s="43"/>
      <c r="CQ14" s="43"/>
      <c r="CR14" s="43">
        <f>Ciment!CR166</f>
        <v>0</v>
      </c>
      <c r="CS14" s="43">
        <f>Ciment!CS166</f>
        <v>41.728146336769719</v>
      </c>
      <c r="CT14" s="43">
        <f>Ciment!CT166</f>
        <v>41.728146336769719</v>
      </c>
      <c r="CU14" s="43">
        <f>Ciment!CU166</f>
        <v>62.005711042906754</v>
      </c>
      <c r="CV14" s="43">
        <f>Ciment!CV166</f>
        <v>62.005711042906754</v>
      </c>
      <c r="CW14" s="43">
        <f>Ciment!CW166</f>
        <v>62.005711042906754</v>
      </c>
      <c r="CX14" s="43">
        <f>Ciment!CX166</f>
        <v>62.005711042906754</v>
      </c>
      <c r="CY14" s="43">
        <f>Ciment!CY166</f>
        <v>62.005711042906754</v>
      </c>
      <c r="CZ14" s="43">
        <f>Ciment!CZ166</f>
        <v>62.005711042906754</v>
      </c>
      <c r="DA14" s="43">
        <f>Ciment!DA166</f>
        <v>38.448605992301282</v>
      </c>
      <c r="DB14" s="43">
        <f>Ciment!DB166</f>
        <v>38.448605992301282</v>
      </c>
      <c r="DC14" s="43">
        <f>Ciment!DC166</f>
        <v>38.448605992301282</v>
      </c>
      <c r="DD14" s="43">
        <f>Ciment!DD166</f>
        <v>38.448605992301282</v>
      </c>
      <c r="DE14" s="43">
        <f>Ciment!DE166</f>
        <v>38.448605992301282</v>
      </c>
      <c r="DF14" s="43">
        <f>Ciment!DF166</f>
        <v>13.569593910540849</v>
      </c>
      <c r="DG14" s="43">
        <f>Ciment!DG166</f>
        <v>13.569593910540849</v>
      </c>
      <c r="DH14" s="43">
        <f>Ciment!DH166</f>
        <v>13.569593910540849</v>
      </c>
      <c r="DI14" s="43">
        <f>Ciment!DI166</f>
        <v>13.569593910540849</v>
      </c>
      <c r="DJ14" s="43">
        <f>Ciment!DJ166</f>
        <v>13.569593910540849</v>
      </c>
      <c r="DK14" s="43">
        <f>Ciment!DK166</f>
        <v>7.5774057586091015</v>
      </c>
      <c r="DL14" s="43">
        <f>Ciment!DL166</f>
        <v>7.5774057586091015</v>
      </c>
      <c r="DM14" s="43">
        <f>Ciment!DM166</f>
        <v>7.5774057586091015</v>
      </c>
      <c r="DN14" s="43">
        <f>Ciment!DN166</f>
        <v>7.5774057586091015</v>
      </c>
      <c r="DO14" s="43">
        <f>Ciment!DO166</f>
        <v>7.5774057586091015</v>
      </c>
      <c r="DP14" s="43">
        <f>Ciment!DP166</f>
        <v>7.5774057586091015</v>
      </c>
      <c r="DQ14" s="43">
        <f>Ciment!DQ166</f>
        <v>7.5774057586091015</v>
      </c>
      <c r="DR14" s="43">
        <f>Ciment!DR166</f>
        <v>7.5774057586091015</v>
      </c>
      <c r="DS14" s="43">
        <f>Ciment!DS166</f>
        <v>7.5774057586091015</v>
      </c>
      <c r="DT14" s="136">
        <f>Ciment!DT166</f>
        <v>0</v>
      </c>
      <c r="DU14" s="43"/>
      <c r="DV14" s="135"/>
      <c r="DW14" s="43"/>
      <c r="DX14" s="43"/>
      <c r="DY14" s="43"/>
      <c r="DZ14" s="43"/>
      <c r="EA14" s="43"/>
      <c r="EB14" s="43"/>
      <c r="EC14" s="43">
        <f>Ciment!EC166</f>
        <v>0</v>
      </c>
      <c r="ED14" s="43">
        <f>Ciment!ED166</f>
        <v>112.09575156857174</v>
      </c>
      <c r="EE14" s="43">
        <f>Ciment!EE166</f>
        <v>112.09575156857174</v>
      </c>
      <c r="EF14" s="43">
        <f>Ciment!EF166</f>
        <v>154.46602709473319</v>
      </c>
      <c r="EG14" s="43">
        <f>Ciment!EG166</f>
        <v>154.46602709473319</v>
      </c>
      <c r="EH14" s="43">
        <f>Ciment!EH166</f>
        <v>154.46602709473319</v>
      </c>
      <c r="EI14" s="43">
        <f>Ciment!EI166</f>
        <v>154.46602709473319</v>
      </c>
      <c r="EJ14" s="43">
        <f>Ciment!EJ166</f>
        <v>154.46602709473319</v>
      </c>
      <c r="EK14" s="43">
        <f>Ciment!EK166</f>
        <v>154.46602709473319</v>
      </c>
      <c r="EL14" s="43">
        <f>Ciment!EL166</f>
        <v>69.725476042410307</v>
      </c>
      <c r="EM14" s="43">
        <f>Ciment!EM166</f>
        <v>69.725476042410307</v>
      </c>
      <c r="EN14" s="43">
        <f>Ciment!EN166</f>
        <v>69.725476042410307</v>
      </c>
      <c r="EO14" s="43">
        <f>Ciment!EO166</f>
        <v>69.725476042410307</v>
      </c>
      <c r="EP14" s="43">
        <f>Ciment!EP166</f>
        <v>69.725476042410307</v>
      </c>
      <c r="EQ14" s="43">
        <f>Ciment!EQ166</f>
        <v>11.964288466147503</v>
      </c>
      <c r="ER14" s="43">
        <f>Ciment!ER166</f>
        <v>11.964288466147503</v>
      </c>
      <c r="ES14" s="43">
        <f>Ciment!ES166</f>
        <v>11.964288466147503</v>
      </c>
      <c r="ET14" s="43">
        <f>Ciment!ET166</f>
        <v>11.964288466147503</v>
      </c>
      <c r="EU14" s="43">
        <f>Ciment!EU166</f>
        <v>11.964288466147503</v>
      </c>
      <c r="EV14" s="43">
        <f>Ciment!EV166</f>
        <v>0</v>
      </c>
      <c r="EW14" s="43">
        <f>Ciment!EW166</f>
        <v>0</v>
      </c>
      <c r="EX14" s="43">
        <f>Ciment!EX166</f>
        <v>0</v>
      </c>
      <c r="EY14" s="43">
        <f>Ciment!EY166</f>
        <v>0</v>
      </c>
      <c r="EZ14" s="43">
        <f>Ciment!EZ166</f>
        <v>0</v>
      </c>
      <c r="FA14" s="43">
        <f>Ciment!FA166</f>
        <v>0</v>
      </c>
      <c r="FB14" s="43">
        <f>Ciment!FB166</f>
        <v>0</v>
      </c>
      <c r="FC14" s="43">
        <f>Ciment!FC166</f>
        <v>0</v>
      </c>
      <c r="FD14" s="43">
        <f>Ciment!FD166</f>
        <v>0</v>
      </c>
      <c r="FE14" s="136">
        <f>Ciment!FE166</f>
        <v>0</v>
      </c>
      <c r="FF14" s="43"/>
      <c r="FG14" s="135"/>
      <c r="FH14" s="43"/>
      <c r="FI14" s="43"/>
      <c r="FJ14" s="43"/>
      <c r="FK14" s="43"/>
      <c r="FL14" s="43"/>
      <c r="FM14" s="43"/>
      <c r="FN14" s="43">
        <f>Ciment!FN166</f>
        <v>0</v>
      </c>
      <c r="FO14" s="43">
        <f>Ciment!FO166</f>
        <v>118.28503912417904</v>
      </c>
      <c r="FP14" s="43">
        <f>Ciment!FP166</f>
        <v>118.28503912417904</v>
      </c>
      <c r="FQ14" s="43">
        <f>Ciment!FQ166</f>
        <v>170.30004882511497</v>
      </c>
      <c r="FR14" s="43">
        <f>Ciment!FR166</f>
        <v>170.30004882511497</v>
      </c>
      <c r="FS14" s="43">
        <f>Ciment!FS166</f>
        <v>170.30004882511497</v>
      </c>
      <c r="FT14" s="43">
        <f>Ciment!FT166</f>
        <v>170.30004882511497</v>
      </c>
      <c r="FU14" s="43">
        <f>Ciment!FU166</f>
        <v>170.30004882511497</v>
      </c>
      <c r="FV14" s="43">
        <f>Ciment!FV166</f>
        <v>170.30004882511497</v>
      </c>
      <c r="FW14" s="43">
        <f>Ciment!FW166</f>
        <v>133.61577882550753</v>
      </c>
      <c r="FX14" s="43">
        <f>Ciment!FX166</f>
        <v>133.61577882550753</v>
      </c>
      <c r="FY14" s="43">
        <f>Ciment!FY166</f>
        <v>133.61577882550753</v>
      </c>
      <c r="FZ14" s="43">
        <f>Ciment!FZ166</f>
        <v>133.61577882550753</v>
      </c>
      <c r="GA14" s="43">
        <f>Ciment!GA166</f>
        <v>133.61577882550753</v>
      </c>
      <c r="GB14" s="43">
        <f>Ciment!GB166</f>
        <v>91.070168326536859</v>
      </c>
      <c r="GC14" s="43">
        <f>Ciment!GC166</f>
        <v>91.070168326536859</v>
      </c>
      <c r="GD14" s="43">
        <f>Ciment!GD166</f>
        <v>91.070168326536859</v>
      </c>
      <c r="GE14" s="43">
        <f>Ciment!GE166</f>
        <v>91.070168326536859</v>
      </c>
      <c r="GF14" s="43">
        <f>Ciment!GF166</f>
        <v>91.070168326536859</v>
      </c>
      <c r="GG14" s="43">
        <f>Ciment!GG166</f>
        <v>77.748751342451612</v>
      </c>
      <c r="GH14" s="43">
        <f>Ciment!GH166</f>
        <v>77.748751342451612</v>
      </c>
      <c r="GI14" s="43">
        <f>Ciment!GI166</f>
        <v>77.748751342451612</v>
      </c>
      <c r="GJ14" s="43">
        <f>Ciment!GJ166</f>
        <v>77.748751342451612</v>
      </c>
      <c r="GK14" s="43">
        <f>Ciment!GK166</f>
        <v>77.748751342451612</v>
      </c>
      <c r="GL14" s="43">
        <f>Ciment!GL166</f>
        <v>77.748751342451612</v>
      </c>
      <c r="GM14" s="43">
        <f>Ciment!GM166</f>
        <v>77.748751342451612</v>
      </c>
      <c r="GN14" s="43">
        <f>Ciment!GN166</f>
        <v>77.748751342451612</v>
      </c>
      <c r="GO14" s="43">
        <f>Ciment!GO166</f>
        <v>77.748751342451612</v>
      </c>
      <c r="GP14" s="136">
        <f>Ciment!GP166</f>
        <v>0</v>
      </c>
      <c r="GQ14" s="43"/>
      <c r="GR14" s="135">
        <f t="shared" ref="GR14:GV14" si="12">SUMIFS($H14:$GQ14,$H$1:$GQ$1,"&gt;="&amp;LEFT(GR$2,4),$H$1:$GQ$1,"&lt;="&amp;RIGHT(GR$2,4),$H$4:$GQ$4,GR$1)/(RIGHT(GR$2,4)-LEFT(GR$2,4)+1)</f>
        <v>31.294611757824089</v>
      </c>
      <c r="GS14" s="43">
        <f t="shared" si="12"/>
        <v>10.55351853829208</v>
      </c>
      <c r="GT14" s="43">
        <f t="shared" si="12"/>
        <v>27.507450584361841</v>
      </c>
      <c r="GU14" s="43">
        <f t="shared" si="12"/>
        <v>55.266864277935142</v>
      </c>
      <c r="GV14" s="136">
        <f t="shared" si="12"/>
        <v>106.80245359695708</v>
      </c>
      <c r="GX14" s="135">
        <f t="shared" ref="GX14:HB14" si="13">SUMIFS($H14:$GQ14,$H$4:$GQ$4,GX$1,$H$1:$GQ$1,"&gt;="&amp;LEFT(GX$2,4))</f>
        <v>886.50942698777885</v>
      </c>
      <c r="GY14" s="43">
        <f t="shared" si="13"/>
        <v>299.73458946742932</v>
      </c>
      <c r="GZ14" s="43">
        <f t="shared" si="13"/>
        <v>783.77821027267248</v>
      </c>
      <c r="HA14" s="43">
        <f t="shared" si="13"/>
        <v>1559.4364882483314</v>
      </c>
      <c r="HB14" s="136">
        <f t="shared" si="13"/>
        <v>3081.5388690413351</v>
      </c>
    </row>
    <row r="15" spans="1:210" s="6" customFormat="1" x14ac:dyDescent="0.2">
      <c r="B15" s="4"/>
      <c r="C15" s="227"/>
      <c r="D15" s="4"/>
      <c r="E15" s="37"/>
      <c r="F15" s="34"/>
      <c r="H15" s="135"/>
      <c r="I15" s="43"/>
      <c r="J15" s="43"/>
      <c r="K15" s="43"/>
      <c r="L15" s="43"/>
      <c r="M15" s="136"/>
      <c r="N15" s="43"/>
      <c r="O15" s="135"/>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136"/>
      <c r="AY15" s="43"/>
      <c r="AZ15" s="135"/>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136"/>
      <c r="CJ15" s="43"/>
      <c r="CK15" s="135"/>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136"/>
      <c r="DU15" s="43"/>
      <c r="DV15" s="135"/>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136"/>
      <c r="FF15" s="43"/>
      <c r="FG15" s="135"/>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136"/>
      <c r="GQ15" s="43"/>
      <c r="GR15" s="135"/>
      <c r="GS15" s="43"/>
      <c r="GT15" s="43"/>
      <c r="GU15" s="43"/>
      <c r="GV15" s="136"/>
      <c r="GX15" s="213"/>
      <c r="GY15" s="188"/>
      <c r="GZ15" s="188"/>
      <c r="HA15" s="188"/>
      <c r="HB15" s="214"/>
    </row>
    <row r="16" spans="1:210" s="6" customFormat="1" ht="15" x14ac:dyDescent="0.2">
      <c r="B16" s="4"/>
      <c r="C16" s="228" t="s">
        <v>18</v>
      </c>
      <c r="D16" s="4"/>
      <c r="E16" s="37" t="s">
        <v>28</v>
      </c>
      <c r="F16" s="34"/>
      <c r="H16" s="135"/>
      <c r="I16" s="43"/>
      <c r="J16" s="43"/>
      <c r="K16" s="43"/>
      <c r="L16" s="43"/>
      <c r="M16" s="136"/>
      <c r="N16" s="43"/>
      <c r="O16" s="135"/>
      <c r="P16" s="43"/>
      <c r="Q16" s="43"/>
      <c r="R16" s="43"/>
      <c r="S16" s="43"/>
      <c r="T16" s="43"/>
      <c r="U16" s="43"/>
      <c r="V16" s="43">
        <f>Ammoniac!V194</f>
        <v>40</v>
      </c>
      <c r="W16" s="43">
        <f>Ammoniac!W194</f>
        <v>73.052499999999995</v>
      </c>
      <c r="X16" s="43">
        <f>Ammoniac!X194</f>
        <v>73.052499999999995</v>
      </c>
      <c r="Y16" s="43">
        <f>Ammoniac!Y194</f>
        <v>73.052499999999995</v>
      </c>
      <c r="Z16" s="43">
        <f>Ammoniac!Z194</f>
        <v>73.052499999999995</v>
      </c>
      <c r="AA16" s="43">
        <f>Ammoniac!AA194</f>
        <v>73.052499999999995</v>
      </c>
      <c r="AB16" s="43">
        <f>Ammoniac!AB194</f>
        <v>73.052499999999995</v>
      </c>
      <c r="AC16" s="43">
        <f>Ammoniac!AC194</f>
        <v>73.052499999999995</v>
      </c>
      <c r="AD16" s="43">
        <f>Ammoniac!AD194</f>
        <v>73.052499999999995</v>
      </c>
      <c r="AE16" s="43">
        <f>Ammoniac!AE194</f>
        <v>40</v>
      </c>
      <c r="AF16" s="43">
        <f>Ammoniac!AF194</f>
        <v>40</v>
      </c>
      <c r="AG16" s="43">
        <f>Ammoniac!AG194</f>
        <v>40</v>
      </c>
      <c r="AH16" s="43">
        <f>Ammoniac!AH194</f>
        <v>40</v>
      </c>
      <c r="AI16" s="43">
        <f>Ammoniac!AI194</f>
        <v>40</v>
      </c>
      <c r="AJ16" s="43">
        <f>Ammoniac!AJ194</f>
        <v>40</v>
      </c>
      <c r="AK16" s="43">
        <f>Ammoniac!AK194</f>
        <v>40</v>
      </c>
      <c r="AL16" s="43">
        <f>Ammoniac!AL194</f>
        <v>40</v>
      </c>
      <c r="AM16" s="43">
        <f>Ammoniac!AM194</f>
        <v>40</v>
      </c>
      <c r="AN16" s="43">
        <f>Ammoniac!AN194</f>
        <v>40</v>
      </c>
      <c r="AO16" s="43">
        <f>Ammoniac!AO194</f>
        <v>40</v>
      </c>
      <c r="AP16" s="43">
        <f>Ammoniac!AP194</f>
        <v>40</v>
      </c>
      <c r="AQ16" s="43">
        <f>Ammoniac!AQ194</f>
        <v>40</v>
      </c>
      <c r="AR16" s="43">
        <f>Ammoniac!AR194</f>
        <v>40</v>
      </c>
      <c r="AS16" s="43">
        <f>Ammoniac!AS194</f>
        <v>40</v>
      </c>
      <c r="AT16" s="43">
        <f>Ammoniac!AT194</f>
        <v>40</v>
      </c>
      <c r="AU16" s="43">
        <f>Ammoniac!AU194</f>
        <v>40</v>
      </c>
      <c r="AV16" s="43">
        <f>Ammoniac!AV194</f>
        <v>40</v>
      </c>
      <c r="AW16" s="43">
        <f>Ammoniac!AW194</f>
        <v>40</v>
      </c>
      <c r="AX16" s="136">
        <f>Ammoniac!AX194</f>
        <v>40</v>
      </c>
      <c r="AY16" s="43"/>
      <c r="AZ16" s="135"/>
      <c r="BA16" s="43"/>
      <c r="BB16" s="43"/>
      <c r="BC16" s="43"/>
      <c r="BD16" s="43"/>
      <c r="BE16" s="43"/>
      <c r="BF16" s="43"/>
      <c r="BG16" s="43">
        <f>Ammoniac!BG194</f>
        <v>40</v>
      </c>
      <c r="BH16" s="43">
        <f>Ammoniac!BH194</f>
        <v>40</v>
      </c>
      <c r="BI16" s="43">
        <f>Ammoniac!BI194</f>
        <v>40</v>
      </c>
      <c r="BJ16" s="43">
        <f>Ammoniac!BJ194</f>
        <v>40</v>
      </c>
      <c r="BK16" s="43">
        <f>Ammoniac!BK194</f>
        <v>40</v>
      </c>
      <c r="BL16" s="43">
        <f>Ammoniac!BL194</f>
        <v>40</v>
      </c>
      <c r="BM16" s="43">
        <f>Ammoniac!BM194</f>
        <v>40</v>
      </c>
      <c r="BN16" s="43">
        <f>Ammoniac!BN194</f>
        <v>40</v>
      </c>
      <c r="BO16" s="43">
        <f>Ammoniac!BO194</f>
        <v>40</v>
      </c>
      <c r="BP16" s="43">
        <f>Ammoniac!BP194</f>
        <v>40</v>
      </c>
      <c r="BQ16" s="43">
        <f>Ammoniac!BQ194</f>
        <v>40</v>
      </c>
      <c r="BR16" s="43">
        <f>Ammoniac!BR194</f>
        <v>40</v>
      </c>
      <c r="BS16" s="43">
        <f>Ammoniac!BS194</f>
        <v>40</v>
      </c>
      <c r="BT16" s="43">
        <f>Ammoniac!BT194</f>
        <v>40</v>
      </c>
      <c r="BU16" s="43">
        <f>Ammoniac!BU194</f>
        <v>40</v>
      </c>
      <c r="BV16" s="43">
        <f>Ammoniac!BV194</f>
        <v>40</v>
      </c>
      <c r="BW16" s="43">
        <f>Ammoniac!BW194</f>
        <v>40</v>
      </c>
      <c r="BX16" s="43">
        <f>Ammoniac!BX194</f>
        <v>40</v>
      </c>
      <c r="BY16" s="43">
        <f>Ammoniac!BY194</f>
        <v>40</v>
      </c>
      <c r="BZ16" s="43">
        <f>Ammoniac!BZ194</f>
        <v>40</v>
      </c>
      <c r="CA16" s="43">
        <f>Ammoniac!CA194</f>
        <v>40</v>
      </c>
      <c r="CB16" s="43">
        <f>Ammoniac!CB194</f>
        <v>40</v>
      </c>
      <c r="CC16" s="43">
        <f>Ammoniac!CC194</f>
        <v>40</v>
      </c>
      <c r="CD16" s="43">
        <f>Ammoniac!CD194</f>
        <v>40</v>
      </c>
      <c r="CE16" s="43">
        <f>Ammoniac!CE194</f>
        <v>40</v>
      </c>
      <c r="CF16" s="43">
        <f>Ammoniac!CF194</f>
        <v>40</v>
      </c>
      <c r="CG16" s="43">
        <f>Ammoniac!CG194</f>
        <v>40</v>
      </c>
      <c r="CH16" s="43">
        <f>Ammoniac!CH194</f>
        <v>40</v>
      </c>
      <c r="CI16" s="136">
        <f>Ammoniac!CI194</f>
        <v>40</v>
      </c>
      <c r="CJ16" s="43"/>
      <c r="CK16" s="135"/>
      <c r="CL16" s="43"/>
      <c r="CM16" s="43"/>
      <c r="CN16" s="43"/>
      <c r="CO16" s="43"/>
      <c r="CP16" s="43"/>
      <c r="CQ16" s="43"/>
      <c r="CR16" s="43">
        <f>Ammoniac!CR194</f>
        <v>40</v>
      </c>
      <c r="CS16" s="43">
        <f>Ammoniac!CS194</f>
        <v>80.650000000000006</v>
      </c>
      <c r="CT16" s="43">
        <f>Ammoniac!CT194</f>
        <v>80.650000000000006</v>
      </c>
      <c r="CU16" s="43">
        <f>Ammoniac!CU194</f>
        <v>80.650000000000006</v>
      </c>
      <c r="CV16" s="43">
        <f>Ammoniac!CV194</f>
        <v>80.650000000000006</v>
      </c>
      <c r="CW16" s="43">
        <f>Ammoniac!CW194</f>
        <v>80.650000000000006</v>
      </c>
      <c r="CX16" s="43">
        <f>Ammoniac!CX194</f>
        <v>80.650000000000006</v>
      </c>
      <c r="CY16" s="43">
        <f>Ammoniac!CY194</f>
        <v>80.650000000000006</v>
      </c>
      <c r="CZ16" s="43">
        <f>Ammoniac!CZ194</f>
        <v>80.650000000000006</v>
      </c>
      <c r="DA16" s="43">
        <f>Ammoniac!DA194</f>
        <v>119.87866666666665</v>
      </c>
      <c r="DB16" s="43">
        <f>Ammoniac!DB194</f>
        <v>119.87866666666665</v>
      </c>
      <c r="DC16" s="43">
        <f>Ammoniac!DC194</f>
        <v>119.87866666666665</v>
      </c>
      <c r="DD16" s="43">
        <f>Ammoniac!DD194</f>
        <v>119.87866666666665</v>
      </c>
      <c r="DE16" s="43">
        <f>Ammoniac!DE194</f>
        <v>109.87866666666665</v>
      </c>
      <c r="DF16" s="43">
        <f>Ammoniac!DF194</f>
        <v>109.87866666666665</v>
      </c>
      <c r="DG16" s="43">
        <f>Ammoniac!DG194</f>
        <v>109.87866666666665</v>
      </c>
      <c r="DH16" s="43">
        <f>Ammoniac!DH194</f>
        <v>109.87866666666665</v>
      </c>
      <c r="DI16" s="43">
        <f>Ammoniac!DI194</f>
        <v>109.87866666666665</v>
      </c>
      <c r="DJ16" s="43">
        <f>Ammoniac!DJ194</f>
        <v>99.878666666666646</v>
      </c>
      <c r="DK16" s="43">
        <f>Ammoniac!DK194</f>
        <v>99.878666666666646</v>
      </c>
      <c r="DL16" s="43">
        <f>Ammoniac!DL194</f>
        <v>99.878666666666646</v>
      </c>
      <c r="DM16" s="43">
        <f>Ammoniac!DM194</f>
        <v>99.878666666666646</v>
      </c>
      <c r="DN16" s="43">
        <f>Ammoniac!DN194</f>
        <v>99.878666666666646</v>
      </c>
      <c r="DO16" s="43">
        <f>Ammoniac!DO194</f>
        <v>79.87866666666666</v>
      </c>
      <c r="DP16" s="43">
        <f>Ammoniac!DP194</f>
        <v>0</v>
      </c>
      <c r="DQ16" s="43">
        <f>Ammoniac!DQ194</f>
        <v>0</v>
      </c>
      <c r="DR16" s="43">
        <f>Ammoniac!DR194</f>
        <v>0</v>
      </c>
      <c r="DS16" s="43">
        <f>Ammoniac!DS194</f>
        <v>0</v>
      </c>
      <c r="DT16" s="136">
        <f>Ammoniac!DT194</f>
        <v>0</v>
      </c>
      <c r="DU16" s="43"/>
      <c r="DV16" s="135"/>
      <c r="DW16" s="43"/>
      <c r="DX16" s="43"/>
      <c r="DY16" s="43"/>
      <c r="DZ16" s="43"/>
      <c r="EA16" s="43"/>
      <c r="EB16" s="43"/>
      <c r="EC16" s="43">
        <f>Ammoniac!EC194</f>
        <v>40</v>
      </c>
      <c r="ED16" s="43">
        <f>Ammoniac!ED194</f>
        <v>103.34625</v>
      </c>
      <c r="EE16" s="43">
        <f>Ammoniac!EE194</f>
        <v>103.34625</v>
      </c>
      <c r="EF16" s="43">
        <f>Ammoniac!EF194</f>
        <v>103.34625</v>
      </c>
      <c r="EG16" s="43">
        <f>Ammoniac!EG194</f>
        <v>103.34625</v>
      </c>
      <c r="EH16" s="43">
        <f>Ammoniac!EH194</f>
        <v>103.34625</v>
      </c>
      <c r="EI16" s="43">
        <f>Ammoniac!EI194</f>
        <v>103.34625</v>
      </c>
      <c r="EJ16" s="43">
        <f>Ammoniac!EJ194</f>
        <v>103.34625</v>
      </c>
      <c r="EK16" s="43">
        <f>Ammoniac!EK194</f>
        <v>103.34625</v>
      </c>
      <c r="EL16" s="43">
        <f>Ammoniac!EL194</f>
        <v>102.64947368421052</v>
      </c>
      <c r="EM16" s="43">
        <f>Ammoniac!EM194</f>
        <v>102.64947368421052</v>
      </c>
      <c r="EN16" s="43">
        <f>Ammoniac!EN194</f>
        <v>102.64947368421052</v>
      </c>
      <c r="EO16" s="43">
        <f>Ammoniac!EO194</f>
        <v>102.64947368421052</v>
      </c>
      <c r="EP16" s="43">
        <f>Ammoniac!EP194</f>
        <v>92.64947368421052</v>
      </c>
      <c r="EQ16" s="43">
        <f>Ammoniac!EQ194</f>
        <v>92.64947368421052</v>
      </c>
      <c r="ER16" s="43">
        <f>Ammoniac!ER194</f>
        <v>92.64947368421052</v>
      </c>
      <c r="ES16" s="43">
        <f>Ammoniac!ES194</f>
        <v>92.64947368421052</v>
      </c>
      <c r="ET16" s="43">
        <f>Ammoniac!ET194</f>
        <v>92.64947368421052</v>
      </c>
      <c r="EU16" s="43">
        <f>Ammoniac!EU194</f>
        <v>82.64947368421052</v>
      </c>
      <c r="EV16" s="43">
        <f>Ammoniac!EV194</f>
        <v>82.64947368421052</v>
      </c>
      <c r="EW16" s="43">
        <f>Ammoniac!EW194</f>
        <v>82.64947368421052</v>
      </c>
      <c r="EX16" s="43">
        <f>Ammoniac!EX194</f>
        <v>82.64947368421052</v>
      </c>
      <c r="EY16" s="43">
        <f>Ammoniac!EY194</f>
        <v>82.64947368421052</v>
      </c>
      <c r="EZ16" s="43">
        <f>Ammoniac!EZ194</f>
        <v>72.64947368421052</v>
      </c>
      <c r="FA16" s="43">
        <f>Ammoniac!FA194</f>
        <v>72.64947368421052</v>
      </c>
      <c r="FB16" s="43">
        <f>Ammoniac!FB194</f>
        <v>72.64947368421052</v>
      </c>
      <c r="FC16" s="43">
        <f>Ammoniac!FC194</f>
        <v>72.64947368421052</v>
      </c>
      <c r="FD16" s="43">
        <f>Ammoniac!FD194</f>
        <v>72.64947368421052</v>
      </c>
      <c r="FE16" s="136">
        <f>Ammoniac!FE194</f>
        <v>0</v>
      </c>
      <c r="FF16" s="43"/>
      <c r="FG16" s="135"/>
      <c r="FH16" s="43"/>
      <c r="FI16" s="43"/>
      <c r="FJ16" s="43"/>
      <c r="FK16" s="43"/>
      <c r="FL16" s="43"/>
      <c r="FM16" s="43"/>
      <c r="FN16" s="43">
        <f>Ammoniac!FN194</f>
        <v>40</v>
      </c>
      <c r="FO16" s="43">
        <f>Ammoniac!FO194</f>
        <v>71.657499999999999</v>
      </c>
      <c r="FP16" s="43">
        <f>Ammoniac!FP194</f>
        <v>71.657499999999999</v>
      </c>
      <c r="FQ16" s="43">
        <f>Ammoniac!FQ194</f>
        <v>71.657499999999999</v>
      </c>
      <c r="FR16" s="43">
        <f>Ammoniac!FR194</f>
        <v>71.657499999999999</v>
      </c>
      <c r="FS16" s="43">
        <f>Ammoniac!FS194</f>
        <v>71.657499999999999</v>
      </c>
      <c r="FT16" s="43">
        <f>Ammoniac!FT194</f>
        <v>71.657499999999999</v>
      </c>
      <c r="FU16" s="43">
        <f>Ammoniac!FU194</f>
        <v>71.657499999999999</v>
      </c>
      <c r="FV16" s="43">
        <f>Ammoniac!FV194</f>
        <v>71.657499999999999</v>
      </c>
      <c r="FW16" s="43">
        <f>Ammoniac!FW194</f>
        <v>40</v>
      </c>
      <c r="FX16" s="43">
        <f>Ammoniac!FX194</f>
        <v>40</v>
      </c>
      <c r="FY16" s="43">
        <f>Ammoniac!FY194</f>
        <v>40</v>
      </c>
      <c r="FZ16" s="43">
        <f>Ammoniac!FZ194</f>
        <v>40</v>
      </c>
      <c r="GA16" s="43">
        <f>Ammoniac!GA194</f>
        <v>40</v>
      </c>
      <c r="GB16" s="43">
        <f>Ammoniac!GB194</f>
        <v>40</v>
      </c>
      <c r="GC16" s="43">
        <f>Ammoniac!GC194</f>
        <v>40</v>
      </c>
      <c r="GD16" s="43">
        <f>Ammoniac!GD194</f>
        <v>40</v>
      </c>
      <c r="GE16" s="43">
        <f>Ammoniac!GE194</f>
        <v>40</v>
      </c>
      <c r="GF16" s="43">
        <f>Ammoniac!GF194</f>
        <v>40</v>
      </c>
      <c r="GG16" s="43">
        <f>Ammoniac!GG194</f>
        <v>40</v>
      </c>
      <c r="GH16" s="43">
        <f>Ammoniac!GH194</f>
        <v>40</v>
      </c>
      <c r="GI16" s="43">
        <f>Ammoniac!GI194</f>
        <v>40</v>
      </c>
      <c r="GJ16" s="43">
        <f>Ammoniac!GJ194</f>
        <v>40</v>
      </c>
      <c r="GK16" s="43">
        <f>Ammoniac!GK194</f>
        <v>40</v>
      </c>
      <c r="GL16" s="43">
        <f>Ammoniac!GL194</f>
        <v>40</v>
      </c>
      <c r="GM16" s="43">
        <f>Ammoniac!GM194</f>
        <v>40</v>
      </c>
      <c r="GN16" s="43">
        <f>Ammoniac!GN194</f>
        <v>40</v>
      </c>
      <c r="GO16" s="43">
        <f>Ammoniac!GO194</f>
        <v>40</v>
      </c>
      <c r="GP16" s="136">
        <f>Ammoniac!GP194</f>
        <v>40</v>
      </c>
      <c r="GQ16" s="43"/>
      <c r="GR16" s="135">
        <f t="shared" ref="GR16:GV16" si="14">SUMIFS($H16:$GQ16,$H$1:$GQ$1,"&gt;="&amp;LEFT(GR$2,4),$H$1:$GQ$1,"&lt;="&amp;RIGHT(GR$2,4),$H$4:$GQ$4,GR$1)/(RIGHT(GR$2,4)-LEFT(GR$2,4)+1)</f>
        <v>48.015000000000001</v>
      </c>
      <c r="GS16" s="43">
        <f t="shared" si="14"/>
        <v>38.571428571428569</v>
      </c>
      <c r="GT16" s="43">
        <f t="shared" si="14"/>
        <v>76.553619047619051</v>
      </c>
      <c r="GU16" s="43">
        <f t="shared" si="14"/>
        <v>85.159304511278194</v>
      </c>
      <c r="GV16" s="136">
        <f t="shared" si="14"/>
        <v>47.616428571428578</v>
      </c>
      <c r="GX16" s="135">
        <f t="shared" ref="GX16:HB16" si="15">SUMIFS($H16:$GQ16,$H$4:$GQ$4,GX$1,$H$1:$GQ$1,"&gt;="&amp;LEFT(GX$2,4))</f>
        <v>1384.42</v>
      </c>
      <c r="GY16" s="43">
        <f t="shared" si="15"/>
        <v>1120</v>
      </c>
      <c r="GZ16" s="43">
        <f t="shared" si="15"/>
        <v>2253.38</v>
      </c>
      <c r="HA16" s="43">
        <f t="shared" si="15"/>
        <v>2477.11</v>
      </c>
      <c r="HB16" s="136">
        <f t="shared" si="15"/>
        <v>1373.2600000000002</v>
      </c>
    </row>
    <row r="17" spans="2:213" s="215" customFormat="1" x14ac:dyDescent="0.2">
      <c r="B17" s="216"/>
      <c r="C17" s="104"/>
      <c r="D17" s="216"/>
      <c r="E17" s="217"/>
      <c r="F17" s="218"/>
      <c r="H17" s="219"/>
      <c r="I17" s="186"/>
      <c r="J17" s="186"/>
      <c r="K17" s="186"/>
      <c r="L17" s="186"/>
      <c r="M17" s="220"/>
      <c r="N17" s="186"/>
      <c r="O17" s="219"/>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220"/>
      <c r="AY17" s="186"/>
      <c r="AZ17" s="219"/>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220"/>
      <c r="CJ17" s="186"/>
      <c r="CK17" s="219"/>
      <c r="CL17" s="186"/>
      <c r="CM17" s="186"/>
      <c r="CN17" s="186"/>
      <c r="CO17" s="186"/>
      <c r="CP17" s="186"/>
      <c r="CQ17" s="186"/>
      <c r="CR17" s="186"/>
      <c r="CS17" s="186"/>
      <c r="CT17" s="186"/>
      <c r="CU17" s="186"/>
      <c r="CV17" s="186"/>
      <c r="CW17" s="186"/>
      <c r="CX17" s="186"/>
      <c r="CY17" s="186"/>
      <c r="CZ17" s="186"/>
      <c r="DA17" s="186"/>
      <c r="DB17" s="186"/>
      <c r="DC17" s="186"/>
      <c r="DD17" s="186"/>
      <c r="DE17" s="186"/>
      <c r="DF17" s="186"/>
      <c r="DG17" s="186"/>
      <c r="DH17" s="186"/>
      <c r="DI17" s="186"/>
      <c r="DJ17" s="186"/>
      <c r="DK17" s="186"/>
      <c r="DL17" s="186"/>
      <c r="DM17" s="186"/>
      <c r="DN17" s="186"/>
      <c r="DO17" s="186"/>
      <c r="DP17" s="186"/>
      <c r="DQ17" s="186"/>
      <c r="DR17" s="186"/>
      <c r="DS17" s="186"/>
      <c r="DT17" s="220"/>
      <c r="DU17" s="186"/>
      <c r="DV17" s="219"/>
      <c r="DW17" s="186"/>
      <c r="DX17" s="186"/>
      <c r="DY17" s="186"/>
      <c r="DZ17" s="186"/>
      <c r="EA17" s="186"/>
      <c r="EB17" s="186"/>
      <c r="EC17" s="186"/>
      <c r="ED17" s="186"/>
      <c r="EE17" s="186"/>
      <c r="EF17" s="186"/>
      <c r="EG17" s="186"/>
      <c r="EH17" s="186"/>
      <c r="EI17" s="186"/>
      <c r="EJ17" s="186"/>
      <c r="EK17" s="186"/>
      <c r="EL17" s="186"/>
      <c r="EM17" s="186"/>
      <c r="EN17" s="186"/>
      <c r="EO17" s="186"/>
      <c r="EP17" s="186"/>
      <c r="EQ17" s="186"/>
      <c r="ER17" s="186"/>
      <c r="ES17" s="186"/>
      <c r="ET17" s="186"/>
      <c r="EU17" s="186"/>
      <c r="EV17" s="186"/>
      <c r="EW17" s="186"/>
      <c r="EX17" s="186"/>
      <c r="EY17" s="186"/>
      <c r="EZ17" s="186"/>
      <c r="FA17" s="186"/>
      <c r="FB17" s="186"/>
      <c r="FC17" s="186"/>
      <c r="FD17" s="186"/>
      <c r="FE17" s="220"/>
      <c r="FF17" s="186"/>
      <c r="FG17" s="219"/>
      <c r="FH17" s="186"/>
      <c r="FI17" s="186"/>
      <c r="FJ17" s="186"/>
      <c r="FK17" s="186"/>
      <c r="FL17" s="186"/>
      <c r="FM17" s="186"/>
      <c r="FN17" s="186"/>
      <c r="FO17" s="186"/>
      <c r="FP17" s="186"/>
      <c r="FQ17" s="186"/>
      <c r="FR17" s="186"/>
      <c r="FS17" s="186"/>
      <c r="FT17" s="186"/>
      <c r="FU17" s="186"/>
      <c r="FV17" s="186"/>
      <c r="FW17" s="186"/>
      <c r="FX17" s="186"/>
      <c r="FY17" s="186"/>
      <c r="FZ17" s="186"/>
      <c r="GA17" s="186"/>
      <c r="GB17" s="186"/>
      <c r="GC17" s="186"/>
      <c r="GD17" s="186"/>
      <c r="GE17" s="186"/>
      <c r="GF17" s="186"/>
      <c r="GG17" s="186"/>
      <c r="GH17" s="186"/>
      <c r="GI17" s="186"/>
      <c r="GJ17" s="186"/>
      <c r="GK17" s="186"/>
      <c r="GL17" s="186"/>
      <c r="GM17" s="186"/>
      <c r="GN17" s="186"/>
      <c r="GO17" s="186"/>
      <c r="GP17" s="220"/>
      <c r="GQ17" s="186"/>
      <c r="GR17" s="135"/>
      <c r="GS17" s="43"/>
      <c r="GT17" s="43"/>
      <c r="GU17" s="43"/>
      <c r="GV17" s="136"/>
      <c r="GX17" s="213"/>
      <c r="GY17" s="188"/>
      <c r="GZ17" s="188"/>
      <c r="HA17" s="188"/>
      <c r="HB17" s="214"/>
    </row>
    <row r="18" spans="2:213" s="6" customFormat="1" ht="15" x14ac:dyDescent="0.2">
      <c r="B18" s="4"/>
      <c r="C18" s="229" t="s">
        <v>243</v>
      </c>
      <c r="D18" s="4"/>
      <c r="E18" s="37" t="s">
        <v>28</v>
      </c>
      <c r="F18" s="34"/>
      <c r="H18" s="135"/>
      <c r="I18" s="43"/>
      <c r="J18" s="43"/>
      <c r="K18" s="43"/>
      <c r="L18" s="43"/>
      <c r="M18" s="136"/>
      <c r="N18" s="43"/>
      <c r="O18" s="135"/>
      <c r="P18" s="43"/>
      <c r="Q18" s="43"/>
      <c r="R18" s="43"/>
      <c r="S18" s="43"/>
      <c r="T18" s="43"/>
      <c r="U18" s="43"/>
      <c r="V18" s="43">
        <f>'Alcènes et aromatiques'!V246</f>
        <v>59.400000000000006</v>
      </c>
      <c r="W18" s="43">
        <f>'Alcènes et aromatiques'!W246</f>
        <v>63.320000000000007</v>
      </c>
      <c r="X18" s="43">
        <f>'Alcènes et aromatiques'!X246</f>
        <v>63.320000000000007</v>
      </c>
      <c r="Y18" s="43">
        <f>'Alcènes et aromatiques'!Y246</f>
        <v>63.320000000000007</v>
      </c>
      <c r="Z18" s="43">
        <f>'Alcènes et aromatiques'!Z246</f>
        <v>63.320000000000007</v>
      </c>
      <c r="AA18" s="43">
        <f>'Alcènes et aromatiques'!AA246</f>
        <v>63.320000000000007</v>
      </c>
      <c r="AB18" s="43">
        <f>'Alcènes et aromatiques'!AB246</f>
        <v>63.320000000000007</v>
      </c>
      <c r="AC18" s="43">
        <f>'Alcènes et aromatiques'!AC246</f>
        <v>63.320000000000007</v>
      </c>
      <c r="AD18" s="43">
        <f>'Alcènes et aromatiques'!AD246</f>
        <v>63.320000000000007</v>
      </c>
      <c r="AE18" s="43">
        <f>'Alcènes et aromatiques'!AE246</f>
        <v>49.28</v>
      </c>
      <c r="AF18" s="43">
        <f>'Alcènes et aromatiques'!AF246</f>
        <v>49.28</v>
      </c>
      <c r="AG18" s="43">
        <f>'Alcènes et aromatiques'!AG246</f>
        <v>49.28</v>
      </c>
      <c r="AH18" s="43">
        <f>'Alcènes et aromatiques'!AH246</f>
        <v>49.28</v>
      </c>
      <c r="AI18" s="43">
        <f>'Alcènes et aromatiques'!AI246</f>
        <v>49.28</v>
      </c>
      <c r="AJ18" s="43">
        <f>'Alcènes et aromatiques'!AJ246</f>
        <v>49.28</v>
      </c>
      <c r="AK18" s="43">
        <f>'Alcènes et aromatiques'!AK246</f>
        <v>49.28</v>
      </c>
      <c r="AL18" s="43">
        <f>'Alcènes et aromatiques'!AL246</f>
        <v>49.28</v>
      </c>
      <c r="AM18" s="43">
        <f>'Alcènes et aromatiques'!AM246</f>
        <v>49.28</v>
      </c>
      <c r="AN18" s="43">
        <f>'Alcènes et aromatiques'!AN246</f>
        <v>49.28</v>
      </c>
      <c r="AO18" s="43">
        <f>'Alcènes et aromatiques'!AO246</f>
        <v>49.28</v>
      </c>
      <c r="AP18" s="43">
        <f>'Alcènes et aromatiques'!AP246</f>
        <v>49.28</v>
      </c>
      <c r="AQ18" s="43">
        <f>'Alcènes et aromatiques'!AQ246</f>
        <v>49.28</v>
      </c>
      <c r="AR18" s="43">
        <f>'Alcènes et aromatiques'!AR246</f>
        <v>49.28</v>
      </c>
      <c r="AS18" s="43">
        <f>'Alcènes et aromatiques'!AS246</f>
        <v>49.28</v>
      </c>
      <c r="AT18" s="43">
        <f>'Alcènes et aromatiques'!AT246</f>
        <v>49.28</v>
      </c>
      <c r="AU18" s="43">
        <f>'Alcènes et aromatiques'!AU246</f>
        <v>49.28</v>
      </c>
      <c r="AV18" s="43">
        <f>'Alcènes et aromatiques'!AV246</f>
        <v>49.28</v>
      </c>
      <c r="AW18" s="43">
        <f>'Alcènes et aromatiques'!AW246</f>
        <v>49.28</v>
      </c>
      <c r="AX18" s="136">
        <f>'Alcènes et aromatiques'!AX246</f>
        <v>49.28</v>
      </c>
      <c r="AY18" s="43"/>
      <c r="AZ18" s="135"/>
      <c r="BA18" s="43"/>
      <c r="BB18" s="43"/>
      <c r="BC18" s="43"/>
      <c r="BD18" s="43"/>
      <c r="BE18" s="43"/>
      <c r="BF18" s="43"/>
      <c r="BG18" s="43">
        <f>'Alcènes et aromatiques'!BG246</f>
        <v>59.400000000000006</v>
      </c>
      <c r="BH18" s="43">
        <f>'Alcènes et aromatiques'!BH246</f>
        <v>65.642022222222224</v>
      </c>
      <c r="BI18" s="43">
        <f>'Alcènes et aromatiques'!BI246</f>
        <v>65.642022222222224</v>
      </c>
      <c r="BJ18" s="43">
        <f>'Alcènes et aromatiques'!BJ246</f>
        <v>65.642022222222224</v>
      </c>
      <c r="BK18" s="43">
        <f>'Alcènes et aromatiques'!BK246</f>
        <v>65.642022222222224</v>
      </c>
      <c r="BL18" s="43">
        <f>'Alcènes et aromatiques'!BL246</f>
        <v>65.642022222222224</v>
      </c>
      <c r="BM18" s="43">
        <f>'Alcènes et aromatiques'!BM246</f>
        <v>65.642022222222224</v>
      </c>
      <c r="BN18" s="43">
        <f>'Alcènes et aromatiques'!BN246</f>
        <v>65.642022222222224</v>
      </c>
      <c r="BO18" s="43">
        <f>'Alcènes et aromatiques'!BO246</f>
        <v>65.642022222222224</v>
      </c>
      <c r="BP18" s="43">
        <f>'Alcènes et aromatiques'!BP246</f>
        <v>29.027022222222218</v>
      </c>
      <c r="BQ18" s="43">
        <f>'Alcènes et aromatiques'!BQ246</f>
        <v>29.027022222222218</v>
      </c>
      <c r="BR18" s="43">
        <f>'Alcènes et aromatiques'!BR246</f>
        <v>29.027022222222218</v>
      </c>
      <c r="BS18" s="43">
        <f>'Alcènes et aromatiques'!BS246</f>
        <v>29.027022222222218</v>
      </c>
      <c r="BT18" s="43">
        <f>'Alcènes et aromatiques'!BT246</f>
        <v>29.027022222222218</v>
      </c>
      <c r="BU18" s="43">
        <f>'Alcènes et aromatiques'!BU246</f>
        <v>29.027022222222218</v>
      </c>
      <c r="BV18" s="43">
        <f>'Alcènes et aromatiques'!BV246</f>
        <v>29.027022222222218</v>
      </c>
      <c r="BW18" s="43">
        <f>'Alcènes et aromatiques'!BW246</f>
        <v>29.027022222222218</v>
      </c>
      <c r="BX18" s="43">
        <f>'Alcènes et aromatiques'!BX246</f>
        <v>29.027022222222218</v>
      </c>
      <c r="BY18" s="43">
        <f>'Alcènes et aromatiques'!BY246</f>
        <v>29.027022222222218</v>
      </c>
      <c r="BZ18" s="43">
        <f>'Alcènes et aromatiques'!BZ246</f>
        <v>29.027022222222218</v>
      </c>
      <c r="CA18" s="43">
        <f>'Alcènes et aromatiques'!CA246</f>
        <v>29.027022222222218</v>
      </c>
      <c r="CB18" s="43">
        <f>'Alcènes et aromatiques'!CB246</f>
        <v>29.027022222222218</v>
      </c>
      <c r="CC18" s="43">
        <f>'Alcènes et aromatiques'!CC246</f>
        <v>29.027022222222218</v>
      </c>
      <c r="CD18" s="43">
        <f>'Alcènes et aromatiques'!CD246</f>
        <v>29.027022222222218</v>
      </c>
      <c r="CE18" s="43">
        <f>'Alcènes et aromatiques'!CE246</f>
        <v>29.027022222222218</v>
      </c>
      <c r="CF18" s="43">
        <f>'Alcènes et aromatiques'!CF246</f>
        <v>29.027022222222218</v>
      </c>
      <c r="CG18" s="43">
        <f>'Alcènes et aromatiques'!CG246</f>
        <v>29.027022222222218</v>
      </c>
      <c r="CH18" s="43">
        <f>'Alcènes et aromatiques'!CH246</f>
        <v>29.027022222222218</v>
      </c>
      <c r="CI18" s="136">
        <f>'Alcènes et aromatiques'!CI246</f>
        <v>26.734399999999997</v>
      </c>
      <c r="CJ18" s="43"/>
      <c r="CK18" s="135"/>
      <c r="CL18" s="43"/>
      <c r="CM18" s="43"/>
      <c r="CN18" s="43"/>
      <c r="CO18" s="43"/>
      <c r="CP18" s="43"/>
      <c r="CQ18" s="43"/>
      <c r="CR18" s="43">
        <f>'Alcènes et aromatiques'!CR246</f>
        <v>59.400000000000006</v>
      </c>
      <c r="CS18" s="43">
        <f>'Alcènes et aromatiques'!CS246</f>
        <v>74.697500000000005</v>
      </c>
      <c r="CT18" s="43">
        <f>'Alcènes et aromatiques'!CT246</f>
        <v>74.697500000000005</v>
      </c>
      <c r="CU18" s="43">
        <f>'Alcènes et aromatiques'!CU246</f>
        <v>74.697500000000005</v>
      </c>
      <c r="CV18" s="43">
        <f>'Alcènes et aromatiques'!CV246</f>
        <v>74.697500000000005</v>
      </c>
      <c r="CW18" s="43">
        <f>'Alcènes et aromatiques'!CW246</f>
        <v>74.697500000000005</v>
      </c>
      <c r="CX18" s="43">
        <f>'Alcènes et aromatiques'!CX246</f>
        <v>74.697500000000005</v>
      </c>
      <c r="CY18" s="43">
        <f>'Alcènes et aromatiques'!CY246</f>
        <v>74.697500000000005</v>
      </c>
      <c r="CZ18" s="43">
        <f>'Alcènes et aromatiques'!CZ246</f>
        <v>74.697500000000005</v>
      </c>
      <c r="DA18" s="43">
        <f>'Alcènes et aromatiques'!DA246</f>
        <v>23.209999999999994</v>
      </c>
      <c r="DB18" s="43">
        <f>'Alcènes et aromatiques'!DB246</f>
        <v>23.209999999999994</v>
      </c>
      <c r="DC18" s="43">
        <f>'Alcènes et aromatiques'!DC246</f>
        <v>23.209999999999994</v>
      </c>
      <c r="DD18" s="43">
        <f>'Alcènes et aromatiques'!DD246</f>
        <v>23.209999999999994</v>
      </c>
      <c r="DE18" s="43">
        <f>'Alcènes et aromatiques'!DE246</f>
        <v>23.209999999999994</v>
      </c>
      <c r="DF18" s="43">
        <f>'Alcènes et aromatiques'!DF246</f>
        <v>23.209999999999994</v>
      </c>
      <c r="DG18" s="43">
        <f>'Alcènes et aromatiques'!DG246</f>
        <v>23.209999999999994</v>
      </c>
      <c r="DH18" s="43">
        <f>'Alcènes et aromatiques'!DH246</f>
        <v>23.209999999999994</v>
      </c>
      <c r="DI18" s="43">
        <f>'Alcènes et aromatiques'!DI246</f>
        <v>23.209999999999994</v>
      </c>
      <c r="DJ18" s="43">
        <f>'Alcènes et aromatiques'!DJ246</f>
        <v>23.209999999999994</v>
      </c>
      <c r="DK18" s="43">
        <f>'Alcènes et aromatiques'!DK246</f>
        <v>23.209999999999994</v>
      </c>
      <c r="DL18" s="43">
        <f>'Alcènes et aromatiques'!DL246</f>
        <v>23.209999999999994</v>
      </c>
      <c r="DM18" s="43">
        <f>'Alcènes et aromatiques'!DM246</f>
        <v>23.209999999999994</v>
      </c>
      <c r="DN18" s="43">
        <f>'Alcènes et aromatiques'!DN246</f>
        <v>23.209999999999994</v>
      </c>
      <c r="DO18" s="43">
        <f>'Alcènes et aromatiques'!DO246</f>
        <v>23.209999999999994</v>
      </c>
      <c r="DP18" s="43">
        <f>'Alcènes et aromatiques'!DP246</f>
        <v>23.209999999999994</v>
      </c>
      <c r="DQ18" s="43">
        <f>'Alcènes et aromatiques'!DQ246</f>
        <v>23.209999999999994</v>
      </c>
      <c r="DR18" s="43">
        <f>'Alcènes et aromatiques'!DR246</f>
        <v>23.209999999999994</v>
      </c>
      <c r="DS18" s="43">
        <f>'Alcènes et aromatiques'!DS246</f>
        <v>23.209999999999994</v>
      </c>
      <c r="DT18" s="136">
        <f>'Alcènes et aromatiques'!DT246</f>
        <v>23.209999999999994</v>
      </c>
      <c r="DU18" s="43"/>
      <c r="DV18" s="135"/>
      <c r="DW18" s="43"/>
      <c r="DX18" s="43"/>
      <c r="DY18" s="43"/>
      <c r="DZ18" s="43"/>
      <c r="EA18" s="43"/>
      <c r="EB18" s="43"/>
      <c r="EC18" s="43">
        <f>'Alcènes et aromatiques'!EC246</f>
        <v>59.400000000000006</v>
      </c>
      <c r="ED18" s="43">
        <f>'Alcènes et aromatiques'!ED246</f>
        <v>393.55629861623925</v>
      </c>
      <c r="EE18" s="43">
        <f>'Alcènes et aromatiques'!EE246</f>
        <v>393.55629861623925</v>
      </c>
      <c r="EF18" s="43">
        <f>'Alcènes et aromatiques'!EF246</f>
        <v>393.55629861623925</v>
      </c>
      <c r="EG18" s="43">
        <f>'Alcènes et aromatiques'!EG246</f>
        <v>393.55629861623925</v>
      </c>
      <c r="EH18" s="43">
        <f>'Alcènes et aromatiques'!EH246</f>
        <v>393.55629861623925</v>
      </c>
      <c r="EI18" s="43">
        <f>'Alcènes et aromatiques'!EI246</f>
        <v>393.55629861623925</v>
      </c>
      <c r="EJ18" s="43">
        <f>'Alcènes et aromatiques'!EJ246</f>
        <v>393.55629861623925</v>
      </c>
      <c r="EK18" s="43">
        <f>'Alcènes et aromatiques'!EK246</f>
        <v>393.55629861623925</v>
      </c>
      <c r="EL18" s="43">
        <f>'Alcènes et aromatiques'!EL246</f>
        <v>271.15918641097619</v>
      </c>
      <c r="EM18" s="43">
        <f>'Alcènes et aromatiques'!EM246</f>
        <v>271.15918641097619</v>
      </c>
      <c r="EN18" s="43">
        <f>'Alcènes et aromatiques'!EN246</f>
        <v>271.15918641097619</v>
      </c>
      <c r="EO18" s="43">
        <f>'Alcènes et aromatiques'!EO246</f>
        <v>271.15918641097619</v>
      </c>
      <c r="EP18" s="43">
        <f>'Alcènes et aromatiques'!EP246</f>
        <v>271.15918641097619</v>
      </c>
      <c r="EQ18" s="43">
        <f>'Alcènes et aromatiques'!EQ246</f>
        <v>153.83272487251463</v>
      </c>
      <c r="ER18" s="43">
        <f>'Alcènes et aromatiques'!ER246</f>
        <v>153.83272487251463</v>
      </c>
      <c r="ES18" s="43">
        <f>'Alcènes et aromatiques'!ES246</f>
        <v>153.83272487251463</v>
      </c>
      <c r="ET18" s="43">
        <f>'Alcènes et aromatiques'!ET246</f>
        <v>153.83272487251463</v>
      </c>
      <c r="EU18" s="43">
        <f>'Alcènes et aromatiques'!EU246</f>
        <v>153.83272487251463</v>
      </c>
      <c r="EV18" s="43">
        <f>'Alcènes et aromatiques'!EV246</f>
        <v>153.83272487251463</v>
      </c>
      <c r="EW18" s="43">
        <f>'Alcènes et aromatiques'!EW246</f>
        <v>153.83272487251463</v>
      </c>
      <c r="EX18" s="43">
        <f>'Alcènes et aromatiques'!EX246</f>
        <v>153.83272487251463</v>
      </c>
      <c r="EY18" s="43">
        <f>'Alcènes et aromatiques'!EY246</f>
        <v>153.83272487251463</v>
      </c>
      <c r="EZ18" s="43">
        <f>'Alcènes et aromatiques'!EZ246</f>
        <v>153.83272487251463</v>
      </c>
      <c r="FA18" s="43">
        <f>'Alcènes et aromatiques'!FA246</f>
        <v>153.83272487251463</v>
      </c>
      <c r="FB18" s="43">
        <f>'Alcènes et aromatiques'!FB246</f>
        <v>153.83272487251463</v>
      </c>
      <c r="FC18" s="43">
        <f>'Alcènes et aromatiques'!FC246</f>
        <v>153.83272487251463</v>
      </c>
      <c r="FD18" s="43">
        <f>'Alcènes et aromatiques'!FD246</f>
        <v>153.83272487251463</v>
      </c>
      <c r="FE18" s="136">
        <f>'Alcènes et aromatiques'!FE246</f>
        <v>0</v>
      </c>
      <c r="FF18" s="43"/>
      <c r="FG18" s="135"/>
      <c r="FH18" s="43"/>
      <c r="FI18" s="43"/>
      <c r="FJ18" s="43"/>
      <c r="FK18" s="43"/>
      <c r="FL18" s="43"/>
      <c r="FM18" s="43"/>
      <c r="FN18" s="43">
        <f>'Alcènes et aromatiques'!FN246</f>
        <v>59.400000000000006</v>
      </c>
      <c r="FO18" s="43">
        <f>'Alcènes et aromatiques'!FO246</f>
        <v>148.89300000000003</v>
      </c>
      <c r="FP18" s="43">
        <f>'Alcènes et aromatiques'!FP246</f>
        <v>148.89300000000003</v>
      </c>
      <c r="FQ18" s="43">
        <f>'Alcènes et aromatiques'!FQ246</f>
        <v>148.89300000000003</v>
      </c>
      <c r="FR18" s="43">
        <f>'Alcènes et aromatiques'!FR246</f>
        <v>148.89300000000003</v>
      </c>
      <c r="FS18" s="43">
        <f>'Alcènes et aromatiques'!FS246</f>
        <v>148.89300000000003</v>
      </c>
      <c r="FT18" s="43">
        <f>'Alcènes et aromatiques'!FT246</f>
        <v>148.89300000000003</v>
      </c>
      <c r="FU18" s="43">
        <f>'Alcènes et aromatiques'!FU246</f>
        <v>148.89300000000003</v>
      </c>
      <c r="FV18" s="43">
        <f>'Alcènes et aromatiques'!FV246</f>
        <v>148.89300000000003</v>
      </c>
      <c r="FW18" s="43">
        <f>'Alcènes et aromatiques'!FW246</f>
        <v>102.30201600000001</v>
      </c>
      <c r="FX18" s="43">
        <f>'Alcènes et aromatiques'!FX246</f>
        <v>102.30201600000001</v>
      </c>
      <c r="FY18" s="43">
        <f>'Alcènes et aromatiques'!FY246</f>
        <v>102.30201600000001</v>
      </c>
      <c r="FZ18" s="43">
        <f>'Alcènes et aromatiques'!FZ246</f>
        <v>102.30201600000001</v>
      </c>
      <c r="GA18" s="43">
        <f>'Alcènes et aromatiques'!GA246</f>
        <v>102.30201600000001</v>
      </c>
      <c r="GB18" s="43">
        <f>'Alcènes et aromatiques'!GB246</f>
        <v>102.30201600000001</v>
      </c>
      <c r="GC18" s="43">
        <f>'Alcènes et aromatiques'!GC246</f>
        <v>102.30201600000001</v>
      </c>
      <c r="GD18" s="43">
        <f>'Alcènes et aromatiques'!GD246</f>
        <v>102.30201600000001</v>
      </c>
      <c r="GE18" s="43">
        <f>'Alcènes et aromatiques'!GE246</f>
        <v>102.30201600000001</v>
      </c>
      <c r="GF18" s="43">
        <f>'Alcènes et aromatiques'!GF246</f>
        <v>102.30201600000001</v>
      </c>
      <c r="GG18" s="43">
        <f>'Alcènes et aromatiques'!GG246</f>
        <v>102.30201600000001</v>
      </c>
      <c r="GH18" s="43">
        <f>'Alcènes et aromatiques'!GH246</f>
        <v>102.30201600000001</v>
      </c>
      <c r="GI18" s="43">
        <f>'Alcènes et aromatiques'!GI246</f>
        <v>102.30201600000001</v>
      </c>
      <c r="GJ18" s="43">
        <f>'Alcènes et aromatiques'!GJ246</f>
        <v>102.30201600000001</v>
      </c>
      <c r="GK18" s="43">
        <f>'Alcènes et aromatiques'!GK246</f>
        <v>102.30201600000001</v>
      </c>
      <c r="GL18" s="43">
        <f>'Alcènes et aromatiques'!GL246</f>
        <v>102.30201600000001</v>
      </c>
      <c r="GM18" s="43">
        <f>'Alcènes et aromatiques'!GM246</f>
        <v>102.30201600000001</v>
      </c>
      <c r="GN18" s="43">
        <f>'Alcènes et aromatiques'!GN246</f>
        <v>102.30201600000001</v>
      </c>
      <c r="GO18" s="43">
        <f>'Alcènes et aromatiques'!GO246</f>
        <v>102.30201600000001</v>
      </c>
      <c r="GP18" s="136">
        <f>'Alcènes et aromatiques'!GP246</f>
        <v>43.281216000000001</v>
      </c>
      <c r="GQ18" s="43"/>
      <c r="GR18" s="135">
        <f t="shared" ref="GR18:GV18" si="16">SUMIFS($H18:$GQ18,$H$1:$GQ$1,"&gt;="&amp;LEFT(GR$2,4),$H$1:$GQ$1,"&lt;="&amp;RIGHT(GR$2,4),$H$4:$GQ$4,GR$1)/(RIGHT(GR$2,4)-LEFT(GR$2,4)+1)</f>
        <v>51.531428571428556</v>
      </c>
      <c r="GS18" s="43">
        <f t="shared" si="16"/>
        <v>38.369892063492038</v>
      </c>
      <c r="GT18" s="43">
        <f t="shared" si="16"/>
        <v>37.091785714285734</v>
      </c>
      <c r="GU18" s="43">
        <f t="shared" si="16"/>
        <v>232.28827658312437</v>
      </c>
      <c r="GV18" s="136">
        <f t="shared" si="16"/>
        <v>109.85219657142864</v>
      </c>
      <c r="GX18" s="135">
        <f t="shared" ref="GX18:HB18" si="17">SUMIFS($H18:$GQ18,$H$4:$GQ$4,GX$1,$H$1:$GQ$1,"&gt;="&amp;LEFT(GX$2,4))</f>
        <v>1492.1599999999996</v>
      </c>
      <c r="GY18" s="43">
        <f t="shared" si="17"/>
        <v>1103.3839999999993</v>
      </c>
      <c r="GZ18" s="43">
        <f t="shared" si="17"/>
        <v>1061.7800000000007</v>
      </c>
      <c r="HA18" s="43">
        <f t="shared" si="17"/>
        <v>6657.904469199997</v>
      </c>
      <c r="HB18" s="136">
        <f t="shared" si="17"/>
        <v>3178.1635200000019</v>
      </c>
    </row>
    <row r="19" spans="2:213" s="6" customFormat="1" ht="15.75" x14ac:dyDescent="0.2">
      <c r="B19" s="4"/>
      <c r="C19" s="224"/>
      <c r="D19" s="4"/>
      <c r="E19" s="37"/>
      <c r="F19" s="4"/>
      <c r="H19" s="135"/>
      <c r="I19" s="43"/>
      <c r="J19" s="43"/>
      <c r="K19" s="43"/>
      <c r="L19" s="43"/>
      <c r="M19" s="136"/>
      <c r="N19" s="43"/>
      <c r="O19" s="135"/>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136"/>
      <c r="AY19" s="43"/>
      <c r="AZ19" s="135"/>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136"/>
      <c r="CJ19" s="43"/>
      <c r="CK19" s="135"/>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136"/>
      <c r="DU19" s="43"/>
      <c r="DV19" s="135"/>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136"/>
      <c r="FF19" s="43"/>
      <c r="FG19" s="135"/>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136"/>
      <c r="GQ19" s="43"/>
      <c r="GR19" s="213"/>
      <c r="GS19" s="188"/>
      <c r="GT19" s="188"/>
      <c r="GU19" s="188"/>
      <c r="GV19" s="214"/>
      <c r="GX19" s="135"/>
      <c r="GY19" s="43"/>
      <c r="GZ19" s="43"/>
      <c r="HA19" s="43"/>
      <c r="HB19" s="136"/>
    </row>
    <row r="20" spans="2:213" ht="15.75" x14ac:dyDescent="0.25">
      <c r="C20" s="231" t="s">
        <v>19</v>
      </c>
      <c r="D20" s="230"/>
      <c r="E20" s="177"/>
      <c r="F20" s="177"/>
      <c r="H20" s="176"/>
      <c r="I20" s="177"/>
      <c r="J20" s="177"/>
      <c r="K20" s="177"/>
      <c r="L20" s="177"/>
      <c r="M20" s="178"/>
      <c r="N20" s="98"/>
      <c r="O20" s="233"/>
      <c r="P20" s="232"/>
      <c r="Q20" s="232"/>
      <c r="R20" s="232"/>
      <c r="S20" s="232"/>
      <c r="T20" s="232"/>
      <c r="U20" s="232"/>
      <c r="V20" s="232">
        <f t="shared" ref="V20:AX20" si="18">SUM(V12:V18)</f>
        <v>99.4</v>
      </c>
      <c r="W20" s="232">
        <f t="shared" si="18"/>
        <v>291.32497507301707</v>
      </c>
      <c r="X20" s="232">
        <f t="shared" si="18"/>
        <v>291.32497507301707</v>
      </c>
      <c r="Y20" s="232">
        <f t="shared" si="18"/>
        <v>332.98999225217204</v>
      </c>
      <c r="Z20" s="232">
        <f t="shared" si="18"/>
        <v>315.48382825217203</v>
      </c>
      <c r="AA20" s="232">
        <f t="shared" si="18"/>
        <v>315.48382825217203</v>
      </c>
      <c r="AB20" s="232">
        <f t="shared" si="18"/>
        <v>315.48382825217203</v>
      </c>
      <c r="AC20" s="232">
        <f t="shared" si="18"/>
        <v>315.48382825217203</v>
      </c>
      <c r="AD20" s="232">
        <f t="shared" si="18"/>
        <v>315.48382825217203</v>
      </c>
      <c r="AE20" s="232">
        <f t="shared" si="18"/>
        <v>163.18643616019605</v>
      </c>
      <c r="AF20" s="232">
        <f t="shared" si="18"/>
        <v>163.18643616019605</v>
      </c>
      <c r="AG20" s="232">
        <f t="shared" si="18"/>
        <v>163.18643616019605</v>
      </c>
      <c r="AH20" s="232">
        <f t="shared" si="18"/>
        <v>163.18643616019605</v>
      </c>
      <c r="AI20" s="232">
        <f t="shared" si="18"/>
        <v>163.18643616019605</v>
      </c>
      <c r="AJ20" s="232">
        <f t="shared" si="18"/>
        <v>145.51878303186234</v>
      </c>
      <c r="AK20" s="232">
        <f t="shared" si="18"/>
        <v>145.51878303186234</v>
      </c>
      <c r="AL20" s="232">
        <f t="shared" si="18"/>
        <v>145.51878303186234</v>
      </c>
      <c r="AM20" s="232">
        <f t="shared" si="18"/>
        <v>145.51878303186234</v>
      </c>
      <c r="AN20" s="232">
        <f t="shared" si="18"/>
        <v>145.51878303186234</v>
      </c>
      <c r="AO20" s="232">
        <f t="shared" si="18"/>
        <v>144.7200412631579</v>
      </c>
      <c r="AP20" s="232">
        <f t="shared" si="18"/>
        <v>144.7200412631579</v>
      </c>
      <c r="AQ20" s="232">
        <f t="shared" si="18"/>
        <v>144.7200412631579</v>
      </c>
      <c r="AR20" s="232">
        <f t="shared" si="18"/>
        <v>144.7200412631579</v>
      </c>
      <c r="AS20" s="232">
        <f t="shared" si="18"/>
        <v>144.7200412631579</v>
      </c>
      <c r="AT20" s="232">
        <f t="shared" si="18"/>
        <v>153.25601026315792</v>
      </c>
      <c r="AU20" s="232">
        <f t="shared" si="18"/>
        <v>153.25601026315792</v>
      </c>
      <c r="AV20" s="232">
        <f t="shared" si="18"/>
        <v>153.25601026315792</v>
      </c>
      <c r="AW20" s="232">
        <f t="shared" si="18"/>
        <v>153.25601026315792</v>
      </c>
      <c r="AX20" s="232">
        <f t="shared" si="18"/>
        <v>89.28</v>
      </c>
      <c r="AY20" s="98"/>
      <c r="AZ20" s="233"/>
      <c r="BA20" s="232"/>
      <c r="BB20" s="232"/>
      <c r="BC20" s="232"/>
      <c r="BD20" s="232"/>
      <c r="BE20" s="232"/>
      <c r="BF20" s="232"/>
      <c r="BG20" s="232">
        <f t="shared" ref="BG20:CI20" si="19">SUM(BG12:BG18)</f>
        <v>99.4</v>
      </c>
      <c r="BH20" s="232">
        <f t="shared" si="19"/>
        <v>148.7585362697524</v>
      </c>
      <c r="BI20" s="232">
        <f t="shared" si="19"/>
        <v>148.7585362697524</v>
      </c>
      <c r="BJ20" s="232">
        <f t="shared" si="19"/>
        <v>163.80161059153659</v>
      </c>
      <c r="BK20" s="232">
        <f t="shared" si="19"/>
        <v>156.68087459153656</v>
      </c>
      <c r="BL20" s="232">
        <f t="shared" si="19"/>
        <v>156.68087459153656</v>
      </c>
      <c r="BM20" s="232">
        <f t="shared" si="19"/>
        <v>156.68087459153656</v>
      </c>
      <c r="BN20" s="232">
        <f t="shared" si="19"/>
        <v>156.68087459153656</v>
      </c>
      <c r="BO20" s="232">
        <f t="shared" si="19"/>
        <v>156.68087459153656</v>
      </c>
      <c r="BP20" s="232">
        <f t="shared" si="19"/>
        <v>99.972998214667456</v>
      </c>
      <c r="BQ20" s="232">
        <f t="shared" si="19"/>
        <v>99.972998214667456</v>
      </c>
      <c r="BR20" s="232">
        <f t="shared" si="19"/>
        <v>99.972998214667456</v>
      </c>
      <c r="BS20" s="232">
        <f t="shared" si="19"/>
        <v>99.972998214667456</v>
      </c>
      <c r="BT20" s="232">
        <f t="shared" si="19"/>
        <v>99.972998214667456</v>
      </c>
      <c r="BU20" s="232">
        <f t="shared" si="19"/>
        <v>89.717012617473301</v>
      </c>
      <c r="BV20" s="232">
        <f t="shared" si="19"/>
        <v>89.717012617473301</v>
      </c>
      <c r="BW20" s="232">
        <f t="shared" si="19"/>
        <v>89.717012617473301</v>
      </c>
      <c r="BX20" s="232">
        <f t="shared" si="19"/>
        <v>89.717012617473301</v>
      </c>
      <c r="BY20" s="232">
        <f t="shared" si="19"/>
        <v>89.717012617473301</v>
      </c>
      <c r="BZ20" s="232">
        <f t="shared" si="19"/>
        <v>89.675872802000143</v>
      </c>
      <c r="CA20" s="232">
        <f t="shared" si="19"/>
        <v>89.675872802000143</v>
      </c>
      <c r="CB20" s="232">
        <f t="shared" si="19"/>
        <v>89.675872802000143</v>
      </c>
      <c r="CC20" s="232">
        <f t="shared" si="19"/>
        <v>89.675872802000143</v>
      </c>
      <c r="CD20" s="232">
        <f t="shared" si="19"/>
        <v>89.675872802000143</v>
      </c>
      <c r="CE20" s="232">
        <f t="shared" si="19"/>
        <v>93.147928802000138</v>
      </c>
      <c r="CF20" s="232">
        <f t="shared" si="19"/>
        <v>93.147928802000138</v>
      </c>
      <c r="CG20" s="232">
        <f t="shared" si="19"/>
        <v>93.147928802000138</v>
      </c>
      <c r="CH20" s="232">
        <f t="shared" si="19"/>
        <v>93.147928802000138</v>
      </c>
      <c r="CI20" s="232">
        <f t="shared" si="19"/>
        <v>66.734399999999994</v>
      </c>
      <c r="CJ20" s="235"/>
      <c r="CK20" s="233"/>
      <c r="CL20" s="232"/>
      <c r="CM20" s="232"/>
      <c r="CN20" s="232"/>
      <c r="CO20" s="232"/>
      <c r="CP20" s="232"/>
      <c r="CQ20" s="232"/>
      <c r="CR20" s="232">
        <f t="shared" ref="CR20:DT20" si="20">SUM(CR12:CR18)</f>
        <v>99.4</v>
      </c>
      <c r="CS20" s="232">
        <f t="shared" si="20"/>
        <v>473.47176633676975</v>
      </c>
      <c r="CT20" s="232">
        <f t="shared" si="20"/>
        <v>473.47176633676975</v>
      </c>
      <c r="CU20" s="232">
        <f t="shared" si="20"/>
        <v>493.74933104290676</v>
      </c>
      <c r="CV20" s="232">
        <f t="shared" si="20"/>
        <v>421.9800334429068</v>
      </c>
      <c r="CW20" s="232">
        <f t="shared" si="20"/>
        <v>421.9800334429068</v>
      </c>
      <c r="CX20" s="232">
        <f t="shared" si="20"/>
        <v>421.9800334429068</v>
      </c>
      <c r="CY20" s="232">
        <f t="shared" si="20"/>
        <v>421.9800334429068</v>
      </c>
      <c r="CZ20" s="232">
        <f t="shared" si="20"/>
        <v>421.9800334429068</v>
      </c>
      <c r="DA20" s="232">
        <f t="shared" si="20"/>
        <v>373.23437825896798</v>
      </c>
      <c r="DB20" s="232">
        <f t="shared" si="20"/>
        <v>373.23437825896798</v>
      </c>
      <c r="DC20" s="232">
        <f t="shared" si="20"/>
        <v>373.23437825896798</v>
      </c>
      <c r="DD20" s="232">
        <f t="shared" si="20"/>
        <v>373.23437825896798</v>
      </c>
      <c r="DE20" s="232">
        <f t="shared" si="20"/>
        <v>363.23437825896798</v>
      </c>
      <c r="DF20" s="232">
        <f t="shared" si="20"/>
        <v>146.6582605772075</v>
      </c>
      <c r="DG20" s="232">
        <f t="shared" si="20"/>
        <v>146.6582605772075</v>
      </c>
      <c r="DH20" s="232">
        <f t="shared" si="20"/>
        <v>146.6582605772075</v>
      </c>
      <c r="DI20" s="232">
        <f t="shared" si="20"/>
        <v>146.6582605772075</v>
      </c>
      <c r="DJ20" s="232">
        <f t="shared" si="20"/>
        <v>136.6582605772075</v>
      </c>
      <c r="DK20" s="232">
        <f t="shared" si="20"/>
        <v>130.66607242527573</v>
      </c>
      <c r="DL20" s="232">
        <f t="shared" si="20"/>
        <v>130.66607242527573</v>
      </c>
      <c r="DM20" s="232">
        <f t="shared" si="20"/>
        <v>130.66607242527573</v>
      </c>
      <c r="DN20" s="232">
        <f t="shared" si="20"/>
        <v>130.66607242527573</v>
      </c>
      <c r="DO20" s="232">
        <f t="shared" si="20"/>
        <v>110.66607242527576</v>
      </c>
      <c r="DP20" s="232">
        <f t="shared" si="20"/>
        <v>30.787405758609097</v>
      </c>
      <c r="DQ20" s="232">
        <f t="shared" si="20"/>
        <v>30.787405758609097</v>
      </c>
      <c r="DR20" s="232">
        <f t="shared" si="20"/>
        <v>30.787405758609097</v>
      </c>
      <c r="DS20" s="232">
        <f t="shared" si="20"/>
        <v>30.787405758609097</v>
      </c>
      <c r="DT20" s="232">
        <f t="shared" si="20"/>
        <v>23.209999999999994</v>
      </c>
      <c r="DU20" s="98"/>
      <c r="DV20" s="233"/>
      <c r="DW20" s="232"/>
      <c r="DX20" s="232"/>
      <c r="DY20" s="232"/>
      <c r="DZ20" s="232"/>
      <c r="EA20" s="232"/>
      <c r="EB20" s="232"/>
      <c r="EC20" s="232">
        <f t="shared" ref="EC20:FE20" si="21">SUM(EC12:EC18)</f>
        <v>99.4</v>
      </c>
      <c r="ED20" s="232">
        <f t="shared" si="21"/>
        <v>853.094729684811</v>
      </c>
      <c r="EE20" s="232">
        <f t="shared" si="21"/>
        <v>853.094729684811</v>
      </c>
      <c r="EF20" s="232">
        <f t="shared" si="21"/>
        <v>895.46500521097244</v>
      </c>
      <c r="EG20" s="232">
        <f t="shared" si="21"/>
        <v>848.40042555097239</v>
      </c>
      <c r="EH20" s="232">
        <f t="shared" si="21"/>
        <v>848.40042555097239</v>
      </c>
      <c r="EI20" s="232">
        <f t="shared" si="21"/>
        <v>848.40042555097239</v>
      </c>
      <c r="EJ20" s="232">
        <f t="shared" si="21"/>
        <v>848.40042555097239</v>
      </c>
      <c r="EK20" s="232">
        <f t="shared" si="21"/>
        <v>848.40042555097239</v>
      </c>
      <c r="EL20" s="232">
        <f t="shared" si="21"/>
        <v>569.24448859759707</v>
      </c>
      <c r="EM20" s="232">
        <f t="shared" si="21"/>
        <v>569.24448859759707</v>
      </c>
      <c r="EN20" s="232">
        <f t="shared" si="21"/>
        <v>569.24448859759707</v>
      </c>
      <c r="EO20" s="232">
        <f t="shared" si="21"/>
        <v>569.24448859759707</v>
      </c>
      <c r="EP20" s="232">
        <f t="shared" si="21"/>
        <v>559.24448859759707</v>
      </c>
      <c r="EQ20" s="232">
        <f t="shared" si="21"/>
        <v>287.04880202287268</v>
      </c>
      <c r="ER20" s="232">
        <f t="shared" si="21"/>
        <v>287.04880202287268</v>
      </c>
      <c r="ES20" s="232">
        <f t="shared" si="21"/>
        <v>287.04880202287268</v>
      </c>
      <c r="ET20" s="232">
        <f t="shared" si="21"/>
        <v>287.04880202287268</v>
      </c>
      <c r="EU20" s="232">
        <f t="shared" si="21"/>
        <v>277.04880202287268</v>
      </c>
      <c r="EV20" s="232">
        <f t="shared" si="21"/>
        <v>271.77454655672511</v>
      </c>
      <c r="EW20" s="232">
        <f t="shared" si="21"/>
        <v>271.77454655672511</v>
      </c>
      <c r="EX20" s="232">
        <f t="shared" si="21"/>
        <v>271.77454655672511</v>
      </c>
      <c r="EY20" s="232">
        <f t="shared" si="21"/>
        <v>271.77454655672511</v>
      </c>
      <c r="EZ20" s="232">
        <f t="shared" si="21"/>
        <v>261.77454655672511</v>
      </c>
      <c r="FA20" s="232">
        <f t="shared" si="21"/>
        <v>267.8101198067252</v>
      </c>
      <c r="FB20" s="232">
        <f t="shared" si="21"/>
        <v>267.8101198067252</v>
      </c>
      <c r="FC20" s="232">
        <f t="shared" si="21"/>
        <v>267.8101198067252</v>
      </c>
      <c r="FD20" s="232">
        <f t="shared" si="21"/>
        <v>267.8101198067252</v>
      </c>
      <c r="FE20" s="232">
        <f t="shared" si="21"/>
        <v>0</v>
      </c>
      <c r="FF20" s="98"/>
      <c r="FG20" s="233"/>
      <c r="FH20" s="232"/>
      <c r="FI20" s="232"/>
      <c r="FJ20" s="232"/>
      <c r="FK20" s="232"/>
      <c r="FL20" s="232"/>
      <c r="FM20" s="232"/>
      <c r="FN20" s="232">
        <f t="shared" ref="FN20:GP20" si="22">SUM(FN12:FN18)</f>
        <v>99.4</v>
      </c>
      <c r="FO20" s="232">
        <f t="shared" si="22"/>
        <v>538.65723912417911</v>
      </c>
      <c r="FP20" s="232">
        <f t="shared" si="22"/>
        <v>538.65723912417911</v>
      </c>
      <c r="FQ20" s="232">
        <f t="shared" si="22"/>
        <v>590.67224882511505</v>
      </c>
      <c r="FR20" s="232">
        <f t="shared" si="22"/>
        <v>571.89146082511502</v>
      </c>
      <c r="FS20" s="232">
        <f t="shared" si="22"/>
        <v>571.89146082511502</v>
      </c>
      <c r="FT20" s="232">
        <f t="shared" si="22"/>
        <v>571.89146082511502</v>
      </c>
      <c r="FU20" s="232">
        <f t="shared" si="22"/>
        <v>571.89146082511502</v>
      </c>
      <c r="FV20" s="232">
        <f t="shared" si="22"/>
        <v>571.89146082511502</v>
      </c>
      <c r="FW20" s="232">
        <f t="shared" si="22"/>
        <v>375.63379124656012</v>
      </c>
      <c r="FX20" s="232">
        <f t="shared" si="22"/>
        <v>375.63379124656012</v>
      </c>
      <c r="FY20" s="232">
        <f t="shared" si="22"/>
        <v>375.63379124656012</v>
      </c>
      <c r="FZ20" s="232">
        <f t="shared" si="22"/>
        <v>375.63379124656012</v>
      </c>
      <c r="GA20" s="232">
        <f t="shared" si="22"/>
        <v>375.63379124656012</v>
      </c>
      <c r="GB20" s="232">
        <f t="shared" si="22"/>
        <v>326.32121274758947</v>
      </c>
      <c r="GC20" s="232">
        <f t="shared" si="22"/>
        <v>326.32121274758947</v>
      </c>
      <c r="GD20" s="232">
        <f t="shared" si="22"/>
        <v>326.32121274758947</v>
      </c>
      <c r="GE20" s="232">
        <f t="shared" si="22"/>
        <v>326.32121274758947</v>
      </c>
      <c r="GF20" s="232">
        <f t="shared" si="22"/>
        <v>326.32121274758947</v>
      </c>
      <c r="GG20" s="232">
        <f t="shared" si="22"/>
        <v>323.15024776350424</v>
      </c>
      <c r="GH20" s="232">
        <f t="shared" si="22"/>
        <v>323.15024776350424</v>
      </c>
      <c r="GI20" s="232">
        <f t="shared" si="22"/>
        <v>323.15024776350424</v>
      </c>
      <c r="GJ20" s="232">
        <f t="shared" si="22"/>
        <v>323.15024776350424</v>
      </c>
      <c r="GK20" s="232">
        <f t="shared" si="22"/>
        <v>323.15024776350424</v>
      </c>
      <c r="GL20" s="232">
        <f t="shared" si="22"/>
        <v>332.30772076350422</v>
      </c>
      <c r="GM20" s="232">
        <f t="shared" si="22"/>
        <v>332.30772076350422</v>
      </c>
      <c r="GN20" s="232">
        <f t="shared" si="22"/>
        <v>332.30772076350422</v>
      </c>
      <c r="GO20" s="232">
        <f t="shared" si="22"/>
        <v>332.30772076350422</v>
      </c>
      <c r="GP20" s="232">
        <f t="shared" si="22"/>
        <v>83.281216000000001</v>
      </c>
      <c r="GQ20" s="98"/>
      <c r="GR20" s="278">
        <f t="shared" ref="GR20:GV20" si="23">SUMIFS($H20:$GQ20,$H$1:$GQ$1,"&gt;="&amp;LEFT(GR$2,4),$H$1:$GQ$1,"&lt;="&amp;RIGHT(GR$2,4),$H$4:$GQ$4,GR$1)/(RIGHT(GR$2,4)-LEFT(GR$2,4)+1)</f>
        <v>189.89180871271134</v>
      </c>
      <c r="GS20" s="232">
        <f t="shared" si="23"/>
        <v>106.82719917321268</v>
      </c>
      <c r="GT20" s="232">
        <f t="shared" si="23"/>
        <v>241.53885534626656</v>
      </c>
      <c r="GU20" s="232">
        <f t="shared" si="23"/>
        <v>472.79240912233803</v>
      </c>
      <c r="GV20" s="234">
        <f t="shared" si="23"/>
        <v>383.54147058191938</v>
      </c>
      <c r="GX20" s="278">
        <f t="shared" ref="GX20:HB20" si="24">SUMIFS($H20:$GQ20,$H$4:$GQ$4,GX$1,$H$1:$GQ$1,"&gt;="&amp;LEFT(GX$2,4))</f>
        <v>5462.4894269877805</v>
      </c>
      <c r="GY20" s="232">
        <f t="shared" si="24"/>
        <v>3080.8785894674284</v>
      </c>
      <c r="GZ20" s="232">
        <f t="shared" si="24"/>
        <v>6909.7462102726713</v>
      </c>
      <c r="HA20" s="232">
        <f t="shared" si="24"/>
        <v>13525.236257448338</v>
      </c>
      <c r="HB20" s="234">
        <f t="shared" si="24"/>
        <v>11065.482389041332</v>
      </c>
    </row>
    <row r="21" spans="2:213" x14ac:dyDescent="0.2">
      <c r="C21" s="70"/>
      <c r="D21" s="71"/>
      <c r="BE21" s="96"/>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Z21" s="124"/>
      <c r="DE21" s="124"/>
      <c r="EK21" s="124"/>
      <c r="EP21" s="124"/>
      <c r="FV21" s="124"/>
      <c r="GA21" s="124">
        <f>SUM(FO20:GA20)/SUM(FO20:GP20)</f>
        <v>0.57888239863592683</v>
      </c>
      <c r="GX21" s="60"/>
      <c r="GY21" s="60"/>
      <c r="GZ21" s="60"/>
      <c r="HA21" s="60"/>
      <c r="HB21" s="60"/>
    </row>
    <row r="22" spans="2:213" x14ac:dyDescent="0.2">
      <c r="C22" s="70"/>
      <c r="D22" s="71"/>
      <c r="GX22" s="105"/>
      <c r="GY22" s="105"/>
      <c r="GZ22" s="105"/>
      <c r="HA22" s="105"/>
      <c r="HB22" s="105"/>
    </row>
    <row r="23" spans="2:213" x14ac:dyDescent="0.2">
      <c r="C23" s="70"/>
      <c r="D23" s="71"/>
    </row>
    <row r="24" spans="2:213" ht="15" x14ac:dyDescent="0.25">
      <c r="C24" s="33" t="s">
        <v>197</v>
      </c>
      <c r="AZ24" s="176" t="s">
        <v>21</v>
      </c>
      <c r="BA24" s="279"/>
      <c r="BB24" s="279"/>
      <c r="BC24" s="279"/>
      <c r="BD24" s="279"/>
      <c r="BE24" s="178"/>
      <c r="BJ24" s="173" t="s">
        <v>22</v>
      </c>
    </row>
    <row r="25" spans="2:213" ht="18" customHeight="1" outlineLevel="1" x14ac:dyDescent="0.25">
      <c r="C25" s="129"/>
      <c r="D25" s="130"/>
      <c r="E25" s="131" t="s">
        <v>23</v>
      </c>
      <c r="F25" s="132" t="s">
        <v>24</v>
      </c>
      <c r="H25" s="133">
        <v>2015</v>
      </c>
      <c r="I25" s="131">
        <v>2020</v>
      </c>
      <c r="J25" s="131">
        <v>2025</v>
      </c>
      <c r="K25" s="131">
        <v>2030</v>
      </c>
      <c r="L25" s="131">
        <v>2040</v>
      </c>
      <c r="M25" s="132">
        <v>2050</v>
      </c>
      <c r="N25" s="4"/>
      <c r="O25" s="133">
        <f>O$1</f>
        <v>2015</v>
      </c>
      <c r="P25" s="131">
        <f t="shared" ref="P25:AX25" si="25">P$1</f>
        <v>2016</v>
      </c>
      <c r="Q25" s="131">
        <f t="shared" si="25"/>
        <v>2017</v>
      </c>
      <c r="R25" s="131">
        <f t="shared" si="25"/>
        <v>2018</v>
      </c>
      <c r="S25" s="131">
        <f t="shared" si="25"/>
        <v>2019</v>
      </c>
      <c r="T25" s="131">
        <f t="shared" si="25"/>
        <v>2020</v>
      </c>
      <c r="U25" s="131">
        <f t="shared" si="25"/>
        <v>2021</v>
      </c>
      <c r="V25" s="131">
        <f t="shared" si="25"/>
        <v>2022</v>
      </c>
      <c r="W25" s="131">
        <f t="shared" si="25"/>
        <v>2023</v>
      </c>
      <c r="X25" s="131">
        <f t="shared" si="25"/>
        <v>2024</v>
      </c>
      <c r="Y25" s="131">
        <f t="shared" si="25"/>
        <v>2025</v>
      </c>
      <c r="Z25" s="131">
        <f t="shared" si="25"/>
        <v>2026</v>
      </c>
      <c r="AA25" s="131">
        <f t="shared" si="25"/>
        <v>2027</v>
      </c>
      <c r="AB25" s="131">
        <f t="shared" si="25"/>
        <v>2028</v>
      </c>
      <c r="AC25" s="131">
        <f t="shared" si="25"/>
        <v>2029</v>
      </c>
      <c r="AD25" s="131">
        <f t="shared" si="25"/>
        <v>2030</v>
      </c>
      <c r="AE25" s="131">
        <f t="shared" si="25"/>
        <v>2031</v>
      </c>
      <c r="AF25" s="131">
        <f t="shared" si="25"/>
        <v>2032</v>
      </c>
      <c r="AG25" s="131">
        <f t="shared" si="25"/>
        <v>2033</v>
      </c>
      <c r="AH25" s="131">
        <f t="shared" si="25"/>
        <v>2034</v>
      </c>
      <c r="AI25" s="131">
        <f t="shared" si="25"/>
        <v>2035</v>
      </c>
      <c r="AJ25" s="131">
        <f t="shared" si="25"/>
        <v>2036</v>
      </c>
      <c r="AK25" s="131">
        <f t="shared" si="25"/>
        <v>2037</v>
      </c>
      <c r="AL25" s="131">
        <f t="shared" si="25"/>
        <v>2098</v>
      </c>
      <c r="AM25" s="131">
        <f t="shared" si="25"/>
        <v>2039</v>
      </c>
      <c r="AN25" s="131">
        <f t="shared" si="25"/>
        <v>2040</v>
      </c>
      <c r="AO25" s="131">
        <f t="shared" si="25"/>
        <v>2041</v>
      </c>
      <c r="AP25" s="131">
        <f t="shared" si="25"/>
        <v>2042</v>
      </c>
      <c r="AQ25" s="131">
        <f t="shared" si="25"/>
        <v>2043</v>
      </c>
      <c r="AR25" s="131">
        <f t="shared" si="25"/>
        <v>2044</v>
      </c>
      <c r="AS25" s="131">
        <f t="shared" si="25"/>
        <v>2045</v>
      </c>
      <c r="AT25" s="131">
        <f t="shared" si="25"/>
        <v>2046</v>
      </c>
      <c r="AU25" s="131">
        <f t="shared" si="25"/>
        <v>2047</v>
      </c>
      <c r="AV25" s="131">
        <f t="shared" si="25"/>
        <v>2048</v>
      </c>
      <c r="AW25" s="131">
        <f t="shared" si="25"/>
        <v>2049</v>
      </c>
      <c r="AX25" s="132">
        <f t="shared" si="25"/>
        <v>2050</v>
      </c>
      <c r="AZ25" s="286" t="s">
        <v>25</v>
      </c>
      <c r="BA25" s="288"/>
      <c r="BB25" s="279"/>
      <c r="BC25" s="279"/>
      <c r="BD25" s="289"/>
      <c r="BE25" s="287" t="s">
        <v>26</v>
      </c>
      <c r="BJ25" s="173" t="s">
        <v>10</v>
      </c>
      <c r="HE25" s="33" t="s">
        <v>202</v>
      </c>
    </row>
    <row r="26" spans="2:213" ht="18" customHeight="1" outlineLevel="1" x14ac:dyDescent="0.2">
      <c r="C26" s="134" t="str">
        <f>$H$2</f>
        <v>Historique</v>
      </c>
      <c r="D26" s="6"/>
      <c r="E26" s="8" t="s">
        <v>194</v>
      </c>
      <c r="F26" s="34"/>
      <c r="H26" s="135">
        <f>H$20</f>
        <v>0</v>
      </c>
      <c r="I26" s="43">
        <f>M$20</f>
        <v>0</v>
      </c>
      <c r="J26" s="43"/>
      <c r="K26" s="43"/>
      <c r="L26" s="43"/>
      <c r="M26" s="136"/>
      <c r="N26" s="43"/>
      <c r="O26" s="135"/>
      <c r="P26" s="43"/>
      <c r="Q26" s="43"/>
      <c r="R26" s="43"/>
      <c r="S26" s="43"/>
      <c r="T26" s="43">
        <f>U26</f>
        <v>99.4</v>
      </c>
      <c r="U26" s="43">
        <f>V26</f>
        <v>99.4</v>
      </c>
      <c r="V26" s="43">
        <f>V27</f>
        <v>99.4</v>
      </c>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136"/>
      <c r="AZ26" s="174"/>
      <c r="BE26" s="174"/>
      <c r="BJ26" s="125"/>
      <c r="HE26" s="252" t="s">
        <v>268</v>
      </c>
    </row>
    <row r="27" spans="2:213" ht="18" customHeight="1" outlineLevel="1" x14ac:dyDescent="0.2">
      <c r="C27" s="134" t="str">
        <f>$O$2</f>
        <v>ADEME TEND</v>
      </c>
      <c r="D27" s="6"/>
      <c r="E27" s="4" t="s">
        <v>28</v>
      </c>
      <c r="F27" s="34"/>
      <c r="H27" s="135">
        <f>O$20</f>
        <v>0</v>
      </c>
      <c r="I27" s="43">
        <f>T$20</f>
        <v>0</v>
      </c>
      <c r="J27" s="43">
        <f>Y$20</f>
        <v>332.98999225217204</v>
      </c>
      <c r="K27" s="43">
        <f>AD$20</f>
        <v>315.48382825217203</v>
      </c>
      <c r="L27" s="43">
        <f>AN$20</f>
        <v>145.51878303186234</v>
      </c>
      <c r="M27" s="136">
        <f>AX$20</f>
        <v>89.28</v>
      </c>
      <c r="N27" s="43"/>
      <c r="O27" s="135"/>
      <c r="P27" s="43"/>
      <c r="Q27" s="43"/>
      <c r="R27" s="43"/>
      <c r="S27" s="43"/>
      <c r="T27" s="43"/>
      <c r="U27" s="43"/>
      <c r="V27" s="43">
        <f t="shared" ref="V27:AX27" si="26">V$20</f>
        <v>99.4</v>
      </c>
      <c r="W27" s="43">
        <f t="shared" si="26"/>
        <v>291.32497507301707</v>
      </c>
      <c r="X27" s="43">
        <f t="shared" si="26"/>
        <v>291.32497507301707</v>
      </c>
      <c r="Y27" s="43">
        <f t="shared" si="26"/>
        <v>332.98999225217204</v>
      </c>
      <c r="Z27" s="43">
        <f t="shared" si="26"/>
        <v>315.48382825217203</v>
      </c>
      <c r="AA27" s="43">
        <f t="shared" si="26"/>
        <v>315.48382825217203</v>
      </c>
      <c r="AB27" s="43">
        <f t="shared" si="26"/>
        <v>315.48382825217203</v>
      </c>
      <c r="AC27" s="43">
        <f t="shared" si="26"/>
        <v>315.48382825217203</v>
      </c>
      <c r="AD27" s="43">
        <f t="shared" si="26"/>
        <v>315.48382825217203</v>
      </c>
      <c r="AE27" s="43">
        <f t="shared" si="26"/>
        <v>163.18643616019605</v>
      </c>
      <c r="AF27" s="43">
        <f t="shared" si="26"/>
        <v>163.18643616019605</v>
      </c>
      <c r="AG27" s="43">
        <f t="shared" si="26"/>
        <v>163.18643616019605</v>
      </c>
      <c r="AH27" s="43">
        <f t="shared" si="26"/>
        <v>163.18643616019605</v>
      </c>
      <c r="AI27" s="43">
        <f t="shared" si="26"/>
        <v>163.18643616019605</v>
      </c>
      <c r="AJ27" s="43">
        <f t="shared" si="26"/>
        <v>145.51878303186234</v>
      </c>
      <c r="AK27" s="43">
        <f t="shared" si="26"/>
        <v>145.51878303186234</v>
      </c>
      <c r="AL27" s="43">
        <f t="shared" si="26"/>
        <v>145.51878303186234</v>
      </c>
      <c r="AM27" s="43">
        <f t="shared" si="26"/>
        <v>145.51878303186234</v>
      </c>
      <c r="AN27" s="43">
        <f t="shared" si="26"/>
        <v>145.51878303186234</v>
      </c>
      <c r="AO27" s="43">
        <f t="shared" si="26"/>
        <v>144.7200412631579</v>
      </c>
      <c r="AP27" s="43">
        <f t="shared" si="26"/>
        <v>144.7200412631579</v>
      </c>
      <c r="AQ27" s="43">
        <f t="shared" si="26"/>
        <v>144.7200412631579</v>
      </c>
      <c r="AR27" s="43">
        <f t="shared" si="26"/>
        <v>144.7200412631579</v>
      </c>
      <c r="AS27" s="43">
        <f t="shared" si="26"/>
        <v>144.7200412631579</v>
      </c>
      <c r="AT27" s="43">
        <f t="shared" si="26"/>
        <v>153.25601026315792</v>
      </c>
      <c r="AU27" s="43">
        <f t="shared" si="26"/>
        <v>153.25601026315792</v>
      </c>
      <c r="AV27" s="43">
        <f t="shared" si="26"/>
        <v>153.25601026315792</v>
      </c>
      <c r="AW27" s="43">
        <f t="shared" si="26"/>
        <v>153.25601026315792</v>
      </c>
      <c r="AX27" s="136">
        <f t="shared" si="26"/>
        <v>89.28</v>
      </c>
      <c r="AZ27" s="175">
        <f>(SUM(W27:AD27))/(AD$1-W$1+1)</f>
        <v>311.63238545738329</v>
      </c>
      <c r="BE27" s="175">
        <f>(SUM(AE27:AX27))/(AX$1-AE$1+1)</f>
        <v>148.4715171664356</v>
      </c>
      <c r="BJ27" s="181">
        <f>SUM(W27:AX27)</f>
        <v>5462.4894269877805</v>
      </c>
      <c r="BY27" s="2"/>
      <c r="HE27" s="252" t="s">
        <v>198</v>
      </c>
    </row>
    <row r="28" spans="2:213" ht="18" customHeight="1" outlineLevel="1" x14ac:dyDescent="0.2">
      <c r="C28" s="134" t="str">
        <f>$AZ$2</f>
        <v>ADEME S1</v>
      </c>
      <c r="D28" s="6"/>
      <c r="E28" s="4" t="s">
        <v>28</v>
      </c>
      <c r="F28" s="34"/>
      <c r="H28" s="135">
        <f>AZ$20</f>
        <v>0</v>
      </c>
      <c r="I28" s="43">
        <f>BE$20</f>
        <v>0</v>
      </c>
      <c r="J28" s="43">
        <f>BJ$20</f>
        <v>163.80161059153659</v>
      </c>
      <c r="K28" s="43">
        <f>BO$20</f>
        <v>156.68087459153656</v>
      </c>
      <c r="L28" s="43">
        <f>BY$20</f>
        <v>89.717012617473301</v>
      </c>
      <c r="M28" s="136">
        <f>CI$20</f>
        <v>66.734399999999994</v>
      </c>
      <c r="N28" s="43"/>
      <c r="O28" s="135"/>
      <c r="P28" s="43"/>
      <c r="Q28" s="43"/>
      <c r="R28" s="43"/>
      <c r="S28" s="43"/>
      <c r="T28" s="43"/>
      <c r="U28" s="43"/>
      <c r="V28" s="43">
        <f t="shared" ref="V28:AX28" si="27">BG$20</f>
        <v>99.4</v>
      </c>
      <c r="W28" s="43">
        <f t="shared" si="27"/>
        <v>148.7585362697524</v>
      </c>
      <c r="X28" s="43">
        <f t="shared" si="27"/>
        <v>148.7585362697524</v>
      </c>
      <c r="Y28" s="43">
        <f t="shared" si="27"/>
        <v>163.80161059153659</v>
      </c>
      <c r="Z28" s="43">
        <f t="shared" si="27"/>
        <v>156.68087459153656</v>
      </c>
      <c r="AA28" s="43">
        <f t="shared" si="27"/>
        <v>156.68087459153656</v>
      </c>
      <c r="AB28" s="43">
        <f t="shared" si="27"/>
        <v>156.68087459153656</v>
      </c>
      <c r="AC28" s="43">
        <f t="shared" si="27"/>
        <v>156.68087459153656</v>
      </c>
      <c r="AD28" s="43">
        <f t="shared" si="27"/>
        <v>156.68087459153656</v>
      </c>
      <c r="AE28" s="43">
        <f t="shared" si="27"/>
        <v>99.972998214667456</v>
      </c>
      <c r="AF28" s="43">
        <f t="shared" si="27"/>
        <v>99.972998214667456</v>
      </c>
      <c r="AG28" s="43">
        <f t="shared" si="27"/>
        <v>99.972998214667456</v>
      </c>
      <c r="AH28" s="43">
        <f t="shared" si="27"/>
        <v>99.972998214667456</v>
      </c>
      <c r="AI28" s="43">
        <f t="shared" si="27"/>
        <v>99.972998214667456</v>
      </c>
      <c r="AJ28" s="43">
        <f t="shared" si="27"/>
        <v>89.717012617473301</v>
      </c>
      <c r="AK28" s="43">
        <f t="shared" si="27"/>
        <v>89.717012617473301</v>
      </c>
      <c r="AL28" s="43">
        <f t="shared" si="27"/>
        <v>89.717012617473301</v>
      </c>
      <c r="AM28" s="43">
        <f t="shared" si="27"/>
        <v>89.717012617473301</v>
      </c>
      <c r="AN28" s="43">
        <f t="shared" si="27"/>
        <v>89.717012617473301</v>
      </c>
      <c r="AO28" s="43">
        <f t="shared" si="27"/>
        <v>89.675872802000143</v>
      </c>
      <c r="AP28" s="43">
        <f t="shared" si="27"/>
        <v>89.675872802000143</v>
      </c>
      <c r="AQ28" s="43">
        <f t="shared" si="27"/>
        <v>89.675872802000143</v>
      </c>
      <c r="AR28" s="43">
        <f t="shared" si="27"/>
        <v>89.675872802000143</v>
      </c>
      <c r="AS28" s="43">
        <f t="shared" si="27"/>
        <v>89.675872802000143</v>
      </c>
      <c r="AT28" s="43">
        <f t="shared" si="27"/>
        <v>93.147928802000138</v>
      </c>
      <c r="AU28" s="43">
        <f t="shared" si="27"/>
        <v>93.147928802000138</v>
      </c>
      <c r="AV28" s="43">
        <f t="shared" si="27"/>
        <v>93.147928802000138</v>
      </c>
      <c r="AW28" s="43">
        <f t="shared" si="27"/>
        <v>93.147928802000138</v>
      </c>
      <c r="AX28" s="136">
        <f t="shared" si="27"/>
        <v>66.734399999999994</v>
      </c>
      <c r="AZ28" s="175">
        <f t="shared" ref="AZ28:AZ31" si="28">(SUM(W28:AD28))/(AD$1-W$1+1)</f>
        <v>155.59038201109055</v>
      </c>
      <c r="BE28" s="175">
        <f t="shared" ref="BE28:BE31" si="29">(SUM(AE28:AX28))/(AX$1-AE$1+1)</f>
        <v>91.807776668935247</v>
      </c>
      <c r="BJ28" s="181">
        <f t="shared" ref="BJ28:BJ31" si="30">SUM(W28:AX28)</f>
        <v>3080.8785894674284</v>
      </c>
      <c r="BY28" s="2"/>
      <c r="HE28" s="252" t="s">
        <v>199</v>
      </c>
    </row>
    <row r="29" spans="2:213" ht="18" customHeight="1" outlineLevel="1" x14ac:dyDescent="0.2">
      <c r="C29" s="134" t="str">
        <f>$CK$2</f>
        <v>ADEME S2</v>
      </c>
      <c r="D29" s="6"/>
      <c r="E29" s="4" t="s">
        <v>28</v>
      </c>
      <c r="F29" s="34"/>
      <c r="H29" s="135">
        <f>CK$20</f>
        <v>0</v>
      </c>
      <c r="I29" s="43">
        <f>CP$20</f>
        <v>0</v>
      </c>
      <c r="J29" s="43">
        <f>CU$20</f>
        <v>493.74933104290676</v>
      </c>
      <c r="K29" s="43">
        <f>CZ$20</f>
        <v>421.9800334429068</v>
      </c>
      <c r="L29" s="43">
        <f>DJ$20</f>
        <v>136.6582605772075</v>
      </c>
      <c r="M29" s="136">
        <f>DT$20</f>
        <v>23.209999999999994</v>
      </c>
      <c r="N29" s="43"/>
      <c r="O29" s="135"/>
      <c r="P29" s="43"/>
      <c r="Q29" s="43"/>
      <c r="R29" s="43"/>
      <c r="S29" s="43"/>
      <c r="T29" s="43"/>
      <c r="U29" s="43"/>
      <c r="V29" s="43">
        <f t="shared" ref="V29:AX29" si="31">CR$20</f>
        <v>99.4</v>
      </c>
      <c r="W29" s="43">
        <f t="shared" si="31"/>
        <v>473.47176633676975</v>
      </c>
      <c r="X29" s="43">
        <f t="shared" si="31"/>
        <v>473.47176633676975</v>
      </c>
      <c r="Y29" s="43">
        <f t="shared" si="31"/>
        <v>493.74933104290676</v>
      </c>
      <c r="Z29" s="43">
        <f t="shared" si="31"/>
        <v>421.9800334429068</v>
      </c>
      <c r="AA29" s="43">
        <f t="shared" si="31"/>
        <v>421.9800334429068</v>
      </c>
      <c r="AB29" s="43">
        <f t="shared" si="31"/>
        <v>421.9800334429068</v>
      </c>
      <c r="AC29" s="43">
        <f t="shared" si="31"/>
        <v>421.9800334429068</v>
      </c>
      <c r="AD29" s="43">
        <f t="shared" si="31"/>
        <v>421.9800334429068</v>
      </c>
      <c r="AE29" s="43">
        <f t="shared" si="31"/>
        <v>373.23437825896798</v>
      </c>
      <c r="AF29" s="43">
        <f t="shared" si="31"/>
        <v>373.23437825896798</v>
      </c>
      <c r="AG29" s="43">
        <f t="shared" si="31"/>
        <v>373.23437825896798</v>
      </c>
      <c r="AH29" s="43">
        <f t="shared" si="31"/>
        <v>373.23437825896798</v>
      </c>
      <c r="AI29" s="43">
        <f t="shared" si="31"/>
        <v>363.23437825896798</v>
      </c>
      <c r="AJ29" s="43">
        <f t="shared" si="31"/>
        <v>146.6582605772075</v>
      </c>
      <c r="AK29" s="43">
        <f t="shared" si="31"/>
        <v>146.6582605772075</v>
      </c>
      <c r="AL29" s="43">
        <f t="shared" si="31"/>
        <v>146.6582605772075</v>
      </c>
      <c r="AM29" s="43">
        <f t="shared" si="31"/>
        <v>146.6582605772075</v>
      </c>
      <c r="AN29" s="43">
        <f t="shared" si="31"/>
        <v>136.6582605772075</v>
      </c>
      <c r="AO29" s="43">
        <f t="shared" si="31"/>
        <v>130.66607242527573</v>
      </c>
      <c r="AP29" s="43">
        <f t="shared" si="31"/>
        <v>130.66607242527573</v>
      </c>
      <c r="AQ29" s="43">
        <f t="shared" si="31"/>
        <v>130.66607242527573</v>
      </c>
      <c r="AR29" s="43">
        <f t="shared" si="31"/>
        <v>130.66607242527573</v>
      </c>
      <c r="AS29" s="43">
        <f t="shared" si="31"/>
        <v>110.66607242527576</v>
      </c>
      <c r="AT29" s="43">
        <f t="shared" si="31"/>
        <v>30.787405758609097</v>
      </c>
      <c r="AU29" s="43">
        <f t="shared" si="31"/>
        <v>30.787405758609097</v>
      </c>
      <c r="AV29" s="43">
        <f t="shared" si="31"/>
        <v>30.787405758609097</v>
      </c>
      <c r="AW29" s="43">
        <f t="shared" si="31"/>
        <v>30.787405758609097</v>
      </c>
      <c r="AX29" s="136">
        <f t="shared" si="31"/>
        <v>23.209999999999994</v>
      </c>
      <c r="AZ29" s="175">
        <f t="shared" si="28"/>
        <v>443.82412886637258</v>
      </c>
      <c r="BE29" s="175">
        <f t="shared" si="29"/>
        <v>167.95765896708457</v>
      </c>
      <c r="BJ29" s="181">
        <f t="shared" si="30"/>
        <v>6909.7462102726713</v>
      </c>
      <c r="BY29" s="2"/>
      <c r="HE29" s="252" t="s">
        <v>200</v>
      </c>
    </row>
    <row r="30" spans="2:213" ht="18" customHeight="1" outlineLevel="1" x14ac:dyDescent="0.2">
      <c r="C30" s="134" t="str">
        <f>$DV$2</f>
        <v>ADEME S3</v>
      </c>
      <c r="D30" s="6"/>
      <c r="E30" s="4" t="s">
        <v>28</v>
      </c>
      <c r="F30" s="34"/>
      <c r="H30" s="135">
        <f>DV$20</f>
        <v>0</v>
      </c>
      <c r="I30" s="43">
        <f>EA$20</f>
        <v>0</v>
      </c>
      <c r="J30" s="43">
        <f>EF$20</f>
        <v>895.46500521097244</v>
      </c>
      <c r="K30" s="43">
        <f>EK$20</f>
        <v>848.40042555097239</v>
      </c>
      <c r="L30" s="43">
        <f>EU$20</f>
        <v>277.04880202287268</v>
      </c>
      <c r="M30" s="136">
        <f>FE$20</f>
        <v>0</v>
      </c>
      <c r="N30" s="43"/>
      <c r="O30" s="135"/>
      <c r="P30" s="43"/>
      <c r="Q30" s="43"/>
      <c r="R30" s="43"/>
      <c r="S30" s="43"/>
      <c r="T30" s="43"/>
      <c r="U30" s="43"/>
      <c r="V30" s="43">
        <f t="shared" ref="V30:AX30" si="32">EC$20</f>
        <v>99.4</v>
      </c>
      <c r="W30" s="43">
        <f t="shared" si="32"/>
        <v>853.094729684811</v>
      </c>
      <c r="X30" s="43">
        <f t="shared" si="32"/>
        <v>853.094729684811</v>
      </c>
      <c r="Y30" s="43">
        <f t="shared" si="32"/>
        <v>895.46500521097244</v>
      </c>
      <c r="Z30" s="43">
        <f t="shared" si="32"/>
        <v>848.40042555097239</v>
      </c>
      <c r="AA30" s="43">
        <f t="shared" si="32"/>
        <v>848.40042555097239</v>
      </c>
      <c r="AB30" s="43">
        <f t="shared" si="32"/>
        <v>848.40042555097239</v>
      </c>
      <c r="AC30" s="43">
        <f t="shared" si="32"/>
        <v>848.40042555097239</v>
      </c>
      <c r="AD30" s="43">
        <f t="shared" si="32"/>
        <v>848.40042555097239</v>
      </c>
      <c r="AE30" s="43">
        <f t="shared" si="32"/>
        <v>569.24448859759707</v>
      </c>
      <c r="AF30" s="43">
        <f t="shared" si="32"/>
        <v>569.24448859759707</v>
      </c>
      <c r="AG30" s="43">
        <f t="shared" si="32"/>
        <v>569.24448859759707</v>
      </c>
      <c r="AH30" s="43">
        <f t="shared" si="32"/>
        <v>569.24448859759707</v>
      </c>
      <c r="AI30" s="43">
        <f t="shared" si="32"/>
        <v>559.24448859759707</v>
      </c>
      <c r="AJ30" s="43">
        <f t="shared" si="32"/>
        <v>287.04880202287268</v>
      </c>
      <c r="AK30" s="43">
        <f t="shared" si="32"/>
        <v>287.04880202287268</v>
      </c>
      <c r="AL30" s="43">
        <f t="shared" si="32"/>
        <v>287.04880202287268</v>
      </c>
      <c r="AM30" s="43">
        <f t="shared" si="32"/>
        <v>287.04880202287268</v>
      </c>
      <c r="AN30" s="43">
        <f t="shared" si="32"/>
        <v>277.04880202287268</v>
      </c>
      <c r="AO30" s="43">
        <f t="shared" si="32"/>
        <v>271.77454655672511</v>
      </c>
      <c r="AP30" s="43">
        <f t="shared" si="32"/>
        <v>271.77454655672511</v>
      </c>
      <c r="AQ30" s="43">
        <f t="shared" si="32"/>
        <v>271.77454655672511</v>
      </c>
      <c r="AR30" s="43">
        <f t="shared" si="32"/>
        <v>271.77454655672511</v>
      </c>
      <c r="AS30" s="43">
        <f t="shared" si="32"/>
        <v>261.77454655672511</v>
      </c>
      <c r="AT30" s="43">
        <f t="shared" si="32"/>
        <v>267.8101198067252</v>
      </c>
      <c r="AU30" s="43">
        <f t="shared" si="32"/>
        <v>267.8101198067252</v>
      </c>
      <c r="AV30" s="43">
        <f t="shared" si="32"/>
        <v>267.8101198067252</v>
      </c>
      <c r="AW30" s="43">
        <f t="shared" si="32"/>
        <v>267.8101198067252</v>
      </c>
      <c r="AX30" s="136">
        <f t="shared" si="32"/>
        <v>0</v>
      </c>
      <c r="AZ30" s="175">
        <f t="shared" si="28"/>
        <v>855.45707404193217</v>
      </c>
      <c r="BE30" s="175">
        <f t="shared" si="29"/>
        <v>334.07898325564372</v>
      </c>
      <c r="BJ30" s="181">
        <f t="shared" si="30"/>
        <v>13525.236257448338</v>
      </c>
      <c r="BY30" s="2"/>
      <c r="HE30" s="252" t="s">
        <v>201</v>
      </c>
    </row>
    <row r="31" spans="2:213" ht="18" customHeight="1" outlineLevel="1" x14ac:dyDescent="0.2">
      <c r="C31" s="134" t="str">
        <f>$FG$2</f>
        <v>ADEME S4</v>
      </c>
      <c r="D31" s="6"/>
      <c r="E31" s="4" t="s">
        <v>28</v>
      </c>
      <c r="F31" s="34"/>
      <c r="H31" s="135">
        <f>FG$20</f>
        <v>0</v>
      </c>
      <c r="I31" s="43">
        <f>FL$20</f>
        <v>0</v>
      </c>
      <c r="J31" s="43">
        <f>FQ$20</f>
        <v>590.67224882511505</v>
      </c>
      <c r="K31" s="43">
        <f>FV$20</f>
        <v>571.89146082511502</v>
      </c>
      <c r="L31" s="43">
        <f>GF$20</f>
        <v>326.32121274758947</v>
      </c>
      <c r="M31" s="136">
        <f>GP$20</f>
        <v>83.281216000000001</v>
      </c>
      <c r="N31" s="43"/>
      <c r="O31" s="135"/>
      <c r="P31" s="43"/>
      <c r="Q31" s="43"/>
      <c r="R31" s="43"/>
      <c r="S31" s="43"/>
      <c r="T31" s="43"/>
      <c r="U31" s="43"/>
      <c r="V31" s="43">
        <f t="shared" ref="V31:AX31" si="33">FN$20</f>
        <v>99.4</v>
      </c>
      <c r="W31" s="43">
        <f t="shared" si="33"/>
        <v>538.65723912417911</v>
      </c>
      <c r="X31" s="43">
        <f t="shared" si="33"/>
        <v>538.65723912417911</v>
      </c>
      <c r="Y31" s="43">
        <f t="shared" si="33"/>
        <v>590.67224882511505</v>
      </c>
      <c r="Z31" s="43">
        <f t="shared" si="33"/>
        <v>571.89146082511502</v>
      </c>
      <c r="AA31" s="43">
        <f t="shared" si="33"/>
        <v>571.89146082511502</v>
      </c>
      <c r="AB31" s="43">
        <f t="shared" si="33"/>
        <v>571.89146082511502</v>
      </c>
      <c r="AC31" s="43">
        <f t="shared" si="33"/>
        <v>571.89146082511502</v>
      </c>
      <c r="AD31" s="43">
        <f t="shared" si="33"/>
        <v>571.89146082511502</v>
      </c>
      <c r="AE31" s="43">
        <f t="shared" si="33"/>
        <v>375.63379124656012</v>
      </c>
      <c r="AF31" s="43">
        <f t="shared" si="33"/>
        <v>375.63379124656012</v>
      </c>
      <c r="AG31" s="43">
        <f t="shared" si="33"/>
        <v>375.63379124656012</v>
      </c>
      <c r="AH31" s="43">
        <f t="shared" si="33"/>
        <v>375.63379124656012</v>
      </c>
      <c r="AI31" s="43">
        <f t="shared" si="33"/>
        <v>375.63379124656012</v>
      </c>
      <c r="AJ31" s="43">
        <f t="shared" si="33"/>
        <v>326.32121274758947</v>
      </c>
      <c r="AK31" s="43">
        <f t="shared" si="33"/>
        <v>326.32121274758947</v>
      </c>
      <c r="AL31" s="43">
        <f t="shared" si="33"/>
        <v>326.32121274758947</v>
      </c>
      <c r="AM31" s="43">
        <f t="shared" si="33"/>
        <v>326.32121274758947</v>
      </c>
      <c r="AN31" s="43">
        <f t="shared" si="33"/>
        <v>326.32121274758947</v>
      </c>
      <c r="AO31" s="43">
        <f t="shared" si="33"/>
        <v>323.15024776350424</v>
      </c>
      <c r="AP31" s="43">
        <f t="shared" si="33"/>
        <v>323.15024776350424</v>
      </c>
      <c r="AQ31" s="43">
        <f t="shared" si="33"/>
        <v>323.15024776350424</v>
      </c>
      <c r="AR31" s="43">
        <f t="shared" si="33"/>
        <v>323.15024776350424</v>
      </c>
      <c r="AS31" s="43">
        <f t="shared" si="33"/>
        <v>323.15024776350424</v>
      </c>
      <c r="AT31" s="43">
        <f t="shared" si="33"/>
        <v>332.30772076350422</v>
      </c>
      <c r="AU31" s="43">
        <f t="shared" si="33"/>
        <v>332.30772076350422</v>
      </c>
      <c r="AV31" s="43">
        <f t="shared" si="33"/>
        <v>332.30772076350422</v>
      </c>
      <c r="AW31" s="43">
        <f t="shared" si="33"/>
        <v>332.30772076350422</v>
      </c>
      <c r="AX31" s="136">
        <f t="shared" si="33"/>
        <v>83.281216000000001</v>
      </c>
      <c r="AZ31" s="135">
        <f t="shared" si="28"/>
        <v>565.93050389988116</v>
      </c>
      <c r="BA31" s="98"/>
      <c r="BD31" s="99"/>
      <c r="BE31" s="319">
        <f t="shared" si="29"/>
        <v>326.90191789211428</v>
      </c>
      <c r="BF31" s="98"/>
      <c r="BI31" s="99"/>
      <c r="BJ31" s="290">
        <f t="shared" si="30"/>
        <v>11065.482389041332</v>
      </c>
      <c r="BY31" s="2"/>
    </row>
    <row r="32" spans="2:213" outlineLevel="1" x14ac:dyDescent="0.2">
      <c r="C32" s="97"/>
      <c r="D32" s="97"/>
      <c r="E32" s="97"/>
      <c r="F32" s="97"/>
      <c r="H32" s="97"/>
      <c r="I32" s="97"/>
      <c r="J32" s="97"/>
      <c r="K32" s="97"/>
      <c r="L32" s="97"/>
      <c r="M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Z32" s="97"/>
      <c r="BE32" s="279"/>
      <c r="BJ32" s="97"/>
    </row>
    <row r="33" spans="213:213" x14ac:dyDescent="0.2">
      <c r="HE33" s="252"/>
    </row>
    <row r="55" spans="3:4" x14ac:dyDescent="0.2">
      <c r="C55" s="70"/>
      <c r="D55" s="71"/>
    </row>
    <row r="56" spans="3:4" x14ac:dyDescent="0.2">
      <c r="C56" s="70"/>
      <c r="D56" s="71"/>
    </row>
    <row r="57" spans="3:4" x14ac:dyDescent="0.2">
      <c r="C57" s="70"/>
      <c r="D57" s="71"/>
    </row>
    <row r="58" spans="3:4" x14ac:dyDescent="0.2">
      <c r="C58" s="70"/>
      <c r="D58" s="71"/>
    </row>
    <row r="59" spans="3:4" x14ac:dyDescent="0.2">
      <c r="C59" s="70"/>
      <c r="D59" s="71"/>
    </row>
    <row r="60" spans="3:4" x14ac:dyDescent="0.2">
      <c r="C60" s="70"/>
      <c r="D60" s="71"/>
    </row>
    <row r="61" spans="3:4" x14ac:dyDescent="0.2">
      <c r="C61" s="70"/>
      <c r="D61" s="71"/>
    </row>
    <row r="62" spans="3:4" x14ac:dyDescent="0.2">
      <c r="C62" s="70"/>
      <c r="D62" s="71"/>
    </row>
    <row r="63" spans="3:4" x14ac:dyDescent="0.2">
      <c r="C63" s="70"/>
      <c r="D63" s="71"/>
    </row>
    <row r="64" spans="3:4" x14ac:dyDescent="0.2">
      <c r="C64" s="70"/>
      <c r="D64" s="71"/>
    </row>
    <row r="65" spans="3:4" x14ac:dyDescent="0.2">
      <c r="C65" s="70"/>
      <c r="D65" s="71"/>
    </row>
    <row r="66" spans="3:4" x14ac:dyDescent="0.2">
      <c r="C66" s="70"/>
      <c r="D66" s="71"/>
    </row>
    <row r="67" spans="3:4" x14ac:dyDescent="0.2">
      <c r="C67" s="70"/>
      <c r="D67" s="71"/>
    </row>
    <row r="68" spans="3:4" x14ac:dyDescent="0.2">
      <c r="C68" s="70"/>
      <c r="D68" s="71"/>
    </row>
    <row r="69" spans="3:4" x14ac:dyDescent="0.2">
      <c r="C69" s="70"/>
      <c r="D69" s="71"/>
    </row>
    <row r="70" spans="3:4" x14ac:dyDescent="0.2">
      <c r="C70" s="70"/>
      <c r="D70" s="71"/>
    </row>
    <row r="71" spans="3:4" x14ac:dyDescent="0.2">
      <c r="C71" s="70"/>
      <c r="D71" s="71"/>
    </row>
    <row r="72" spans="3:4" x14ac:dyDescent="0.2">
      <c r="C72" s="70"/>
      <c r="D72" s="7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3CAA-A655-4EF3-B26F-CF37CA9E9F7A}">
  <dimension ref="A1:GR243"/>
  <sheetViews>
    <sheetView showGridLines="0" zoomScale="70" zoomScaleNormal="70" workbookViewId="0">
      <pane xSplit="6" ySplit="1" topLeftCell="G193" activePane="bottomRight" state="frozen"/>
      <selection pane="topRight" activeCell="G1" sqref="G1"/>
      <selection pane="bottomLeft" activeCell="A2" sqref="A2"/>
      <selection pane="bottomRight" activeCell="B232" sqref="B232"/>
    </sheetView>
  </sheetViews>
  <sheetFormatPr baseColWidth="10" defaultColWidth="11" defaultRowHeight="14.25" outlineLevelRow="1" outlineLevelCol="1" x14ac:dyDescent="0.2"/>
  <cols>
    <col min="1" max="1" width="0" hidden="1" customWidth="1"/>
    <col min="3" max="6" width="15.625" customWidth="1"/>
    <col min="7" max="14" width="10.625" customWidth="1"/>
    <col min="15" max="15" width="10.625" customWidth="1" collapsed="1"/>
    <col min="16" max="19" width="10.625" hidden="1" customWidth="1" outlineLevel="1"/>
    <col min="20" max="20" width="10.625" customWidth="1" collapsed="1"/>
    <col min="21" max="24" width="10.625" hidden="1" customWidth="1" outlineLevel="1"/>
    <col min="25" max="25" width="10.625" customWidth="1" collapsed="1"/>
    <col min="26" max="29" width="10.625" hidden="1" customWidth="1" outlineLevel="1"/>
    <col min="30" max="30" width="10.625" customWidth="1" collapsed="1"/>
    <col min="31" max="39" width="10.625" hidden="1" customWidth="1" outlineLevel="1"/>
    <col min="40" max="40" width="10.625" customWidth="1" collapsed="1"/>
    <col min="41" max="49" width="10.625" hidden="1" customWidth="1" outlineLevel="1"/>
    <col min="50" max="50" width="10.625" customWidth="1" collapsed="1"/>
    <col min="51" max="51" width="10.625" customWidth="1"/>
    <col min="52" max="52" width="10.625" customWidth="1" collapsed="1"/>
    <col min="53" max="56" width="10.625" hidden="1" customWidth="1" outlineLevel="1"/>
    <col min="57" max="57" width="10.625" customWidth="1" collapsed="1"/>
    <col min="58" max="61" width="10.625" hidden="1" customWidth="1" outlineLevel="1"/>
    <col min="62" max="62" width="10.625" customWidth="1" collapsed="1"/>
    <col min="63" max="66" width="10.625" hidden="1" customWidth="1" outlineLevel="1"/>
    <col min="67" max="67" width="10.625" customWidth="1" collapsed="1"/>
    <col min="68" max="76" width="10.625" hidden="1" customWidth="1" outlineLevel="1"/>
    <col min="77" max="77" width="10.625" customWidth="1" collapsed="1"/>
    <col min="78" max="86" width="10.625" hidden="1" customWidth="1" outlineLevel="1"/>
    <col min="87" max="87" width="10.625" customWidth="1" collapsed="1"/>
    <col min="88" max="88" width="10.625" customWidth="1"/>
    <col min="89" max="89" width="10.625" customWidth="1" collapsed="1"/>
    <col min="90" max="93" width="10.625" hidden="1" customWidth="1" outlineLevel="1"/>
    <col min="94" max="94" width="10.625" customWidth="1" collapsed="1"/>
    <col min="95" max="98" width="10.625" hidden="1" customWidth="1" outlineLevel="1"/>
    <col min="99" max="99" width="10.625" customWidth="1" collapsed="1"/>
    <col min="100" max="103" width="10.625" hidden="1" customWidth="1" outlineLevel="1"/>
    <col min="104" max="104" width="10.625" customWidth="1" collapsed="1"/>
    <col min="105" max="113" width="10.625" hidden="1" customWidth="1" outlineLevel="1"/>
    <col min="114" max="114" width="10.625" customWidth="1" collapsed="1"/>
    <col min="115" max="123" width="10.625" hidden="1" customWidth="1" outlineLevel="1"/>
    <col min="124" max="124" width="10.625" customWidth="1" collapsed="1"/>
    <col min="125" max="125" width="10.625" customWidth="1"/>
    <col min="126" max="126" width="10.625" customWidth="1" collapsed="1"/>
    <col min="127" max="130" width="10.625" hidden="1" customWidth="1" outlineLevel="1"/>
    <col min="131" max="131" width="10.625" customWidth="1" collapsed="1"/>
    <col min="132" max="135" width="10.625" hidden="1" customWidth="1" outlineLevel="1"/>
    <col min="136" max="136" width="10.625" customWidth="1" collapsed="1"/>
    <col min="137" max="140" width="10.625" hidden="1" customWidth="1" outlineLevel="1"/>
    <col min="141" max="141" width="10.625" customWidth="1" collapsed="1"/>
    <col min="142" max="150" width="10.625" hidden="1" customWidth="1" outlineLevel="1"/>
    <col min="151" max="151" width="10.625" customWidth="1" collapsed="1"/>
    <col min="152" max="160" width="10.625" hidden="1" customWidth="1" outlineLevel="1"/>
    <col min="161" max="161" width="10.625" customWidth="1" collapsed="1"/>
    <col min="162" max="162" width="10.625" customWidth="1"/>
    <col min="163" max="163" width="10.625" customWidth="1" collapsed="1"/>
    <col min="164" max="167" width="10.625" hidden="1" customWidth="1" outlineLevel="1"/>
    <col min="168" max="168" width="10.625" customWidth="1" collapsed="1"/>
    <col min="169" max="172" width="10.625" hidden="1" customWidth="1" outlineLevel="1"/>
    <col min="173" max="173" width="10.625" customWidth="1" collapsed="1"/>
    <col min="174" max="177" width="10.625" hidden="1" customWidth="1" outlineLevel="1"/>
    <col min="178" max="178" width="10.625" customWidth="1" collapsed="1"/>
    <col min="179" max="187" width="10.625" hidden="1" customWidth="1" outlineLevel="1"/>
    <col min="188" max="188" width="10.625" customWidth="1" collapsed="1"/>
    <col min="189" max="197" width="10.625" hidden="1" customWidth="1" outlineLevel="1"/>
    <col min="198" max="198" width="10.625" customWidth="1" collapsed="1"/>
    <col min="200" max="200" width="10.625" customWidth="1"/>
  </cols>
  <sheetData>
    <row r="1" spans="1:200" s="6" customFormat="1" ht="22.15" customHeight="1" x14ac:dyDescent="0.2">
      <c r="A1" s="4" t="s">
        <v>29</v>
      </c>
      <c r="B1" s="4" t="s">
        <v>30</v>
      </c>
      <c r="C1" s="5" t="s">
        <v>16</v>
      </c>
      <c r="H1" s="225">
        <v>2015</v>
      </c>
      <c r="I1" s="7">
        <v>2016</v>
      </c>
      <c r="J1" s="7">
        <v>2017</v>
      </c>
      <c r="K1" s="7">
        <v>2018</v>
      </c>
      <c r="L1" s="7">
        <v>2019</v>
      </c>
      <c r="M1" s="236">
        <v>2020</v>
      </c>
      <c r="O1" s="237">
        <v>2015</v>
      </c>
      <c r="P1" s="9">
        <v>2016</v>
      </c>
      <c r="Q1" s="9">
        <v>2017</v>
      </c>
      <c r="R1" s="9">
        <v>2018</v>
      </c>
      <c r="S1" s="9">
        <v>2019</v>
      </c>
      <c r="T1" s="9">
        <v>2020</v>
      </c>
      <c r="U1" s="9">
        <v>2021</v>
      </c>
      <c r="V1" s="9">
        <v>2022</v>
      </c>
      <c r="W1" s="9">
        <v>2023</v>
      </c>
      <c r="X1" s="9">
        <v>2024</v>
      </c>
      <c r="Y1" s="9">
        <v>2025</v>
      </c>
      <c r="Z1" s="9">
        <v>2026</v>
      </c>
      <c r="AA1" s="9">
        <v>2027</v>
      </c>
      <c r="AB1" s="9">
        <v>2028</v>
      </c>
      <c r="AC1" s="9">
        <v>2029</v>
      </c>
      <c r="AD1" s="9">
        <v>2030</v>
      </c>
      <c r="AE1" s="9">
        <v>2031</v>
      </c>
      <c r="AF1" s="9">
        <v>2032</v>
      </c>
      <c r="AG1" s="9">
        <v>2033</v>
      </c>
      <c r="AH1" s="9">
        <v>2034</v>
      </c>
      <c r="AI1" s="9">
        <v>2035</v>
      </c>
      <c r="AJ1" s="9">
        <v>2036</v>
      </c>
      <c r="AK1" s="9">
        <v>2037</v>
      </c>
      <c r="AL1" s="9">
        <v>2098</v>
      </c>
      <c r="AM1" s="9">
        <v>2039</v>
      </c>
      <c r="AN1" s="9">
        <v>2040</v>
      </c>
      <c r="AO1" s="9">
        <v>2041</v>
      </c>
      <c r="AP1" s="9">
        <v>2042</v>
      </c>
      <c r="AQ1" s="9">
        <v>2043</v>
      </c>
      <c r="AR1" s="9">
        <v>2044</v>
      </c>
      <c r="AS1" s="9">
        <v>2045</v>
      </c>
      <c r="AT1" s="9">
        <v>2046</v>
      </c>
      <c r="AU1" s="9">
        <v>2047</v>
      </c>
      <c r="AV1" s="9">
        <v>2048</v>
      </c>
      <c r="AW1" s="9">
        <v>2049</v>
      </c>
      <c r="AX1" s="238">
        <v>2050</v>
      </c>
      <c r="AZ1" s="239">
        <v>2015</v>
      </c>
      <c r="BA1" s="10">
        <v>2016</v>
      </c>
      <c r="BB1" s="10">
        <v>2017</v>
      </c>
      <c r="BC1" s="10">
        <v>2018</v>
      </c>
      <c r="BD1" s="10">
        <v>2019</v>
      </c>
      <c r="BE1" s="10">
        <v>2020</v>
      </c>
      <c r="BF1" s="10">
        <v>2021</v>
      </c>
      <c r="BG1" s="10">
        <v>2022</v>
      </c>
      <c r="BH1" s="10">
        <v>2023</v>
      </c>
      <c r="BI1" s="10">
        <v>2024</v>
      </c>
      <c r="BJ1" s="10">
        <v>2025</v>
      </c>
      <c r="BK1" s="10">
        <v>2026</v>
      </c>
      <c r="BL1" s="10">
        <v>2027</v>
      </c>
      <c r="BM1" s="10">
        <v>2028</v>
      </c>
      <c r="BN1" s="10">
        <v>2029</v>
      </c>
      <c r="BO1" s="10">
        <v>2030</v>
      </c>
      <c r="BP1" s="10">
        <v>2031</v>
      </c>
      <c r="BQ1" s="10">
        <v>2032</v>
      </c>
      <c r="BR1" s="10">
        <v>2033</v>
      </c>
      <c r="BS1" s="10">
        <v>2034</v>
      </c>
      <c r="BT1" s="10">
        <v>2035</v>
      </c>
      <c r="BU1" s="10">
        <v>2036</v>
      </c>
      <c r="BV1" s="10">
        <v>2037</v>
      </c>
      <c r="BW1" s="10">
        <v>2098</v>
      </c>
      <c r="BX1" s="10">
        <v>2039</v>
      </c>
      <c r="BY1" s="10">
        <v>2040</v>
      </c>
      <c r="BZ1" s="10">
        <v>2041</v>
      </c>
      <c r="CA1" s="10">
        <v>2042</v>
      </c>
      <c r="CB1" s="10">
        <v>2043</v>
      </c>
      <c r="CC1" s="10">
        <v>2044</v>
      </c>
      <c r="CD1" s="10">
        <v>2045</v>
      </c>
      <c r="CE1" s="10">
        <v>2046</v>
      </c>
      <c r="CF1" s="10">
        <v>2047</v>
      </c>
      <c r="CG1" s="10">
        <v>2048</v>
      </c>
      <c r="CH1" s="10">
        <v>2049</v>
      </c>
      <c r="CI1" s="240">
        <v>2050</v>
      </c>
      <c r="CK1" s="241">
        <v>2015</v>
      </c>
      <c r="CL1" s="11">
        <v>2016</v>
      </c>
      <c r="CM1" s="11">
        <v>2017</v>
      </c>
      <c r="CN1" s="11">
        <v>2018</v>
      </c>
      <c r="CO1" s="11">
        <v>2019</v>
      </c>
      <c r="CP1" s="11">
        <v>2020</v>
      </c>
      <c r="CQ1" s="11">
        <v>2021</v>
      </c>
      <c r="CR1" s="11">
        <v>2022</v>
      </c>
      <c r="CS1" s="11">
        <v>2023</v>
      </c>
      <c r="CT1" s="11">
        <v>2024</v>
      </c>
      <c r="CU1" s="11">
        <v>2025</v>
      </c>
      <c r="CV1" s="11">
        <v>2026</v>
      </c>
      <c r="CW1" s="11">
        <v>2027</v>
      </c>
      <c r="CX1" s="11">
        <v>2028</v>
      </c>
      <c r="CY1" s="11">
        <v>2029</v>
      </c>
      <c r="CZ1" s="11">
        <v>2030</v>
      </c>
      <c r="DA1" s="11">
        <v>2031</v>
      </c>
      <c r="DB1" s="11">
        <v>2032</v>
      </c>
      <c r="DC1" s="11">
        <v>2033</v>
      </c>
      <c r="DD1" s="11">
        <v>2034</v>
      </c>
      <c r="DE1" s="11">
        <v>2035</v>
      </c>
      <c r="DF1" s="11">
        <v>2036</v>
      </c>
      <c r="DG1" s="11">
        <v>2037</v>
      </c>
      <c r="DH1" s="11">
        <v>2098</v>
      </c>
      <c r="DI1" s="11">
        <v>2039</v>
      </c>
      <c r="DJ1" s="11">
        <v>2040</v>
      </c>
      <c r="DK1" s="11">
        <v>2041</v>
      </c>
      <c r="DL1" s="11">
        <v>2042</v>
      </c>
      <c r="DM1" s="11">
        <v>2043</v>
      </c>
      <c r="DN1" s="11">
        <v>2044</v>
      </c>
      <c r="DO1" s="11">
        <v>2045</v>
      </c>
      <c r="DP1" s="11">
        <v>2046</v>
      </c>
      <c r="DQ1" s="11">
        <v>2047</v>
      </c>
      <c r="DR1" s="11">
        <v>2048</v>
      </c>
      <c r="DS1" s="11">
        <v>2049</v>
      </c>
      <c r="DT1" s="242">
        <v>2050</v>
      </c>
      <c r="DV1" s="243">
        <v>2015</v>
      </c>
      <c r="DW1" s="12">
        <v>2016</v>
      </c>
      <c r="DX1" s="12">
        <v>2017</v>
      </c>
      <c r="DY1" s="12">
        <v>2018</v>
      </c>
      <c r="DZ1" s="12">
        <v>2019</v>
      </c>
      <c r="EA1" s="12">
        <v>2020</v>
      </c>
      <c r="EB1" s="12">
        <v>2021</v>
      </c>
      <c r="EC1" s="12">
        <v>2022</v>
      </c>
      <c r="ED1" s="12">
        <v>2023</v>
      </c>
      <c r="EE1" s="12">
        <v>2024</v>
      </c>
      <c r="EF1" s="12">
        <v>2025</v>
      </c>
      <c r="EG1" s="12">
        <v>2026</v>
      </c>
      <c r="EH1" s="12">
        <v>2027</v>
      </c>
      <c r="EI1" s="12">
        <v>2028</v>
      </c>
      <c r="EJ1" s="12">
        <v>2029</v>
      </c>
      <c r="EK1" s="12">
        <v>2030</v>
      </c>
      <c r="EL1" s="12">
        <v>2031</v>
      </c>
      <c r="EM1" s="12">
        <v>2032</v>
      </c>
      <c r="EN1" s="12">
        <v>2033</v>
      </c>
      <c r="EO1" s="12">
        <v>2034</v>
      </c>
      <c r="EP1" s="12">
        <v>2035</v>
      </c>
      <c r="EQ1" s="12">
        <v>2036</v>
      </c>
      <c r="ER1" s="12">
        <v>2037</v>
      </c>
      <c r="ES1" s="12">
        <v>2098</v>
      </c>
      <c r="ET1" s="12">
        <v>2039</v>
      </c>
      <c r="EU1" s="12">
        <v>2040</v>
      </c>
      <c r="EV1" s="12">
        <v>2041</v>
      </c>
      <c r="EW1" s="12">
        <v>2042</v>
      </c>
      <c r="EX1" s="12">
        <v>2043</v>
      </c>
      <c r="EY1" s="12">
        <v>2044</v>
      </c>
      <c r="EZ1" s="12">
        <v>2045</v>
      </c>
      <c r="FA1" s="12">
        <v>2046</v>
      </c>
      <c r="FB1" s="12">
        <v>2047</v>
      </c>
      <c r="FC1" s="12">
        <v>2048</v>
      </c>
      <c r="FD1" s="12">
        <v>2049</v>
      </c>
      <c r="FE1" s="244">
        <v>2050</v>
      </c>
      <c r="FG1" s="245">
        <v>2015</v>
      </c>
      <c r="FH1" s="13">
        <v>2016</v>
      </c>
      <c r="FI1" s="13">
        <v>2017</v>
      </c>
      <c r="FJ1" s="13">
        <v>2018</v>
      </c>
      <c r="FK1" s="13">
        <v>2019</v>
      </c>
      <c r="FL1" s="13">
        <v>2020</v>
      </c>
      <c r="FM1" s="13">
        <v>2021</v>
      </c>
      <c r="FN1" s="13">
        <v>2022</v>
      </c>
      <c r="FO1" s="13">
        <v>2023</v>
      </c>
      <c r="FP1" s="13">
        <v>2024</v>
      </c>
      <c r="FQ1" s="13">
        <v>2025</v>
      </c>
      <c r="FR1" s="13">
        <v>2026</v>
      </c>
      <c r="FS1" s="13">
        <v>2027</v>
      </c>
      <c r="FT1" s="13">
        <v>2028</v>
      </c>
      <c r="FU1" s="13">
        <v>2029</v>
      </c>
      <c r="FV1" s="13">
        <v>2030</v>
      </c>
      <c r="FW1" s="13">
        <v>2031</v>
      </c>
      <c r="FX1" s="13">
        <v>2032</v>
      </c>
      <c r="FY1" s="13">
        <v>2033</v>
      </c>
      <c r="FZ1" s="13">
        <v>2034</v>
      </c>
      <c r="GA1" s="13">
        <v>2035</v>
      </c>
      <c r="GB1" s="13">
        <v>2036</v>
      </c>
      <c r="GC1" s="13">
        <v>2037</v>
      </c>
      <c r="GD1" s="13">
        <v>2098</v>
      </c>
      <c r="GE1" s="13">
        <v>2039</v>
      </c>
      <c r="GF1" s="13">
        <v>2040</v>
      </c>
      <c r="GG1" s="13">
        <v>2041</v>
      </c>
      <c r="GH1" s="13">
        <v>2042</v>
      </c>
      <c r="GI1" s="13">
        <v>2043</v>
      </c>
      <c r="GJ1" s="13">
        <v>2044</v>
      </c>
      <c r="GK1" s="13">
        <v>2045</v>
      </c>
      <c r="GL1" s="13">
        <v>2046</v>
      </c>
      <c r="GM1" s="13">
        <v>2047</v>
      </c>
      <c r="GN1" s="13">
        <v>2048</v>
      </c>
      <c r="GO1" s="13">
        <v>2049</v>
      </c>
      <c r="GP1" s="246">
        <v>2050</v>
      </c>
      <c r="GR1" s="4"/>
    </row>
    <row r="2" spans="1:200" s="6" customFormat="1" ht="20.25" x14ac:dyDescent="0.2">
      <c r="C2" s="5"/>
      <c r="H2" s="14" t="s">
        <v>1</v>
      </c>
      <c r="I2" s="15"/>
      <c r="J2" s="15"/>
      <c r="K2" s="15"/>
      <c r="L2" s="15"/>
      <c r="M2" s="16"/>
      <c r="O2" s="17" t="s">
        <v>253</v>
      </c>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9"/>
      <c r="AZ2" s="20" t="s">
        <v>6</v>
      </c>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c r="CK2" s="23" t="s">
        <v>7</v>
      </c>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5"/>
      <c r="DV2" s="26" t="s">
        <v>8</v>
      </c>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8"/>
      <c r="FG2" s="29" t="s">
        <v>9</v>
      </c>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1"/>
    </row>
    <row r="3" spans="1:200" x14ac:dyDescent="0.2">
      <c r="C3" s="68" t="s">
        <v>31</v>
      </c>
      <c r="D3" s="69">
        <v>44880</v>
      </c>
    </row>
    <row r="4" spans="1:200" x14ac:dyDescent="0.2">
      <c r="C4" s="70" t="s">
        <v>32</v>
      </c>
      <c r="D4" s="69">
        <v>45273</v>
      </c>
      <c r="H4" s="3" t="s">
        <v>1</v>
      </c>
      <c r="I4" s="3" t="s">
        <v>1</v>
      </c>
      <c r="J4" s="3" t="s">
        <v>1</v>
      </c>
      <c r="K4" s="3" t="s">
        <v>1</v>
      </c>
      <c r="L4" s="3" t="s">
        <v>1</v>
      </c>
      <c r="M4" s="3" t="s">
        <v>1</v>
      </c>
      <c r="O4" s="3" t="s">
        <v>94</v>
      </c>
      <c r="P4" s="3" t="s">
        <v>94</v>
      </c>
      <c r="Q4" s="3" t="s">
        <v>94</v>
      </c>
      <c r="R4" s="3" t="s">
        <v>94</v>
      </c>
      <c r="S4" s="3" t="s">
        <v>94</v>
      </c>
      <c r="T4" s="3" t="s">
        <v>94</v>
      </c>
      <c r="U4" s="3" t="s">
        <v>94</v>
      </c>
      <c r="V4" s="3" t="s">
        <v>94</v>
      </c>
      <c r="W4" s="3" t="s">
        <v>94</v>
      </c>
      <c r="X4" s="3" t="s">
        <v>94</v>
      </c>
      <c r="Y4" s="3" t="s">
        <v>94</v>
      </c>
      <c r="Z4" s="3" t="s">
        <v>94</v>
      </c>
      <c r="AA4" s="3" t="s">
        <v>94</v>
      </c>
      <c r="AB4" s="3" t="s">
        <v>94</v>
      </c>
      <c r="AC4" s="3" t="s">
        <v>94</v>
      </c>
      <c r="AD4" s="3" t="s">
        <v>94</v>
      </c>
      <c r="AE4" s="3" t="s">
        <v>94</v>
      </c>
      <c r="AF4" s="3" t="s">
        <v>94</v>
      </c>
      <c r="AG4" s="3" t="s">
        <v>94</v>
      </c>
      <c r="AH4" s="3" t="s">
        <v>94</v>
      </c>
      <c r="AI4" s="3" t="s">
        <v>94</v>
      </c>
      <c r="AJ4" s="3" t="s">
        <v>94</v>
      </c>
      <c r="AK4" s="3" t="s">
        <v>94</v>
      </c>
      <c r="AL4" s="3" t="s">
        <v>94</v>
      </c>
      <c r="AM4" s="3" t="s">
        <v>94</v>
      </c>
      <c r="AN4" s="3" t="s">
        <v>94</v>
      </c>
      <c r="AO4" s="3" t="s">
        <v>94</v>
      </c>
      <c r="AP4" s="3" t="s">
        <v>94</v>
      </c>
      <c r="AQ4" s="3" t="s">
        <v>94</v>
      </c>
      <c r="AR4" s="3" t="s">
        <v>94</v>
      </c>
      <c r="AS4" s="3" t="s">
        <v>94</v>
      </c>
      <c r="AT4" s="3" t="s">
        <v>94</v>
      </c>
      <c r="AU4" s="3" t="s">
        <v>94</v>
      </c>
      <c r="AV4" s="3" t="s">
        <v>94</v>
      </c>
      <c r="AW4" s="3" t="s">
        <v>94</v>
      </c>
      <c r="AX4" s="3" t="s">
        <v>94</v>
      </c>
      <c r="AZ4" s="3" t="s">
        <v>2</v>
      </c>
      <c r="BA4" s="3" t="s">
        <v>2</v>
      </c>
      <c r="BB4" s="3" t="s">
        <v>2</v>
      </c>
      <c r="BC4" s="3" t="s">
        <v>2</v>
      </c>
      <c r="BD4" s="3" t="s">
        <v>2</v>
      </c>
      <c r="BE4" s="3" t="s">
        <v>2</v>
      </c>
      <c r="BF4" s="3" t="s">
        <v>2</v>
      </c>
      <c r="BG4" s="3" t="s">
        <v>2</v>
      </c>
      <c r="BH4" s="3" t="s">
        <v>2</v>
      </c>
      <c r="BI4" s="3" t="s">
        <v>2</v>
      </c>
      <c r="BJ4" s="3" t="s">
        <v>2</v>
      </c>
      <c r="BK4" s="3" t="s">
        <v>2</v>
      </c>
      <c r="BL4" s="3" t="s">
        <v>2</v>
      </c>
      <c r="BM4" s="3" t="s">
        <v>2</v>
      </c>
      <c r="BN4" s="3" t="s">
        <v>2</v>
      </c>
      <c r="BO4" s="3" t="s">
        <v>2</v>
      </c>
      <c r="BP4" s="3" t="s">
        <v>2</v>
      </c>
      <c r="BQ4" s="3" t="s">
        <v>2</v>
      </c>
      <c r="BR4" s="3" t="s">
        <v>2</v>
      </c>
      <c r="BS4" s="3" t="s">
        <v>2</v>
      </c>
      <c r="BT4" s="3" t="s">
        <v>2</v>
      </c>
      <c r="BU4" s="3" t="s">
        <v>2</v>
      </c>
      <c r="BV4" s="3" t="s">
        <v>2</v>
      </c>
      <c r="BW4" s="3" t="s">
        <v>2</v>
      </c>
      <c r="BX4" s="3" t="s">
        <v>2</v>
      </c>
      <c r="BY4" s="3" t="s">
        <v>2</v>
      </c>
      <c r="BZ4" s="3" t="s">
        <v>2</v>
      </c>
      <c r="CA4" s="3" t="s">
        <v>2</v>
      </c>
      <c r="CB4" s="3" t="s">
        <v>2</v>
      </c>
      <c r="CC4" s="3" t="s">
        <v>2</v>
      </c>
      <c r="CD4" s="3" t="s">
        <v>2</v>
      </c>
      <c r="CE4" s="3" t="s">
        <v>2</v>
      </c>
      <c r="CF4" s="3" t="s">
        <v>2</v>
      </c>
      <c r="CG4" s="3" t="s">
        <v>2</v>
      </c>
      <c r="CH4" s="3" t="s">
        <v>2</v>
      </c>
      <c r="CI4" s="3" t="s">
        <v>2</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c r="DO4" s="3" t="s">
        <v>3</v>
      </c>
      <c r="DP4" s="3" t="s">
        <v>3</v>
      </c>
      <c r="DQ4" s="3" t="s">
        <v>3</v>
      </c>
      <c r="DR4" s="3" t="s">
        <v>3</v>
      </c>
      <c r="DS4" s="3" t="s">
        <v>3</v>
      </c>
      <c r="DT4" s="3" t="s">
        <v>3</v>
      </c>
      <c r="DV4" s="3" t="s">
        <v>4</v>
      </c>
      <c r="DW4" s="3" t="s">
        <v>4</v>
      </c>
      <c r="DX4" s="3" t="s">
        <v>4</v>
      </c>
      <c r="DY4" s="3" t="s">
        <v>4</v>
      </c>
      <c r="DZ4" s="3" t="s">
        <v>4</v>
      </c>
      <c r="EA4" s="3" t="s">
        <v>4</v>
      </c>
      <c r="EB4" s="3" t="s">
        <v>4</v>
      </c>
      <c r="EC4" s="3" t="s">
        <v>4</v>
      </c>
      <c r="ED4" s="3" t="s">
        <v>4</v>
      </c>
      <c r="EE4" s="3" t="s">
        <v>4</v>
      </c>
      <c r="EF4" s="3" t="s">
        <v>4</v>
      </c>
      <c r="EG4" s="3" t="s">
        <v>4</v>
      </c>
      <c r="EH4" s="3" t="s">
        <v>4</v>
      </c>
      <c r="EI4" s="3" t="s">
        <v>4</v>
      </c>
      <c r="EJ4" s="3" t="s">
        <v>4</v>
      </c>
      <c r="EK4" s="3" t="s">
        <v>4</v>
      </c>
      <c r="EL4" s="3" t="s">
        <v>4</v>
      </c>
      <c r="EM4" s="3" t="s">
        <v>4</v>
      </c>
      <c r="EN4" s="3" t="s">
        <v>4</v>
      </c>
      <c r="EO4" s="3" t="s">
        <v>4</v>
      </c>
      <c r="EP4" s="3" t="s">
        <v>4</v>
      </c>
      <c r="EQ4" s="3" t="s">
        <v>4</v>
      </c>
      <c r="ER4" s="3" t="s">
        <v>4</v>
      </c>
      <c r="ES4" s="3" t="s">
        <v>4</v>
      </c>
      <c r="ET4" s="3" t="s">
        <v>4</v>
      </c>
      <c r="EU4" s="3" t="s">
        <v>4</v>
      </c>
      <c r="EV4" s="3" t="s">
        <v>4</v>
      </c>
      <c r="EW4" s="3" t="s">
        <v>4</v>
      </c>
      <c r="EX4" s="3" t="s">
        <v>4</v>
      </c>
      <c r="EY4" s="3" t="s">
        <v>4</v>
      </c>
      <c r="EZ4" s="3" t="s">
        <v>4</v>
      </c>
      <c r="FA4" s="3" t="s">
        <v>4</v>
      </c>
      <c r="FB4" s="3" t="s">
        <v>4</v>
      </c>
      <c r="FC4" s="3" t="s">
        <v>4</v>
      </c>
      <c r="FD4" s="3" t="s">
        <v>4</v>
      </c>
      <c r="FE4" s="3" t="s">
        <v>4</v>
      </c>
      <c r="FG4" s="3" t="s">
        <v>5</v>
      </c>
      <c r="FH4" s="3" t="s">
        <v>5</v>
      </c>
      <c r="FI4" s="3" t="s">
        <v>5</v>
      </c>
      <c r="FJ4" s="3" t="s">
        <v>5</v>
      </c>
      <c r="FK4" s="3" t="s">
        <v>5</v>
      </c>
      <c r="FL4" s="3" t="s">
        <v>5</v>
      </c>
      <c r="FM4" s="3" t="s">
        <v>5</v>
      </c>
      <c r="FN4" s="3" t="s">
        <v>5</v>
      </c>
      <c r="FO4" s="3" t="s">
        <v>5</v>
      </c>
      <c r="FP4" s="3" t="s">
        <v>5</v>
      </c>
      <c r="FQ4" s="3" t="s">
        <v>5</v>
      </c>
      <c r="FR4" s="3" t="s">
        <v>5</v>
      </c>
      <c r="FS4" s="3" t="s">
        <v>5</v>
      </c>
      <c r="FT4" s="3" t="s">
        <v>5</v>
      </c>
      <c r="FU4" s="3" t="s">
        <v>5</v>
      </c>
      <c r="FV4" s="3" t="s">
        <v>5</v>
      </c>
      <c r="FW4" s="3" t="s">
        <v>5</v>
      </c>
      <c r="FX4" s="3" t="s">
        <v>5</v>
      </c>
      <c r="FY4" s="3" t="s">
        <v>5</v>
      </c>
      <c r="FZ4" s="3" t="s">
        <v>5</v>
      </c>
      <c r="GA4" s="3" t="s">
        <v>5</v>
      </c>
      <c r="GB4" s="3" t="s">
        <v>5</v>
      </c>
      <c r="GC4" s="3" t="s">
        <v>5</v>
      </c>
      <c r="GD4" s="3" t="s">
        <v>5</v>
      </c>
      <c r="GE4" s="3" t="s">
        <v>5</v>
      </c>
      <c r="GF4" s="3" t="s">
        <v>5</v>
      </c>
      <c r="GG4" s="3" t="s">
        <v>5</v>
      </c>
      <c r="GH4" s="3" t="s">
        <v>5</v>
      </c>
      <c r="GI4" s="3" t="s">
        <v>5</v>
      </c>
      <c r="GJ4" s="3" t="s">
        <v>5</v>
      </c>
      <c r="GK4" s="3" t="s">
        <v>5</v>
      </c>
      <c r="GL4" s="3" t="s">
        <v>5</v>
      </c>
      <c r="GM4" s="3" t="s">
        <v>5</v>
      </c>
      <c r="GN4" s="3" t="s">
        <v>5</v>
      </c>
      <c r="GO4" s="3" t="s">
        <v>5</v>
      </c>
      <c r="GP4" s="3" t="s">
        <v>5</v>
      </c>
      <c r="GR4" s="107"/>
    </row>
    <row r="5" spans="1:200" x14ac:dyDescent="0.2">
      <c r="C5" s="70"/>
      <c r="D5" s="71"/>
    </row>
    <row r="6" spans="1:200" x14ac:dyDescent="0.2">
      <c r="C6" s="70" t="s">
        <v>33</v>
      </c>
      <c r="D6" s="70" t="s">
        <v>271</v>
      </c>
    </row>
    <row r="7" spans="1:200" x14ac:dyDescent="0.2">
      <c r="C7" s="70"/>
      <c r="D7" s="72"/>
    </row>
    <row r="8" spans="1:200" x14ac:dyDescent="0.2">
      <c r="C8" s="70"/>
      <c r="D8" s="72"/>
    </row>
    <row r="9" spans="1:200" x14ac:dyDescent="0.2">
      <c r="C9" s="70" t="s">
        <v>250</v>
      </c>
      <c r="D9" s="72"/>
    </row>
    <row r="10" spans="1:200" x14ac:dyDescent="0.2">
      <c r="C10" s="70" t="s">
        <v>252</v>
      </c>
      <c r="D10" s="72"/>
    </row>
    <row r="11" spans="1:200" x14ac:dyDescent="0.2">
      <c r="C11" s="70"/>
      <c r="D11" s="72"/>
    </row>
    <row r="12" spans="1:200" x14ac:dyDescent="0.2">
      <c r="C12" s="70"/>
      <c r="D12" s="72"/>
    </row>
    <row r="13" spans="1:200" ht="18" x14ac:dyDescent="0.25">
      <c r="C13" s="262" t="s">
        <v>255</v>
      </c>
      <c r="D13" s="72"/>
    </row>
    <row r="14" spans="1:200" x14ac:dyDescent="0.2">
      <c r="C14" s="70"/>
      <c r="D14" s="72"/>
    </row>
    <row r="15" spans="1:200" x14ac:dyDescent="0.2">
      <c r="C15" s="70" t="s">
        <v>251</v>
      </c>
      <c r="D15" s="72"/>
    </row>
    <row r="16" spans="1:200" x14ac:dyDescent="0.2">
      <c r="C16" s="70"/>
      <c r="D16" s="72"/>
    </row>
    <row r="17" spans="2:200" ht="15" x14ac:dyDescent="0.25">
      <c r="C17" s="33" t="s">
        <v>366</v>
      </c>
      <c r="H17" s="247" t="s">
        <v>1</v>
      </c>
      <c r="O17" s="248" t="s">
        <v>94</v>
      </c>
      <c r="AZ17" s="196" t="s">
        <v>2</v>
      </c>
      <c r="CK17" s="197" t="s">
        <v>3</v>
      </c>
      <c r="DV17" s="198" t="s">
        <v>4</v>
      </c>
      <c r="FG17" s="199" t="s">
        <v>5</v>
      </c>
    </row>
    <row r="18" spans="2:200" s="6" customFormat="1" ht="18" customHeight="1" x14ac:dyDescent="0.2">
      <c r="C18" s="129"/>
      <c r="D18" s="130"/>
      <c r="E18" s="131" t="s">
        <v>23</v>
      </c>
      <c r="F18" s="132" t="s">
        <v>24</v>
      </c>
      <c r="H18" s="133">
        <f>H$1</f>
        <v>2015</v>
      </c>
      <c r="I18" s="131">
        <f t="shared" ref="I18:M18" si="0">I$1</f>
        <v>2016</v>
      </c>
      <c r="J18" s="131">
        <f t="shared" si="0"/>
        <v>2017</v>
      </c>
      <c r="K18" s="131">
        <f t="shared" si="0"/>
        <v>2018</v>
      </c>
      <c r="L18" s="131">
        <f t="shared" si="0"/>
        <v>2019</v>
      </c>
      <c r="M18" s="132">
        <f t="shared" si="0"/>
        <v>2020</v>
      </c>
      <c r="O18" s="133">
        <f t="shared" ref="O18:AX18" si="1">O$1</f>
        <v>2015</v>
      </c>
      <c r="P18" s="131">
        <f t="shared" si="1"/>
        <v>2016</v>
      </c>
      <c r="Q18" s="131">
        <f t="shared" si="1"/>
        <v>2017</v>
      </c>
      <c r="R18" s="131">
        <f t="shared" si="1"/>
        <v>2018</v>
      </c>
      <c r="S18" s="131">
        <f t="shared" si="1"/>
        <v>2019</v>
      </c>
      <c r="T18" s="131">
        <f t="shared" si="1"/>
        <v>2020</v>
      </c>
      <c r="U18" s="131">
        <f t="shared" si="1"/>
        <v>2021</v>
      </c>
      <c r="V18" s="131">
        <f t="shared" si="1"/>
        <v>2022</v>
      </c>
      <c r="W18" s="131">
        <f t="shared" si="1"/>
        <v>2023</v>
      </c>
      <c r="X18" s="131">
        <f t="shared" si="1"/>
        <v>2024</v>
      </c>
      <c r="Y18" s="131">
        <f t="shared" si="1"/>
        <v>2025</v>
      </c>
      <c r="Z18" s="131">
        <f t="shared" si="1"/>
        <v>2026</v>
      </c>
      <c r="AA18" s="131">
        <f t="shared" si="1"/>
        <v>2027</v>
      </c>
      <c r="AB18" s="131">
        <f t="shared" si="1"/>
        <v>2028</v>
      </c>
      <c r="AC18" s="131">
        <f t="shared" si="1"/>
        <v>2029</v>
      </c>
      <c r="AD18" s="131">
        <f t="shared" si="1"/>
        <v>2030</v>
      </c>
      <c r="AE18" s="131">
        <f t="shared" si="1"/>
        <v>2031</v>
      </c>
      <c r="AF18" s="131">
        <f t="shared" si="1"/>
        <v>2032</v>
      </c>
      <c r="AG18" s="131">
        <f t="shared" si="1"/>
        <v>2033</v>
      </c>
      <c r="AH18" s="131">
        <f t="shared" si="1"/>
        <v>2034</v>
      </c>
      <c r="AI18" s="131">
        <f t="shared" si="1"/>
        <v>2035</v>
      </c>
      <c r="AJ18" s="131">
        <f t="shared" si="1"/>
        <v>2036</v>
      </c>
      <c r="AK18" s="131">
        <f t="shared" si="1"/>
        <v>2037</v>
      </c>
      <c r="AL18" s="131">
        <f t="shared" si="1"/>
        <v>2098</v>
      </c>
      <c r="AM18" s="131">
        <f t="shared" si="1"/>
        <v>2039</v>
      </c>
      <c r="AN18" s="131">
        <f t="shared" si="1"/>
        <v>2040</v>
      </c>
      <c r="AO18" s="131">
        <f t="shared" si="1"/>
        <v>2041</v>
      </c>
      <c r="AP18" s="131">
        <f t="shared" si="1"/>
        <v>2042</v>
      </c>
      <c r="AQ18" s="131">
        <f t="shared" si="1"/>
        <v>2043</v>
      </c>
      <c r="AR18" s="131">
        <f t="shared" si="1"/>
        <v>2044</v>
      </c>
      <c r="AS18" s="131">
        <f t="shared" si="1"/>
        <v>2045</v>
      </c>
      <c r="AT18" s="131">
        <f t="shared" si="1"/>
        <v>2046</v>
      </c>
      <c r="AU18" s="131">
        <f t="shared" si="1"/>
        <v>2047</v>
      </c>
      <c r="AV18" s="131">
        <f t="shared" si="1"/>
        <v>2048</v>
      </c>
      <c r="AW18" s="131">
        <f t="shared" si="1"/>
        <v>2049</v>
      </c>
      <c r="AX18" s="132">
        <f t="shared" si="1"/>
        <v>2050</v>
      </c>
      <c r="AZ18" s="133">
        <f t="shared" ref="AZ18:CI18" si="2">AZ$1</f>
        <v>2015</v>
      </c>
      <c r="BA18" s="131">
        <f t="shared" si="2"/>
        <v>2016</v>
      </c>
      <c r="BB18" s="131">
        <f t="shared" si="2"/>
        <v>2017</v>
      </c>
      <c r="BC18" s="131">
        <f t="shared" si="2"/>
        <v>2018</v>
      </c>
      <c r="BD18" s="131">
        <f t="shared" si="2"/>
        <v>2019</v>
      </c>
      <c r="BE18" s="131">
        <f t="shared" si="2"/>
        <v>2020</v>
      </c>
      <c r="BF18" s="131">
        <f t="shared" si="2"/>
        <v>2021</v>
      </c>
      <c r="BG18" s="131">
        <f t="shared" si="2"/>
        <v>2022</v>
      </c>
      <c r="BH18" s="131">
        <f t="shared" si="2"/>
        <v>2023</v>
      </c>
      <c r="BI18" s="131">
        <f t="shared" si="2"/>
        <v>2024</v>
      </c>
      <c r="BJ18" s="131">
        <f t="shared" si="2"/>
        <v>2025</v>
      </c>
      <c r="BK18" s="131">
        <f t="shared" si="2"/>
        <v>2026</v>
      </c>
      <c r="BL18" s="131">
        <f t="shared" si="2"/>
        <v>2027</v>
      </c>
      <c r="BM18" s="131">
        <f t="shared" si="2"/>
        <v>2028</v>
      </c>
      <c r="BN18" s="131">
        <f t="shared" si="2"/>
        <v>2029</v>
      </c>
      <c r="BO18" s="131">
        <f t="shared" si="2"/>
        <v>2030</v>
      </c>
      <c r="BP18" s="131">
        <f t="shared" si="2"/>
        <v>2031</v>
      </c>
      <c r="BQ18" s="131">
        <f t="shared" si="2"/>
        <v>2032</v>
      </c>
      <c r="BR18" s="131">
        <f t="shared" si="2"/>
        <v>2033</v>
      </c>
      <c r="BS18" s="131">
        <f t="shared" si="2"/>
        <v>2034</v>
      </c>
      <c r="BT18" s="131">
        <f t="shared" si="2"/>
        <v>2035</v>
      </c>
      <c r="BU18" s="131">
        <f t="shared" si="2"/>
        <v>2036</v>
      </c>
      <c r="BV18" s="131">
        <f t="shared" si="2"/>
        <v>2037</v>
      </c>
      <c r="BW18" s="131">
        <f t="shared" si="2"/>
        <v>2098</v>
      </c>
      <c r="BX18" s="131">
        <f t="shared" si="2"/>
        <v>2039</v>
      </c>
      <c r="BY18" s="131">
        <f t="shared" si="2"/>
        <v>2040</v>
      </c>
      <c r="BZ18" s="131">
        <f t="shared" si="2"/>
        <v>2041</v>
      </c>
      <c r="CA18" s="131">
        <f t="shared" si="2"/>
        <v>2042</v>
      </c>
      <c r="CB18" s="131">
        <f t="shared" si="2"/>
        <v>2043</v>
      </c>
      <c r="CC18" s="131">
        <f t="shared" si="2"/>
        <v>2044</v>
      </c>
      <c r="CD18" s="131">
        <f t="shared" si="2"/>
        <v>2045</v>
      </c>
      <c r="CE18" s="131">
        <f t="shared" si="2"/>
        <v>2046</v>
      </c>
      <c r="CF18" s="131">
        <f t="shared" si="2"/>
        <v>2047</v>
      </c>
      <c r="CG18" s="131">
        <f t="shared" si="2"/>
        <v>2048</v>
      </c>
      <c r="CH18" s="131">
        <f t="shared" si="2"/>
        <v>2049</v>
      </c>
      <c r="CI18" s="132">
        <f t="shared" si="2"/>
        <v>2050</v>
      </c>
      <c r="CK18" s="133">
        <f t="shared" ref="CK18:DT18" si="3">CK$1</f>
        <v>2015</v>
      </c>
      <c r="CL18" s="131">
        <f t="shared" si="3"/>
        <v>2016</v>
      </c>
      <c r="CM18" s="131">
        <f t="shared" si="3"/>
        <v>2017</v>
      </c>
      <c r="CN18" s="131">
        <f t="shared" si="3"/>
        <v>2018</v>
      </c>
      <c r="CO18" s="131">
        <f t="shared" si="3"/>
        <v>2019</v>
      </c>
      <c r="CP18" s="131">
        <f t="shared" si="3"/>
        <v>2020</v>
      </c>
      <c r="CQ18" s="131">
        <f t="shared" si="3"/>
        <v>2021</v>
      </c>
      <c r="CR18" s="131">
        <f t="shared" si="3"/>
        <v>2022</v>
      </c>
      <c r="CS18" s="131">
        <f t="shared" si="3"/>
        <v>2023</v>
      </c>
      <c r="CT18" s="131">
        <f t="shared" si="3"/>
        <v>2024</v>
      </c>
      <c r="CU18" s="131">
        <f t="shared" si="3"/>
        <v>2025</v>
      </c>
      <c r="CV18" s="131">
        <f t="shared" si="3"/>
        <v>2026</v>
      </c>
      <c r="CW18" s="131">
        <f t="shared" si="3"/>
        <v>2027</v>
      </c>
      <c r="CX18" s="131">
        <f t="shared" si="3"/>
        <v>2028</v>
      </c>
      <c r="CY18" s="131">
        <f t="shared" si="3"/>
        <v>2029</v>
      </c>
      <c r="CZ18" s="131">
        <f t="shared" si="3"/>
        <v>2030</v>
      </c>
      <c r="DA18" s="131">
        <f t="shared" si="3"/>
        <v>2031</v>
      </c>
      <c r="DB18" s="131">
        <f t="shared" si="3"/>
        <v>2032</v>
      </c>
      <c r="DC18" s="131">
        <f t="shared" si="3"/>
        <v>2033</v>
      </c>
      <c r="DD18" s="131">
        <f t="shared" si="3"/>
        <v>2034</v>
      </c>
      <c r="DE18" s="131">
        <f t="shared" si="3"/>
        <v>2035</v>
      </c>
      <c r="DF18" s="131">
        <f t="shared" si="3"/>
        <v>2036</v>
      </c>
      <c r="DG18" s="131">
        <f t="shared" si="3"/>
        <v>2037</v>
      </c>
      <c r="DH18" s="131">
        <f t="shared" si="3"/>
        <v>2098</v>
      </c>
      <c r="DI18" s="131">
        <f t="shared" si="3"/>
        <v>2039</v>
      </c>
      <c r="DJ18" s="131">
        <f t="shared" si="3"/>
        <v>2040</v>
      </c>
      <c r="DK18" s="131">
        <f t="shared" si="3"/>
        <v>2041</v>
      </c>
      <c r="DL18" s="131">
        <f t="shared" si="3"/>
        <v>2042</v>
      </c>
      <c r="DM18" s="131">
        <f t="shared" si="3"/>
        <v>2043</v>
      </c>
      <c r="DN18" s="131">
        <f t="shared" si="3"/>
        <v>2044</v>
      </c>
      <c r="DO18" s="131">
        <f t="shared" si="3"/>
        <v>2045</v>
      </c>
      <c r="DP18" s="131">
        <f t="shared" si="3"/>
        <v>2046</v>
      </c>
      <c r="DQ18" s="131">
        <f t="shared" si="3"/>
        <v>2047</v>
      </c>
      <c r="DR18" s="131">
        <f t="shared" si="3"/>
        <v>2048</v>
      </c>
      <c r="DS18" s="131">
        <f t="shared" si="3"/>
        <v>2049</v>
      </c>
      <c r="DT18" s="132">
        <f t="shared" si="3"/>
        <v>2050</v>
      </c>
      <c r="DV18" s="133">
        <f t="shared" ref="DV18:FE18" si="4">DV$1</f>
        <v>2015</v>
      </c>
      <c r="DW18" s="131">
        <f t="shared" si="4"/>
        <v>2016</v>
      </c>
      <c r="DX18" s="131">
        <f t="shared" si="4"/>
        <v>2017</v>
      </c>
      <c r="DY18" s="131">
        <f t="shared" si="4"/>
        <v>2018</v>
      </c>
      <c r="DZ18" s="131">
        <f t="shared" si="4"/>
        <v>2019</v>
      </c>
      <c r="EA18" s="131">
        <f t="shared" si="4"/>
        <v>2020</v>
      </c>
      <c r="EB18" s="131">
        <f t="shared" si="4"/>
        <v>2021</v>
      </c>
      <c r="EC18" s="131">
        <f t="shared" si="4"/>
        <v>2022</v>
      </c>
      <c r="ED18" s="131">
        <f t="shared" si="4"/>
        <v>2023</v>
      </c>
      <c r="EE18" s="131">
        <f t="shared" si="4"/>
        <v>2024</v>
      </c>
      <c r="EF18" s="131">
        <f t="shared" si="4"/>
        <v>2025</v>
      </c>
      <c r="EG18" s="131">
        <f t="shared" si="4"/>
        <v>2026</v>
      </c>
      <c r="EH18" s="131">
        <f t="shared" si="4"/>
        <v>2027</v>
      </c>
      <c r="EI18" s="131">
        <f t="shared" si="4"/>
        <v>2028</v>
      </c>
      <c r="EJ18" s="131">
        <f t="shared" si="4"/>
        <v>2029</v>
      </c>
      <c r="EK18" s="131">
        <f t="shared" si="4"/>
        <v>2030</v>
      </c>
      <c r="EL18" s="131">
        <f t="shared" si="4"/>
        <v>2031</v>
      </c>
      <c r="EM18" s="131">
        <f t="shared" si="4"/>
        <v>2032</v>
      </c>
      <c r="EN18" s="131">
        <f t="shared" si="4"/>
        <v>2033</v>
      </c>
      <c r="EO18" s="131">
        <f t="shared" si="4"/>
        <v>2034</v>
      </c>
      <c r="EP18" s="131">
        <f t="shared" si="4"/>
        <v>2035</v>
      </c>
      <c r="EQ18" s="131">
        <f t="shared" si="4"/>
        <v>2036</v>
      </c>
      <c r="ER18" s="131">
        <f t="shared" si="4"/>
        <v>2037</v>
      </c>
      <c r="ES18" s="131">
        <f t="shared" si="4"/>
        <v>2098</v>
      </c>
      <c r="ET18" s="131">
        <f t="shared" si="4"/>
        <v>2039</v>
      </c>
      <c r="EU18" s="131">
        <f t="shared" si="4"/>
        <v>2040</v>
      </c>
      <c r="EV18" s="131">
        <f t="shared" si="4"/>
        <v>2041</v>
      </c>
      <c r="EW18" s="131">
        <f t="shared" si="4"/>
        <v>2042</v>
      </c>
      <c r="EX18" s="131">
        <f t="shared" si="4"/>
        <v>2043</v>
      </c>
      <c r="EY18" s="131">
        <f t="shared" si="4"/>
        <v>2044</v>
      </c>
      <c r="EZ18" s="131">
        <f t="shared" si="4"/>
        <v>2045</v>
      </c>
      <c r="FA18" s="131">
        <f t="shared" si="4"/>
        <v>2046</v>
      </c>
      <c r="FB18" s="131">
        <f t="shared" si="4"/>
        <v>2047</v>
      </c>
      <c r="FC18" s="131">
        <f t="shared" si="4"/>
        <v>2048</v>
      </c>
      <c r="FD18" s="131">
        <f t="shared" si="4"/>
        <v>2049</v>
      </c>
      <c r="FE18" s="132">
        <f t="shared" si="4"/>
        <v>2050</v>
      </c>
      <c r="FG18" s="133">
        <f t="shared" ref="FG18:GP18" si="5">FG$1</f>
        <v>2015</v>
      </c>
      <c r="FH18" s="131">
        <f t="shared" si="5"/>
        <v>2016</v>
      </c>
      <c r="FI18" s="131">
        <f t="shared" si="5"/>
        <v>2017</v>
      </c>
      <c r="FJ18" s="131">
        <f t="shared" si="5"/>
        <v>2018</v>
      </c>
      <c r="FK18" s="131">
        <f t="shared" si="5"/>
        <v>2019</v>
      </c>
      <c r="FL18" s="131">
        <f t="shared" si="5"/>
        <v>2020</v>
      </c>
      <c r="FM18" s="131">
        <f t="shared" si="5"/>
        <v>2021</v>
      </c>
      <c r="FN18" s="131">
        <f t="shared" si="5"/>
        <v>2022</v>
      </c>
      <c r="FO18" s="131">
        <f t="shared" si="5"/>
        <v>2023</v>
      </c>
      <c r="FP18" s="131">
        <f t="shared" si="5"/>
        <v>2024</v>
      </c>
      <c r="FQ18" s="131">
        <f t="shared" si="5"/>
        <v>2025</v>
      </c>
      <c r="FR18" s="131">
        <f t="shared" si="5"/>
        <v>2026</v>
      </c>
      <c r="FS18" s="131">
        <f t="shared" si="5"/>
        <v>2027</v>
      </c>
      <c r="FT18" s="131">
        <f t="shared" si="5"/>
        <v>2028</v>
      </c>
      <c r="FU18" s="131">
        <f t="shared" si="5"/>
        <v>2029</v>
      </c>
      <c r="FV18" s="131">
        <f t="shared" si="5"/>
        <v>2030</v>
      </c>
      <c r="FW18" s="131">
        <f t="shared" si="5"/>
        <v>2031</v>
      </c>
      <c r="FX18" s="131">
        <f t="shared" si="5"/>
        <v>2032</v>
      </c>
      <c r="FY18" s="131">
        <f t="shared" si="5"/>
        <v>2033</v>
      </c>
      <c r="FZ18" s="131">
        <f t="shared" si="5"/>
        <v>2034</v>
      </c>
      <c r="GA18" s="131">
        <f t="shared" si="5"/>
        <v>2035</v>
      </c>
      <c r="GB18" s="131">
        <f t="shared" si="5"/>
        <v>2036</v>
      </c>
      <c r="GC18" s="131">
        <f t="shared" si="5"/>
        <v>2037</v>
      </c>
      <c r="GD18" s="131">
        <f t="shared" si="5"/>
        <v>2098</v>
      </c>
      <c r="GE18" s="131">
        <f t="shared" si="5"/>
        <v>2039</v>
      </c>
      <c r="GF18" s="131">
        <f t="shared" si="5"/>
        <v>2040</v>
      </c>
      <c r="GG18" s="131">
        <f t="shared" si="5"/>
        <v>2041</v>
      </c>
      <c r="GH18" s="131">
        <f t="shared" si="5"/>
        <v>2042</v>
      </c>
      <c r="GI18" s="131">
        <f t="shared" si="5"/>
        <v>2043</v>
      </c>
      <c r="GJ18" s="131">
        <f t="shared" si="5"/>
        <v>2044</v>
      </c>
      <c r="GK18" s="131">
        <f t="shared" si="5"/>
        <v>2045</v>
      </c>
      <c r="GL18" s="131">
        <f t="shared" si="5"/>
        <v>2046</v>
      </c>
      <c r="GM18" s="131">
        <f t="shared" si="5"/>
        <v>2047</v>
      </c>
      <c r="GN18" s="131">
        <f t="shared" si="5"/>
        <v>2048</v>
      </c>
      <c r="GO18" s="131">
        <f t="shared" si="5"/>
        <v>2049</v>
      </c>
      <c r="GP18" s="132">
        <f t="shared" si="5"/>
        <v>2050</v>
      </c>
      <c r="GR18" s="4"/>
    </row>
    <row r="19" spans="2:200" s="6" customFormat="1" ht="18" customHeight="1" x14ac:dyDescent="0.2">
      <c r="C19" s="36" t="s">
        <v>35</v>
      </c>
      <c r="E19" s="37" t="s">
        <v>288</v>
      </c>
      <c r="F19" s="38" t="s">
        <v>36</v>
      </c>
      <c r="H19" s="57">
        <v>15.09</v>
      </c>
      <c r="I19" s="108">
        <v>14.45</v>
      </c>
      <c r="J19" s="108">
        <v>15.6</v>
      </c>
      <c r="K19" s="110">
        <v>15.45</v>
      </c>
      <c r="L19" s="108">
        <v>14.59</v>
      </c>
      <c r="M19" s="109">
        <v>11.59</v>
      </c>
      <c r="O19" s="50"/>
      <c r="P19" s="51"/>
      <c r="Q19" s="51"/>
      <c r="R19" s="51"/>
      <c r="S19" s="51"/>
      <c r="T19" s="49"/>
      <c r="U19" s="49"/>
      <c r="V19" s="49"/>
      <c r="W19" s="49"/>
      <c r="X19" s="49"/>
      <c r="Y19" s="49"/>
      <c r="Z19" s="49"/>
      <c r="AA19" s="49"/>
      <c r="AB19" s="49"/>
      <c r="AC19" s="49"/>
      <c r="AD19" s="53"/>
      <c r="AE19" s="49"/>
      <c r="AF19" s="49"/>
      <c r="AG19" s="49"/>
      <c r="AH19" s="49"/>
      <c r="AI19" s="49"/>
      <c r="AJ19" s="49"/>
      <c r="AK19" s="49"/>
      <c r="AL19" s="49"/>
      <c r="AM19" s="49"/>
      <c r="AN19" s="49"/>
      <c r="AO19" s="49"/>
      <c r="AP19" s="49"/>
      <c r="AQ19" s="49"/>
      <c r="AR19" s="49"/>
      <c r="AS19" s="49"/>
      <c r="AT19" s="49"/>
      <c r="AU19" s="49"/>
      <c r="AV19" s="49"/>
      <c r="AW19" s="49"/>
      <c r="AX19" s="55">
        <v>11.72</v>
      </c>
      <c r="AY19" s="52"/>
      <c r="AZ19" s="50"/>
      <c r="BA19" s="51"/>
      <c r="BB19" s="51"/>
      <c r="BC19" s="51"/>
      <c r="BD19" s="51"/>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5">
        <v>5.81</v>
      </c>
      <c r="CJ19" s="52"/>
      <c r="CK19" s="50"/>
      <c r="CL19" s="51"/>
      <c r="CM19" s="51"/>
      <c r="CN19" s="51"/>
      <c r="CO19" s="51"/>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5">
        <v>10.14</v>
      </c>
      <c r="DU19" s="52"/>
      <c r="DV19" s="50"/>
      <c r="DW19" s="51"/>
      <c r="DX19" s="51"/>
      <c r="DY19" s="51"/>
      <c r="DZ19" s="51"/>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5">
        <v>11.97</v>
      </c>
      <c r="FF19" s="52"/>
      <c r="FG19" s="50"/>
      <c r="FH19" s="51"/>
      <c r="FI19" s="51"/>
      <c r="FJ19" s="51"/>
      <c r="FK19" s="51"/>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5">
        <v>11.96</v>
      </c>
      <c r="GR19" s="49"/>
    </row>
    <row r="20" spans="2:200" s="6" customFormat="1" ht="15" customHeight="1" x14ac:dyDescent="0.2">
      <c r="C20" s="46"/>
      <c r="D20" s="41"/>
      <c r="E20" s="41"/>
      <c r="F20" s="41"/>
      <c r="H20" s="42"/>
      <c r="I20" s="42"/>
      <c r="J20" s="42"/>
      <c r="K20" s="42"/>
      <c r="L20" s="42"/>
      <c r="M20" s="42"/>
      <c r="N20" s="43"/>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3"/>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3"/>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3"/>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3"/>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R20" s="43"/>
    </row>
    <row r="21" spans="2:200" x14ac:dyDescent="0.2">
      <c r="B21" s="146" t="s">
        <v>265</v>
      </c>
      <c r="C21" s="75" t="s">
        <v>37</v>
      </c>
      <c r="D21" s="70" t="s">
        <v>325</v>
      </c>
    </row>
    <row r="22" spans="2:200" x14ac:dyDescent="0.2">
      <c r="C22" s="75"/>
      <c r="D22" s="145"/>
    </row>
    <row r="23" spans="2:200" x14ac:dyDescent="0.2">
      <c r="B23" s="146" t="s">
        <v>265</v>
      </c>
      <c r="C23" s="70" t="s">
        <v>329</v>
      </c>
      <c r="D23" s="283" t="s">
        <v>237</v>
      </c>
    </row>
    <row r="24" spans="2:200" x14ac:dyDescent="0.2">
      <c r="B24" s="146"/>
      <c r="C24" s="70"/>
      <c r="D24" s="283" t="s">
        <v>368</v>
      </c>
    </row>
    <row r="25" spans="2:200" x14ac:dyDescent="0.2">
      <c r="C25" s="70"/>
      <c r="D25" s="146"/>
    </row>
    <row r="26" spans="2:200" x14ac:dyDescent="0.2">
      <c r="C26" s="70" t="s">
        <v>39</v>
      </c>
    </row>
    <row r="27" spans="2:200" x14ac:dyDescent="0.2">
      <c r="C27" s="150" t="s">
        <v>267</v>
      </c>
    </row>
    <row r="28" spans="2:200" x14ac:dyDescent="0.2">
      <c r="C28" s="150" t="s">
        <v>40</v>
      </c>
    </row>
    <row r="29" spans="2:200" x14ac:dyDescent="0.2">
      <c r="C29" s="150" t="s">
        <v>41</v>
      </c>
    </row>
    <row r="30" spans="2:200" x14ac:dyDescent="0.2">
      <c r="C30" s="150" t="s">
        <v>254</v>
      </c>
    </row>
    <row r="31" spans="2:200" x14ac:dyDescent="0.2">
      <c r="C31" s="70"/>
    </row>
    <row r="32" spans="2:200" ht="15" x14ac:dyDescent="0.25">
      <c r="C32" s="33" t="s">
        <v>42</v>
      </c>
      <c r="H32" s="247" t="s">
        <v>1</v>
      </c>
      <c r="O32" s="248" t="s">
        <v>94</v>
      </c>
      <c r="AZ32" s="196" t="s">
        <v>2</v>
      </c>
      <c r="CK32" s="197" t="s">
        <v>3</v>
      </c>
      <c r="DV32" s="198" t="s">
        <v>4</v>
      </c>
      <c r="FG32" s="199" t="s">
        <v>5</v>
      </c>
    </row>
    <row r="33" spans="2:200" s="6" customFormat="1" ht="18" customHeight="1" x14ac:dyDescent="0.2">
      <c r="C33" s="129"/>
      <c r="D33" s="130"/>
      <c r="E33" s="131" t="s">
        <v>23</v>
      </c>
      <c r="F33" s="132" t="s">
        <v>24</v>
      </c>
      <c r="H33" s="133">
        <f t="shared" ref="H33:M33" si="6">H$1</f>
        <v>2015</v>
      </c>
      <c r="I33" s="131">
        <f t="shared" si="6"/>
        <v>2016</v>
      </c>
      <c r="J33" s="131">
        <f t="shared" si="6"/>
        <v>2017</v>
      </c>
      <c r="K33" s="131">
        <f t="shared" si="6"/>
        <v>2018</v>
      </c>
      <c r="L33" s="131">
        <f t="shared" si="6"/>
        <v>2019</v>
      </c>
      <c r="M33" s="132">
        <f t="shared" si="6"/>
        <v>2020</v>
      </c>
      <c r="O33" s="133">
        <f t="shared" ref="O33:AX33" si="7">O$1</f>
        <v>2015</v>
      </c>
      <c r="P33" s="131">
        <f t="shared" si="7"/>
        <v>2016</v>
      </c>
      <c r="Q33" s="131">
        <f t="shared" si="7"/>
        <v>2017</v>
      </c>
      <c r="R33" s="131">
        <f t="shared" si="7"/>
        <v>2018</v>
      </c>
      <c r="S33" s="131">
        <f t="shared" si="7"/>
        <v>2019</v>
      </c>
      <c r="T33" s="131">
        <f t="shared" si="7"/>
        <v>2020</v>
      </c>
      <c r="U33" s="131">
        <f t="shared" si="7"/>
        <v>2021</v>
      </c>
      <c r="V33" s="131">
        <f t="shared" si="7"/>
        <v>2022</v>
      </c>
      <c r="W33" s="131">
        <f t="shared" si="7"/>
        <v>2023</v>
      </c>
      <c r="X33" s="131">
        <f t="shared" si="7"/>
        <v>2024</v>
      </c>
      <c r="Y33" s="131">
        <f t="shared" si="7"/>
        <v>2025</v>
      </c>
      <c r="Z33" s="131">
        <f t="shared" si="7"/>
        <v>2026</v>
      </c>
      <c r="AA33" s="131">
        <f t="shared" si="7"/>
        <v>2027</v>
      </c>
      <c r="AB33" s="131">
        <f t="shared" si="7"/>
        <v>2028</v>
      </c>
      <c r="AC33" s="131">
        <f t="shared" si="7"/>
        <v>2029</v>
      </c>
      <c r="AD33" s="131">
        <f t="shared" si="7"/>
        <v>2030</v>
      </c>
      <c r="AE33" s="131">
        <f t="shared" si="7"/>
        <v>2031</v>
      </c>
      <c r="AF33" s="131">
        <f t="shared" si="7"/>
        <v>2032</v>
      </c>
      <c r="AG33" s="131">
        <f t="shared" si="7"/>
        <v>2033</v>
      </c>
      <c r="AH33" s="131">
        <f t="shared" si="7"/>
        <v>2034</v>
      </c>
      <c r="AI33" s="131">
        <f t="shared" si="7"/>
        <v>2035</v>
      </c>
      <c r="AJ33" s="131">
        <f t="shared" si="7"/>
        <v>2036</v>
      </c>
      <c r="AK33" s="131">
        <f t="shared" si="7"/>
        <v>2037</v>
      </c>
      <c r="AL33" s="131">
        <f t="shared" si="7"/>
        <v>2098</v>
      </c>
      <c r="AM33" s="131">
        <f t="shared" si="7"/>
        <v>2039</v>
      </c>
      <c r="AN33" s="131">
        <f t="shared" si="7"/>
        <v>2040</v>
      </c>
      <c r="AO33" s="131">
        <f t="shared" si="7"/>
        <v>2041</v>
      </c>
      <c r="AP33" s="131">
        <f t="shared" si="7"/>
        <v>2042</v>
      </c>
      <c r="AQ33" s="131">
        <f t="shared" si="7"/>
        <v>2043</v>
      </c>
      <c r="AR33" s="131">
        <f t="shared" si="7"/>
        <v>2044</v>
      </c>
      <c r="AS33" s="131">
        <f t="shared" si="7"/>
        <v>2045</v>
      </c>
      <c r="AT33" s="131">
        <f t="shared" si="7"/>
        <v>2046</v>
      </c>
      <c r="AU33" s="131">
        <f t="shared" si="7"/>
        <v>2047</v>
      </c>
      <c r="AV33" s="131">
        <f t="shared" si="7"/>
        <v>2048</v>
      </c>
      <c r="AW33" s="131">
        <f t="shared" si="7"/>
        <v>2049</v>
      </c>
      <c r="AX33" s="132">
        <f t="shared" si="7"/>
        <v>2050</v>
      </c>
      <c r="AZ33" s="133">
        <f t="shared" ref="AZ33:CI33" si="8">AZ$1</f>
        <v>2015</v>
      </c>
      <c r="BA33" s="131">
        <f t="shared" si="8"/>
        <v>2016</v>
      </c>
      <c r="BB33" s="131">
        <f t="shared" si="8"/>
        <v>2017</v>
      </c>
      <c r="BC33" s="131">
        <f t="shared" si="8"/>
        <v>2018</v>
      </c>
      <c r="BD33" s="131">
        <f t="shared" si="8"/>
        <v>2019</v>
      </c>
      <c r="BE33" s="131">
        <f t="shared" si="8"/>
        <v>2020</v>
      </c>
      <c r="BF33" s="131">
        <f t="shared" si="8"/>
        <v>2021</v>
      </c>
      <c r="BG33" s="131">
        <f t="shared" si="8"/>
        <v>2022</v>
      </c>
      <c r="BH33" s="131">
        <f t="shared" si="8"/>
        <v>2023</v>
      </c>
      <c r="BI33" s="131">
        <f t="shared" si="8"/>
        <v>2024</v>
      </c>
      <c r="BJ33" s="131">
        <f t="shared" si="8"/>
        <v>2025</v>
      </c>
      <c r="BK33" s="131">
        <f t="shared" si="8"/>
        <v>2026</v>
      </c>
      <c r="BL33" s="131">
        <f t="shared" si="8"/>
        <v>2027</v>
      </c>
      <c r="BM33" s="131">
        <f t="shared" si="8"/>
        <v>2028</v>
      </c>
      <c r="BN33" s="131">
        <f t="shared" si="8"/>
        <v>2029</v>
      </c>
      <c r="BO33" s="131">
        <f t="shared" si="8"/>
        <v>2030</v>
      </c>
      <c r="BP33" s="131">
        <f t="shared" si="8"/>
        <v>2031</v>
      </c>
      <c r="BQ33" s="131">
        <f t="shared" si="8"/>
        <v>2032</v>
      </c>
      <c r="BR33" s="131">
        <f t="shared" si="8"/>
        <v>2033</v>
      </c>
      <c r="BS33" s="131">
        <f t="shared" si="8"/>
        <v>2034</v>
      </c>
      <c r="BT33" s="131">
        <f t="shared" si="8"/>
        <v>2035</v>
      </c>
      <c r="BU33" s="131">
        <f t="shared" si="8"/>
        <v>2036</v>
      </c>
      <c r="BV33" s="131">
        <f t="shared" si="8"/>
        <v>2037</v>
      </c>
      <c r="BW33" s="131">
        <f t="shared" si="8"/>
        <v>2098</v>
      </c>
      <c r="BX33" s="131">
        <f t="shared" si="8"/>
        <v>2039</v>
      </c>
      <c r="BY33" s="131">
        <f t="shared" si="8"/>
        <v>2040</v>
      </c>
      <c r="BZ33" s="131">
        <f t="shared" si="8"/>
        <v>2041</v>
      </c>
      <c r="CA33" s="131">
        <f t="shared" si="8"/>
        <v>2042</v>
      </c>
      <c r="CB33" s="131">
        <f t="shared" si="8"/>
        <v>2043</v>
      </c>
      <c r="CC33" s="131">
        <f t="shared" si="8"/>
        <v>2044</v>
      </c>
      <c r="CD33" s="131">
        <f t="shared" si="8"/>
        <v>2045</v>
      </c>
      <c r="CE33" s="131">
        <f t="shared" si="8"/>
        <v>2046</v>
      </c>
      <c r="CF33" s="131">
        <f t="shared" si="8"/>
        <v>2047</v>
      </c>
      <c r="CG33" s="131">
        <f t="shared" si="8"/>
        <v>2048</v>
      </c>
      <c r="CH33" s="131">
        <f t="shared" si="8"/>
        <v>2049</v>
      </c>
      <c r="CI33" s="132">
        <f t="shared" si="8"/>
        <v>2050</v>
      </c>
      <c r="CK33" s="133">
        <f t="shared" ref="CK33:DT33" si="9">CK$1</f>
        <v>2015</v>
      </c>
      <c r="CL33" s="131">
        <f t="shared" si="9"/>
        <v>2016</v>
      </c>
      <c r="CM33" s="131">
        <f t="shared" si="9"/>
        <v>2017</v>
      </c>
      <c r="CN33" s="131">
        <f t="shared" si="9"/>
        <v>2018</v>
      </c>
      <c r="CO33" s="131">
        <f t="shared" si="9"/>
        <v>2019</v>
      </c>
      <c r="CP33" s="131">
        <f t="shared" si="9"/>
        <v>2020</v>
      </c>
      <c r="CQ33" s="131">
        <f t="shared" si="9"/>
        <v>2021</v>
      </c>
      <c r="CR33" s="131">
        <f t="shared" si="9"/>
        <v>2022</v>
      </c>
      <c r="CS33" s="131">
        <f t="shared" si="9"/>
        <v>2023</v>
      </c>
      <c r="CT33" s="131">
        <f t="shared" si="9"/>
        <v>2024</v>
      </c>
      <c r="CU33" s="131">
        <f t="shared" si="9"/>
        <v>2025</v>
      </c>
      <c r="CV33" s="131">
        <f t="shared" si="9"/>
        <v>2026</v>
      </c>
      <c r="CW33" s="131">
        <f t="shared" si="9"/>
        <v>2027</v>
      </c>
      <c r="CX33" s="131">
        <f t="shared" si="9"/>
        <v>2028</v>
      </c>
      <c r="CY33" s="131">
        <f t="shared" si="9"/>
        <v>2029</v>
      </c>
      <c r="CZ33" s="131">
        <f t="shared" si="9"/>
        <v>2030</v>
      </c>
      <c r="DA33" s="131">
        <f t="shared" si="9"/>
        <v>2031</v>
      </c>
      <c r="DB33" s="131">
        <f t="shared" si="9"/>
        <v>2032</v>
      </c>
      <c r="DC33" s="131">
        <f t="shared" si="9"/>
        <v>2033</v>
      </c>
      <c r="DD33" s="131">
        <f t="shared" si="9"/>
        <v>2034</v>
      </c>
      <c r="DE33" s="131">
        <f t="shared" si="9"/>
        <v>2035</v>
      </c>
      <c r="DF33" s="131">
        <f t="shared" si="9"/>
        <v>2036</v>
      </c>
      <c r="DG33" s="131">
        <f t="shared" si="9"/>
        <v>2037</v>
      </c>
      <c r="DH33" s="131">
        <f t="shared" si="9"/>
        <v>2098</v>
      </c>
      <c r="DI33" s="131">
        <f t="shared" si="9"/>
        <v>2039</v>
      </c>
      <c r="DJ33" s="131">
        <f t="shared" si="9"/>
        <v>2040</v>
      </c>
      <c r="DK33" s="131">
        <f t="shared" si="9"/>
        <v>2041</v>
      </c>
      <c r="DL33" s="131">
        <f t="shared" si="9"/>
        <v>2042</v>
      </c>
      <c r="DM33" s="131">
        <f t="shared" si="9"/>
        <v>2043</v>
      </c>
      <c r="DN33" s="131">
        <f t="shared" si="9"/>
        <v>2044</v>
      </c>
      <c r="DO33" s="131">
        <f t="shared" si="9"/>
        <v>2045</v>
      </c>
      <c r="DP33" s="131">
        <f t="shared" si="9"/>
        <v>2046</v>
      </c>
      <c r="DQ33" s="131">
        <f t="shared" si="9"/>
        <v>2047</v>
      </c>
      <c r="DR33" s="131">
        <f t="shared" si="9"/>
        <v>2048</v>
      </c>
      <c r="DS33" s="131">
        <f t="shared" si="9"/>
        <v>2049</v>
      </c>
      <c r="DT33" s="132">
        <f t="shared" si="9"/>
        <v>2050</v>
      </c>
      <c r="DV33" s="133">
        <f t="shared" ref="DV33:FE33" si="10">DV$1</f>
        <v>2015</v>
      </c>
      <c r="DW33" s="131">
        <f t="shared" si="10"/>
        <v>2016</v>
      </c>
      <c r="DX33" s="131">
        <f t="shared" si="10"/>
        <v>2017</v>
      </c>
      <c r="DY33" s="131">
        <f t="shared" si="10"/>
        <v>2018</v>
      </c>
      <c r="DZ33" s="131">
        <f t="shared" si="10"/>
        <v>2019</v>
      </c>
      <c r="EA33" s="131">
        <f t="shared" si="10"/>
        <v>2020</v>
      </c>
      <c r="EB33" s="131">
        <f t="shared" si="10"/>
        <v>2021</v>
      </c>
      <c r="EC33" s="131">
        <f t="shared" si="10"/>
        <v>2022</v>
      </c>
      <c r="ED33" s="131">
        <f t="shared" si="10"/>
        <v>2023</v>
      </c>
      <c r="EE33" s="131">
        <f t="shared" si="10"/>
        <v>2024</v>
      </c>
      <c r="EF33" s="131">
        <f t="shared" si="10"/>
        <v>2025</v>
      </c>
      <c r="EG33" s="131">
        <f t="shared" si="10"/>
        <v>2026</v>
      </c>
      <c r="EH33" s="131">
        <f t="shared" si="10"/>
        <v>2027</v>
      </c>
      <c r="EI33" s="131">
        <f t="shared" si="10"/>
        <v>2028</v>
      </c>
      <c r="EJ33" s="131">
        <f t="shared" si="10"/>
        <v>2029</v>
      </c>
      <c r="EK33" s="131">
        <f t="shared" si="10"/>
        <v>2030</v>
      </c>
      <c r="EL33" s="131">
        <f t="shared" si="10"/>
        <v>2031</v>
      </c>
      <c r="EM33" s="131">
        <f t="shared" si="10"/>
        <v>2032</v>
      </c>
      <c r="EN33" s="131">
        <f t="shared" si="10"/>
        <v>2033</v>
      </c>
      <c r="EO33" s="131">
        <f t="shared" si="10"/>
        <v>2034</v>
      </c>
      <c r="EP33" s="131">
        <f t="shared" si="10"/>
        <v>2035</v>
      </c>
      <c r="EQ33" s="131">
        <f t="shared" si="10"/>
        <v>2036</v>
      </c>
      <c r="ER33" s="131">
        <f t="shared" si="10"/>
        <v>2037</v>
      </c>
      <c r="ES33" s="131">
        <f t="shared" si="10"/>
        <v>2098</v>
      </c>
      <c r="ET33" s="131">
        <f t="shared" si="10"/>
        <v>2039</v>
      </c>
      <c r="EU33" s="131">
        <f t="shared" si="10"/>
        <v>2040</v>
      </c>
      <c r="EV33" s="131">
        <f t="shared" si="10"/>
        <v>2041</v>
      </c>
      <c r="EW33" s="131">
        <f t="shared" si="10"/>
        <v>2042</v>
      </c>
      <c r="EX33" s="131">
        <f t="shared" si="10"/>
        <v>2043</v>
      </c>
      <c r="EY33" s="131">
        <f t="shared" si="10"/>
        <v>2044</v>
      </c>
      <c r="EZ33" s="131">
        <f t="shared" si="10"/>
        <v>2045</v>
      </c>
      <c r="FA33" s="131">
        <f t="shared" si="10"/>
        <v>2046</v>
      </c>
      <c r="FB33" s="131">
        <f t="shared" si="10"/>
        <v>2047</v>
      </c>
      <c r="FC33" s="131">
        <f t="shared" si="10"/>
        <v>2048</v>
      </c>
      <c r="FD33" s="131">
        <f t="shared" si="10"/>
        <v>2049</v>
      </c>
      <c r="FE33" s="132">
        <f t="shared" si="10"/>
        <v>2050</v>
      </c>
      <c r="FG33" s="133">
        <f t="shared" ref="FG33:GP33" si="11">FG$1</f>
        <v>2015</v>
      </c>
      <c r="FH33" s="131">
        <f t="shared" si="11"/>
        <v>2016</v>
      </c>
      <c r="FI33" s="131">
        <f t="shared" si="11"/>
        <v>2017</v>
      </c>
      <c r="FJ33" s="131">
        <f t="shared" si="11"/>
        <v>2018</v>
      </c>
      <c r="FK33" s="131">
        <f t="shared" si="11"/>
        <v>2019</v>
      </c>
      <c r="FL33" s="131">
        <f t="shared" si="11"/>
        <v>2020</v>
      </c>
      <c r="FM33" s="131">
        <f t="shared" si="11"/>
        <v>2021</v>
      </c>
      <c r="FN33" s="131">
        <f t="shared" si="11"/>
        <v>2022</v>
      </c>
      <c r="FO33" s="131">
        <f t="shared" si="11"/>
        <v>2023</v>
      </c>
      <c r="FP33" s="131">
        <f t="shared" si="11"/>
        <v>2024</v>
      </c>
      <c r="FQ33" s="131">
        <f t="shared" si="11"/>
        <v>2025</v>
      </c>
      <c r="FR33" s="131">
        <f t="shared" si="11"/>
        <v>2026</v>
      </c>
      <c r="FS33" s="131">
        <f t="shared" si="11"/>
        <v>2027</v>
      </c>
      <c r="FT33" s="131">
        <f t="shared" si="11"/>
        <v>2028</v>
      </c>
      <c r="FU33" s="131">
        <f t="shared" si="11"/>
        <v>2029</v>
      </c>
      <c r="FV33" s="131">
        <f t="shared" si="11"/>
        <v>2030</v>
      </c>
      <c r="FW33" s="131">
        <f t="shared" si="11"/>
        <v>2031</v>
      </c>
      <c r="FX33" s="131">
        <f t="shared" si="11"/>
        <v>2032</v>
      </c>
      <c r="FY33" s="131">
        <f t="shared" si="11"/>
        <v>2033</v>
      </c>
      <c r="FZ33" s="131">
        <f t="shared" si="11"/>
        <v>2034</v>
      </c>
      <c r="GA33" s="131">
        <f t="shared" si="11"/>
        <v>2035</v>
      </c>
      <c r="GB33" s="131">
        <f t="shared" si="11"/>
        <v>2036</v>
      </c>
      <c r="GC33" s="131">
        <f t="shared" si="11"/>
        <v>2037</v>
      </c>
      <c r="GD33" s="131">
        <f t="shared" si="11"/>
        <v>2098</v>
      </c>
      <c r="GE33" s="131">
        <f t="shared" si="11"/>
        <v>2039</v>
      </c>
      <c r="GF33" s="131">
        <f t="shared" si="11"/>
        <v>2040</v>
      </c>
      <c r="GG33" s="131">
        <f t="shared" si="11"/>
        <v>2041</v>
      </c>
      <c r="GH33" s="131">
        <f t="shared" si="11"/>
        <v>2042</v>
      </c>
      <c r="GI33" s="131">
        <f t="shared" si="11"/>
        <v>2043</v>
      </c>
      <c r="GJ33" s="131">
        <f t="shared" si="11"/>
        <v>2044</v>
      </c>
      <c r="GK33" s="131">
        <f t="shared" si="11"/>
        <v>2045</v>
      </c>
      <c r="GL33" s="131">
        <f t="shared" si="11"/>
        <v>2046</v>
      </c>
      <c r="GM33" s="131">
        <f t="shared" si="11"/>
        <v>2047</v>
      </c>
      <c r="GN33" s="131">
        <f t="shared" si="11"/>
        <v>2048</v>
      </c>
      <c r="GO33" s="131">
        <f t="shared" si="11"/>
        <v>2049</v>
      </c>
      <c r="GP33" s="132">
        <f t="shared" si="11"/>
        <v>2050</v>
      </c>
      <c r="GR33" s="4"/>
    </row>
    <row r="34" spans="2:200" s="6" customFormat="1" ht="18" customHeight="1" x14ac:dyDescent="0.2">
      <c r="C34" s="311" t="s">
        <v>43</v>
      </c>
      <c r="D34" s="310"/>
      <c r="E34" s="296"/>
      <c r="F34" s="305"/>
      <c r="H34" s="297"/>
      <c r="I34" s="296"/>
      <c r="J34" s="296"/>
      <c r="K34" s="296"/>
      <c r="L34" s="296"/>
      <c r="M34" s="305"/>
      <c r="O34" s="297"/>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305"/>
      <c r="AZ34" s="297"/>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305"/>
      <c r="CK34" s="297"/>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305"/>
      <c r="DV34" s="297"/>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305"/>
      <c r="FG34" s="297"/>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305"/>
      <c r="GR34" s="4"/>
    </row>
    <row r="35" spans="2:200" s="6" customFormat="1" ht="18" customHeight="1" x14ac:dyDescent="0.2">
      <c r="C35" s="39" t="s">
        <v>44</v>
      </c>
      <c r="E35" s="4" t="s">
        <v>45</v>
      </c>
      <c r="F35" s="34" t="s">
        <v>36</v>
      </c>
      <c r="H35" s="77">
        <f t="shared" ref="H35:M38" si="12">H40/H$19</f>
        <v>0.66202783300198809</v>
      </c>
      <c r="I35" s="111">
        <f>I40/I$19</f>
        <v>0.66366782006920422</v>
      </c>
      <c r="J35" s="111">
        <f t="shared" si="12"/>
        <v>0.68782051282051282</v>
      </c>
      <c r="K35" s="111">
        <f t="shared" si="12"/>
        <v>0.68608414239482196</v>
      </c>
      <c r="L35" s="111">
        <f t="shared" si="12"/>
        <v>0.69431117203564086</v>
      </c>
      <c r="M35" s="54">
        <f t="shared" si="12"/>
        <v>0.6790336496980155</v>
      </c>
      <c r="O35" s="35"/>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78">
        <v>0.64</v>
      </c>
      <c r="AZ35" s="35"/>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78">
        <v>0.64</v>
      </c>
      <c r="CK35" s="35"/>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78">
        <v>0</v>
      </c>
      <c r="DV35" s="35"/>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78">
        <v>0.33</v>
      </c>
      <c r="FG35" s="35"/>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78">
        <v>0</v>
      </c>
      <c r="GR35" s="111"/>
    </row>
    <row r="36" spans="2:200" s="6" customFormat="1" ht="18" customHeight="1" x14ac:dyDescent="0.2">
      <c r="C36" s="39" t="s">
        <v>46</v>
      </c>
      <c r="E36" s="37" t="s">
        <v>28</v>
      </c>
      <c r="F36" s="37" t="s">
        <v>28</v>
      </c>
      <c r="H36" s="77">
        <f t="shared" si="12"/>
        <v>0</v>
      </c>
      <c r="I36" s="111">
        <f>I41/I$19</f>
        <v>0</v>
      </c>
      <c r="J36" s="111">
        <f t="shared" si="12"/>
        <v>0</v>
      </c>
      <c r="K36" s="111">
        <f t="shared" si="12"/>
        <v>0</v>
      </c>
      <c r="L36" s="111">
        <f t="shared" si="12"/>
        <v>0</v>
      </c>
      <c r="M36" s="54">
        <f t="shared" si="12"/>
        <v>0</v>
      </c>
      <c r="O36" s="3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78">
        <v>0.14000000000000001</v>
      </c>
      <c r="AZ36" s="35"/>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78">
        <v>0</v>
      </c>
      <c r="CK36" s="35"/>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78">
        <v>0</v>
      </c>
      <c r="DV36" s="35"/>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78">
        <v>0.21</v>
      </c>
      <c r="FG36" s="35"/>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78">
        <v>0.82</v>
      </c>
      <c r="GR36" s="111"/>
    </row>
    <row r="37" spans="2:200" s="6" customFormat="1" ht="18" customHeight="1" x14ac:dyDescent="0.2">
      <c r="C37" s="39" t="s">
        <v>47</v>
      </c>
      <c r="E37" s="37" t="s">
        <v>28</v>
      </c>
      <c r="F37" s="37" t="s">
        <v>28</v>
      </c>
      <c r="H37" s="77">
        <f t="shared" si="12"/>
        <v>0.33797216699801191</v>
      </c>
      <c r="I37" s="111">
        <f>I42/I$19</f>
        <v>0.33633217993079589</v>
      </c>
      <c r="J37" s="111">
        <f t="shared" si="12"/>
        <v>0.31217948717948718</v>
      </c>
      <c r="K37" s="111">
        <f t="shared" si="12"/>
        <v>0.31391585760517798</v>
      </c>
      <c r="L37" s="111">
        <f t="shared" si="12"/>
        <v>0.30568882796435914</v>
      </c>
      <c r="M37" s="54">
        <f t="shared" si="12"/>
        <v>0.3209663503019845</v>
      </c>
      <c r="O37" s="35"/>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78">
        <v>0.22</v>
      </c>
      <c r="AZ37" s="35"/>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78">
        <v>0.36</v>
      </c>
      <c r="CK37" s="35"/>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78">
        <v>0.45</v>
      </c>
      <c r="DV37" s="35"/>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78">
        <v>0.21</v>
      </c>
      <c r="FG37" s="35"/>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78">
        <v>0.18</v>
      </c>
      <c r="GR37" s="111"/>
    </row>
    <row r="38" spans="2:200" s="6" customFormat="1" ht="18" customHeight="1" x14ac:dyDescent="0.2">
      <c r="C38" s="39" t="s">
        <v>48</v>
      </c>
      <c r="E38" s="37" t="s">
        <v>28</v>
      </c>
      <c r="F38" s="37" t="s">
        <v>28</v>
      </c>
      <c r="H38" s="77">
        <f t="shared" si="12"/>
        <v>0</v>
      </c>
      <c r="I38" s="111">
        <f>I43/I$19</f>
        <v>0</v>
      </c>
      <c r="J38" s="111">
        <f t="shared" si="12"/>
        <v>0</v>
      </c>
      <c r="K38" s="111">
        <f t="shared" si="12"/>
        <v>0</v>
      </c>
      <c r="L38" s="111">
        <f t="shared" si="12"/>
        <v>0</v>
      </c>
      <c r="M38" s="54">
        <f t="shared" si="12"/>
        <v>0</v>
      </c>
      <c r="O38" s="35"/>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78">
        <v>0</v>
      </c>
      <c r="AZ38" s="35"/>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78">
        <v>0</v>
      </c>
      <c r="CK38" s="35"/>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78">
        <v>0.55000000000000004</v>
      </c>
      <c r="DV38" s="35"/>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78">
        <v>0.26</v>
      </c>
      <c r="FG38" s="35"/>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78">
        <v>0</v>
      </c>
      <c r="GR38" s="111"/>
    </row>
    <row r="39" spans="2:200" s="6" customFormat="1" ht="18" customHeight="1" x14ac:dyDescent="0.2">
      <c r="C39" s="311" t="s">
        <v>49</v>
      </c>
      <c r="D39" s="310"/>
      <c r="E39" s="296"/>
      <c r="F39" s="305"/>
      <c r="H39" s="297"/>
      <c r="I39" s="296"/>
      <c r="J39" s="296"/>
      <c r="K39" s="296"/>
      <c r="L39" s="296"/>
      <c r="M39" s="305"/>
      <c r="O39" s="312"/>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3"/>
      <c r="AZ39" s="312"/>
      <c r="BA39" s="310"/>
      <c r="BB39" s="310"/>
      <c r="BC39" s="310"/>
      <c r="BD39" s="310"/>
      <c r="BE39" s="310"/>
      <c r="BF39" s="310"/>
      <c r="BG39" s="310"/>
      <c r="BH39" s="310"/>
      <c r="BI39" s="310"/>
      <c r="BJ39" s="310"/>
      <c r="BK39" s="310"/>
      <c r="BL39" s="310"/>
      <c r="BM39" s="310"/>
      <c r="BN39" s="310"/>
      <c r="BO39" s="310"/>
      <c r="BP39" s="310"/>
      <c r="BQ39" s="310"/>
      <c r="BR39" s="310"/>
      <c r="BS39" s="310"/>
      <c r="BT39" s="310"/>
      <c r="BU39" s="310"/>
      <c r="BV39" s="310"/>
      <c r="BW39" s="310"/>
      <c r="BX39" s="310"/>
      <c r="BY39" s="310"/>
      <c r="BZ39" s="310"/>
      <c r="CA39" s="310"/>
      <c r="CB39" s="310"/>
      <c r="CC39" s="310"/>
      <c r="CD39" s="310"/>
      <c r="CE39" s="310"/>
      <c r="CF39" s="310"/>
      <c r="CG39" s="310"/>
      <c r="CH39" s="310"/>
      <c r="CI39" s="313"/>
      <c r="CK39" s="312"/>
      <c r="CL39" s="310"/>
      <c r="CM39" s="310"/>
      <c r="CN39" s="310"/>
      <c r="CO39" s="310"/>
      <c r="CP39" s="310"/>
      <c r="CQ39" s="310"/>
      <c r="CR39" s="310"/>
      <c r="CS39" s="310"/>
      <c r="CT39" s="310"/>
      <c r="CU39" s="310"/>
      <c r="CV39" s="310"/>
      <c r="CW39" s="310"/>
      <c r="CX39" s="310"/>
      <c r="CY39" s="310"/>
      <c r="CZ39" s="310"/>
      <c r="DA39" s="310"/>
      <c r="DB39" s="310"/>
      <c r="DC39" s="310"/>
      <c r="DD39" s="310"/>
      <c r="DE39" s="310"/>
      <c r="DF39" s="310"/>
      <c r="DG39" s="310"/>
      <c r="DH39" s="310"/>
      <c r="DI39" s="310"/>
      <c r="DJ39" s="310"/>
      <c r="DK39" s="310"/>
      <c r="DL39" s="310"/>
      <c r="DM39" s="310"/>
      <c r="DN39" s="310"/>
      <c r="DO39" s="310"/>
      <c r="DP39" s="310"/>
      <c r="DQ39" s="310"/>
      <c r="DR39" s="310"/>
      <c r="DS39" s="310"/>
      <c r="DT39" s="313"/>
      <c r="DV39" s="312"/>
      <c r="DW39" s="310"/>
      <c r="DX39" s="310"/>
      <c r="DY39" s="310"/>
      <c r="DZ39" s="310"/>
      <c r="EA39" s="310"/>
      <c r="EB39" s="310"/>
      <c r="EC39" s="310"/>
      <c r="ED39" s="310"/>
      <c r="EE39" s="310"/>
      <c r="EF39" s="310"/>
      <c r="EG39" s="310"/>
      <c r="EH39" s="310"/>
      <c r="EI39" s="310"/>
      <c r="EJ39" s="310"/>
      <c r="EK39" s="310"/>
      <c r="EL39" s="310"/>
      <c r="EM39" s="310"/>
      <c r="EN39" s="310"/>
      <c r="EO39" s="310"/>
      <c r="EP39" s="310"/>
      <c r="EQ39" s="310"/>
      <c r="ER39" s="310"/>
      <c r="ES39" s="310"/>
      <c r="ET39" s="310"/>
      <c r="EU39" s="310"/>
      <c r="EV39" s="310"/>
      <c r="EW39" s="310"/>
      <c r="EX39" s="310"/>
      <c r="EY39" s="310"/>
      <c r="EZ39" s="310"/>
      <c r="FA39" s="310"/>
      <c r="FB39" s="310"/>
      <c r="FC39" s="310"/>
      <c r="FD39" s="310"/>
      <c r="FE39" s="313"/>
      <c r="FG39" s="312"/>
      <c r="FH39" s="310"/>
      <c r="FI39" s="310"/>
      <c r="FJ39" s="310"/>
      <c r="FK39" s="310"/>
      <c r="FL39" s="310"/>
      <c r="FM39" s="310"/>
      <c r="FN39" s="310"/>
      <c r="FO39" s="310"/>
      <c r="FP39" s="310"/>
      <c r="FQ39" s="310"/>
      <c r="FR39" s="310"/>
      <c r="FS39" s="310"/>
      <c r="FT39" s="310"/>
      <c r="FU39" s="310"/>
      <c r="FV39" s="310"/>
      <c r="FW39" s="310"/>
      <c r="FX39" s="310"/>
      <c r="FY39" s="310"/>
      <c r="FZ39" s="310"/>
      <c r="GA39" s="310"/>
      <c r="GB39" s="310"/>
      <c r="GC39" s="310"/>
      <c r="GD39" s="310"/>
      <c r="GE39" s="310"/>
      <c r="GF39" s="310"/>
      <c r="GG39" s="310"/>
      <c r="GH39" s="310"/>
      <c r="GI39" s="310"/>
      <c r="GJ39" s="310"/>
      <c r="GK39" s="310"/>
      <c r="GL39" s="310"/>
      <c r="GM39" s="310"/>
      <c r="GN39" s="310"/>
      <c r="GO39" s="310"/>
      <c r="GP39" s="313"/>
      <c r="GR39" s="111"/>
    </row>
    <row r="40" spans="2:200" s="6" customFormat="1" ht="18" customHeight="1" x14ac:dyDescent="0.2">
      <c r="C40" s="39" t="s">
        <v>44</v>
      </c>
      <c r="E40" s="4" t="s">
        <v>288</v>
      </c>
      <c r="F40" s="34" t="s">
        <v>50</v>
      </c>
      <c r="H40" s="112">
        <v>9.99</v>
      </c>
      <c r="I40" s="115">
        <v>9.59</v>
      </c>
      <c r="J40" s="115">
        <v>10.73</v>
      </c>
      <c r="K40" s="115">
        <v>10.6</v>
      </c>
      <c r="L40" s="115">
        <v>10.130000000000001</v>
      </c>
      <c r="M40" s="116">
        <v>7.87</v>
      </c>
      <c r="O40" s="35"/>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5">
        <f>AX$19*AX35</f>
        <v>7.5008000000000008</v>
      </c>
      <c r="AZ40" s="35"/>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5">
        <f>CI$19*CI35</f>
        <v>3.7183999999999999</v>
      </c>
      <c r="CK40" s="35"/>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5">
        <f>DT$19*DT35</f>
        <v>0</v>
      </c>
      <c r="DV40" s="35"/>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5">
        <f>FE$19*FE35</f>
        <v>3.9501000000000004</v>
      </c>
      <c r="FG40" s="35"/>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5">
        <f>GP$19*GP35</f>
        <v>0</v>
      </c>
      <c r="GR40" s="48"/>
    </row>
    <row r="41" spans="2:200" s="6" customFormat="1" ht="18.75" customHeight="1" x14ac:dyDescent="0.2">
      <c r="C41" s="39" t="s">
        <v>46</v>
      </c>
      <c r="E41" s="37" t="s">
        <v>28</v>
      </c>
      <c r="F41" s="37" t="s">
        <v>28</v>
      </c>
      <c r="H41" s="113">
        <v>0</v>
      </c>
      <c r="I41" s="48">
        <v>0</v>
      </c>
      <c r="J41" s="48">
        <v>0</v>
      </c>
      <c r="K41" s="48">
        <v>0</v>
      </c>
      <c r="L41" s="48">
        <v>0</v>
      </c>
      <c r="M41" s="114">
        <v>0</v>
      </c>
      <c r="O41" s="35"/>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5">
        <f>AX$19*AX36</f>
        <v>1.6408000000000003</v>
      </c>
      <c r="AZ41" s="35"/>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5">
        <f>CI$19*CI36</f>
        <v>0</v>
      </c>
      <c r="CK41" s="35"/>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5">
        <f>DT$19*DT36</f>
        <v>0</v>
      </c>
      <c r="DV41" s="35"/>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5">
        <f>FE$19*FE36</f>
        <v>2.5137</v>
      </c>
      <c r="FG41" s="35"/>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5">
        <f>GP$19*GP36</f>
        <v>9.8071999999999999</v>
      </c>
      <c r="GR41" s="48"/>
    </row>
    <row r="42" spans="2:200" s="6" customFormat="1" ht="18" customHeight="1" x14ac:dyDescent="0.2">
      <c r="C42" s="39" t="s">
        <v>47</v>
      </c>
      <c r="E42" s="37" t="s">
        <v>28</v>
      </c>
      <c r="F42" s="37" t="s">
        <v>28</v>
      </c>
      <c r="H42" s="112">
        <v>5.0999999999999996</v>
      </c>
      <c r="I42" s="115">
        <v>4.8600000000000003</v>
      </c>
      <c r="J42" s="115">
        <v>4.87</v>
      </c>
      <c r="K42" s="115">
        <v>4.8499999999999996</v>
      </c>
      <c r="L42" s="115">
        <v>4.46</v>
      </c>
      <c r="M42" s="116">
        <v>3.72</v>
      </c>
      <c r="O42" s="35"/>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5">
        <f>AX$19*AX37</f>
        <v>2.5784000000000002</v>
      </c>
      <c r="AZ42" s="35"/>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5">
        <f>CI$19*CI37</f>
        <v>2.0915999999999997</v>
      </c>
      <c r="CK42" s="35"/>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5">
        <f>DT$19*DT37</f>
        <v>4.5630000000000006</v>
      </c>
      <c r="DV42" s="35"/>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5">
        <f>FE$19*FE37</f>
        <v>2.5137</v>
      </c>
      <c r="FG42" s="35"/>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5">
        <f>GP$19*GP37</f>
        <v>2.1528</v>
      </c>
      <c r="GR42" s="48"/>
    </row>
    <row r="43" spans="2:200" s="6" customFormat="1" ht="18" customHeight="1" x14ac:dyDescent="0.2">
      <c r="C43" s="39" t="s">
        <v>48</v>
      </c>
      <c r="E43" s="37" t="s">
        <v>28</v>
      </c>
      <c r="F43" s="37" t="s">
        <v>28</v>
      </c>
      <c r="H43" s="113">
        <v>0</v>
      </c>
      <c r="I43" s="48">
        <v>0</v>
      </c>
      <c r="J43" s="48">
        <v>0</v>
      </c>
      <c r="K43" s="48">
        <v>0</v>
      </c>
      <c r="L43" s="48">
        <v>0</v>
      </c>
      <c r="M43" s="114">
        <v>0</v>
      </c>
      <c r="O43" s="35"/>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5">
        <f>AX$19*AX38</f>
        <v>0</v>
      </c>
      <c r="AZ43" s="35"/>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5">
        <f>CI$19*CI38</f>
        <v>0</v>
      </c>
      <c r="CK43" s="35"/>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5">
        <f>DT$19*DT38</f>
        <v>5.5770000000000008</v>
      </c>
      <c r="DV43" s="35"/>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5">
        <f>FE$19*FE38</f>
        <v>3.1122000000000001</v>
      </c>
      <c r="FG43" s="35"/>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5">
        <f>GP$19*GP38</f>
        <v>0</v>
      </c>
      <c r="GR43" s="48"/>
    </row>
    <row r="44" spans="2:200" s="6" customFormat="1" ht="15" customHeight="1" x14ac:dyDescent="0.2">
      <c r="C44" s="46"/>
      <c r="D44" s="41"/>
      <c r="E44" s="41"/>
      <c r="F44" s="41"/>
      <c r="H44" s="42"/>
      <c r="I44" s="42"/>
      <c r="J44" s="42"/>
      <c r="K44" s="42"/>
      <c r="L44" s="42"/>
      <c r="M44" s="42"/>
      <c r="N44" s="43"/>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3"/>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3"/>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3"/>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3"/>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R44" s="43"/>
    </row>
    <row r="45" spans="2:200" s="6" customFormat="1" ht="15" customHeight="1" x14ac:dyDescent="0.2">
      <c r="B45" s="146" t="s">
        <v>265</v>
      </c>
      <c r="C45" s="117" t="s">
        <v>51</v>
      </c>
      <c r="D45" s="70" t="s">
        <v>325</v>
      </c>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R45" s="43"/>
    </row>
    <row r="46" spans="2:200" s="6" customFormat="1" ht="15" customHeight="1" x14ac:dyDescent="0.2">
      <c r="C46" s="117"/>
      <c r="D46" s="145"/>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R46" s="43"/>
    </row>
    <row r="47" spans="2:200" x14ac:dyDescent="0.2">
      <c r="B47" s="146" t="s">
        <v>265</v>
      </c>
      <c r="C47" s="70" t="s">
        <v>329</v>
      </c>
      <c r="D47" s="70" t="s">
        <v>237</v>
      </c>
    </row>
    <row r="48" spans="2:200" x14ac:dyDescent="0.2">
      <c r="C48" s="117"/>
      <c r="D48" s="70" t="s">
        <v>367</v>
      </c>
    </row>
    <row r="49" spans="3:14" x14ac:dyDescent="0.2">
      <c r="C49" s="117"/>
      <c r="D49" s="70"/>
    </row>
    <row r="50" spans="3:14" ht="15" x14ac:dyDescent="0.25">
      <c r="C50" s="33" t="s">
        <v>52</v>
      </c>
      <c r="D50" s="70"/>
    </row>
    <row r="51" spans="3:14" ht="18" customHeight="1" x14ac:dyDescent="0.2">
      <c r="C51" s="263"/>
      <c r="D51" s="177"/>
      <c r="E51" s="131" t="s">
        <v>23</v>
      </c>
      <c r="F51" s="132" t="s">
        <v>24</v>
      </c>
      <c r="H51" s="133" t="s">
        <v>1</v>
      </c>
      <c r="I51" s="131" t="s">
        <v>94</v>
      </c>
      <c r="J51" s="131" t="s">
        <v>2</v>
      </c>
      <c r="K51" s="131" t="s">
        <v>3</v>
      </c>
      <c r="L51" s="131" t="s">
        <v>4</v>
      </c>
      <c r="M51" s="132" t="s">
        <v>5</v>
      </c>
      <c r="N51" s="3"/>
    </row>
    <row r="52" spans="3:14" ht="18" customHeight="1" x14ac:dyDescent="0.2">
      <c r="C52" s="267" t="s">
        <v>34</v>
      </c>
      <c r="E52" s="4" t="s">
        <v>288</v>
      </c>
      <c r="H52" s="135">
        <f>L19</f>
        <v>14.59</v>
      </c>
      <c r="I52" s="43">
        <f>AX19</f>
        <v>11.72</v>
      </c>
      <c r="J52" s="43">
        <f>CI19</f>
        <v>5.81</v>
      </c>
      <c r="K52" s="43">
        <f>DT19</f>
        <v>10.14</v>
      </c>
      <c r="L52" s="43">
        <f>FE19</f>
        <v>11.97</v>
      </c>
      <c r="M52" s="136">
        <f>GP19</f>
        <v>11.96</v>
      </c>
      <c r="N52" s="2"/>
    </row>
    <row r="53" spans="3:14" ht="18" customHeight="1" x14ac:dyDescent="0.2">
      <c r="C53" s="76" t="s">
        <v>44</v>
      </c>
      <c r="E53" s="3" t="s">
        <v>28</v>
      </c>
      <c r="H53" s="135">
        <f>L40</f>
        <v>10.130000000000001</v>
      </c>
      <c r="I53" s="43">
        <f>AX40</f>
        <v>7.5008000000000008</v>
      </c>
      <c r="J53" s="43">
        <f>CI40</f>
        <v>3.7183999999999999</v>
      </c>
      <c r="K53" s="43">
        <f>DT40</f>
        <v>0</v>
      </c>
      <c r="L53" s="43">
        <f>FE40</f>
        <v>3.9501000000000004</v>
      </c>
      <c r="M53" s="136">
        <f>GP40</f>
        <v>0</v>
      </c>
      <c r="N53" s="2"/>
    </row>
    <row r="54" spans="3:14" ht="18" customHeight="1" x14ac:dyDescent="0.2">
      <c r="C54" s="76" t="s">
        <v>46</v>
      </c>
      <c r="E54" s="3" t="s">
        <v>28</v>
      </c>
      <c r="H54" s="135">
        <f>L41</f>
        <v>0</v>
      </c>
      <c r="I54" s="43">
        <f>AX41</f>
        <v>1.6408000000000003</v>
      </c>
      <c r="J54" s="43">
        <f>CI41</f>
        <v>0</v>
      </c>
      <c r="K54" s="43">
        <f>DT41</f>
        <v>0</v>
      </c>
      <c r="L54" s="43">
        <f>FE41</f>
        <v>2.5137</v>
      </c>
      <c r="M54" s="136">
        <f>GP41</f>
        <v>9.8071999999999999</v>
      </c>
      <c r="N54" s="2"/>
    </row>
    <row r="55" spans="3:14" ht="18" customHeight="1" x14ac:dyDescent="0.2">
      <c r="C55" s="76" t="s">
        <v>47</v>
      </c>
      <c r="E55" s="265" t="s">
        <v>28</v>
      </c>
      <c r="H55" s="135">
        <f>L42</f>
        <v>4.46</v>
      </c>
      <c r="I55" s="43">
        <f>AX42</f>
        <v>2.5784000000000002</v>
      </c>
      <c r="J55" s="43">
        <f>CI42</f>
        <v>2.0915999999999997</v>
      </c>
      <c r="K55" s="43">
        <f>DT42</f>
        <v>4.5630000000000006</v>
      </c>
      <c r="L55" s="43">
        <f>FE42</f>
        <v>2.5137</v>
      </c>
      <c r="M55" s="136">
        <f>GP42</f>
        <v>2.1528</v>
      </c>
      <c r="N55" s="2"/>
    </row>
    <row r="56" spans="3:14" ht="18" customHeight="1" x14ac:dyDescent="0.2">
      <c r="C56" s="76" t="s">
        <v>48</v>
      </c>
      <c r="E56" s="265" t="s">
        <v>28</v>
      </c>
      <c r="H56" s="135">
        <f>L43</f>
        <v>0</v>
      </c>
      <c r="I56" s="43">
        <f>AX43</f>
        <v>0</v>
      </c>
      <c r="J56" s="43">
        <f>CI43</f>
        <v>0</v>
      </c>
      <c r="K56" s="43">
        <f>DT43</f>
        <v>5.5770000000000008</v>
      </c>
      <c r="L56" s="43">
        <f>FE43</f>
        <v>3.1122000000000001</v>
      </c>
      <c r="M56" s="136">
        <f>GP43</f>
        <v>0</v>
      </c>
      <c r="N56" s="2"/>
    </row>
    <row r="57" spans="3:14" ht="18" customHeight="1" x14ac:dyDescent="0.2">
      <c r="C57" s="264" t="s">
        <v>13</v>
      </c>
      <c r="D57" s="101"/>
      <c r="E57" s="266" t="s">
        <v>28</v>
      </c>
      <c r="F57" s="101"/>
      <c r="H57" s="137">
        <f>SUM(H53:H56)</f>
        <v>14.59</v>
      </c>
      <c r="I57" s="138">
        <f t="shared" ref="I57:M57" si="13">SUM(I53:I56)</f>
        <v>11.72</v>
      </c>
      <c r="J57" s="138">
        <f t="shared" si="13"/>
        <v>5.81</v>
      </c>
      <c r="K57" s="138">
        <f t="shared" si="13"/>
        <v>10.14</v>
      </c>
      <c r="L57" s="138">
        <f t="shared" si="13"/>
        <v>12.089700000000001</v>
      </c>
      <c r="M57" s="139">
        <f t="shared" si="13"/>
        <v>11.96</v>
      </c>
      <c r="N57" s="64"/>
    </row>
    <row r="76" spans="3:163" x14ac:dyDescent="0.2">
      <c r="D76" s="70"/>
    </row>
    <row r="77" spans="3:163" x14ac:dyDescent="0.2">
      <c r="C77" s="117" t="s">
        <v>270</v>
      </c>
      <c r="D77" s="70"/>
    </row>
    <row r="78" spans="3:163" x14ac:dyDescent="0.2">
      <c r="C78" s="70" t="s">
        <v>269</v>
      </c>
      <c r="D78" s="70"/>
    </row>
    <row r="79" spans="3:163" x14ac:dyDescent="0.2">
      <c r="D79" s="70"/>
    </row>
    <row r="80" spans="3:163" ht="15" x14ac:dyDescent="0.25">
      <c r="C80" s="33" t="s">
        <v>53</v>
      </c>
      <c r="H80" s="247" t="s">
        <v>1</v>
      </c>
      <c r="O80" s="248" t="s">
        <v>94</v>
      </c>
      <c r="AZ80" s="196" t="s">
        <v>2</v>
      </c>
      <c r="CK80" s="197" t="s">
        <v>3</v>
      </c>
      <c r="DV80" s="198" t="s">
        <v>4</v>
      </c>
      <c r="FG80" s="199" t="s">
        <v>5</v>
      </c>
    </row>
    <row r="81" spans="3:200" s="6" customFormat="1" ht="18" customHeight="1" x14ac:dyDescent="0.2">
      <c r="C81" s="129"/>
      <c r="D81" s="130"/>
      <c r="E81" s="131" t="s">
        <v>23</v>
      </c>
      <c r="F81" s="132" t="s">
        <v>24</v>
      </c>
      <c r="H81" s="133">
        <f t="shared" ref="H81:M81" si="14">H$1</f>
        <v>2015</v>
      </c>
      <c r="I81" s="131">
        <f t="shared" si="14"/>
        <v>2016</v>
      </c>
      <c r="J81" s="131">
        <f t="shared" si="14"/>
        <v>2017</v>
      </c>
      <c r="K81" s="131">
        <f t="shared" si="14"/>
        <v>2018</v>
      </c>
      <c r="L81" s="131">
        <f t="shared" si="14"/>
        <v>2019</v>
      </c>
      <c r="M81" s="132">
        <f t="shared" si="14"/>
        <v>2020</v>
      </c>
      <c r="O81" s="133">
        <f t="shared" ref="O81:AX81" si="15">O$1</f>
        <v>2015</v>
      </c>
      <c r="P81" s="131">
        <f t="shared" si="15"/>
        <v>2016</v>
      </c>
      <c r="Q81" s="131">
        <f t="shared" si="15"/>
        <v>2017</v>
      </c>
      <c r="R81" s="131">
        <f t="shared" si="15"/>
        <v>2018</v>
      </c>
      <c r="S81" s="131">
        <f t="shared" si="15"/>
        <v>2019</v>
      </c>
      <c r="T81" s="131">
        <f t="shared" si="15"/>
        <v>2020</v>
      </c>
      <c r="U81" s="131">
        <f t="shared" si="15"/>
        <v>2021</v>
      </c>
      <c r="V81" s="131">
        <f t="shared" si="15"/>
        <v>2022</v>
      </c>
      <c r="W81" s="131">
        <f t="shared" si="15"/>
        <v>2023</v>
      </c>
      <c r="X81" s="131">
        <f t="shared" si="15"/>
        <v>2024</v>
      </c>
      <c r="Y81" s="131">
        <f t="shared" si="15"/>
        <v>2025</v>
      </c>
      <c r="Z81" s="131">
        <f t="shared" si="15"/>
        <v>2026</v>
      </c>
      <c r="AA81" s="131">
        <f t="shared" si="15"/>
        <v>2027</v>
      </c>
      <c r="AB81" s="131">
        <f t="shared" si="15"/>
        <v>2028</v>
      </c>
      <c r="AC81" s="131">
        <f t="shared" si="15"/>
        <v>2029</v>
      </c>
      <c r="AD81" s="131">
        <f t="shared" si="15"/>
        <v>2030</v>
      </c>
      <c r="AE81" s="131">
        <f t="shared" si="15"/>
        <v>2031</v>
      </c>
      <c r="AF81" s="131">
        <f t="shared" si="15"/>
        <v>2032</v>
      </c>
      <c r="AG81" s="131">
        <f t="shared" si="15"/>
        <v>2033</v>
      </c>
      <c r="AH81" s="131">
        <f t="shared" si="15"/>
        <v>2034</v>
      </c>
      <c r="AI81" s="131">
        <f t="shared" si="15"/>
        <v>2035</v>
      </c>
      <c r="AJ81" s="131">
        <f t="shared" si="15"/>
        <v>2036</v>
      </c>
      <c r="AK81" s="131">
        <f t="shared" si="15"/>
        <v>2037</v>
      </c>
      <c r="AL81" s="131">
        <f t="shared" si="15"/>
        <v>2098</v>
      </c>
      <c r="AM81" s="131">
        <f t="shared" si="15"/>
        <v>2039</v>
      </c>
      <c r="AN81" s="131">
        <f t="shared" si="15"/>
        <v>2040</v>
      </c>
      <c r="AO81" s="131">
        <f t="shared" si="15"/>
        <v>2041</v>
      </c>
      <c r="AP81" s="131">
        <f t="shared" si="15"/>
        <v>2042</v>
      </c>
      <c r="AQ81" s="131">
        <f t="shared" si="15"/>
        <v>2043</v>
      </c>
      <c r="AR81" s="131">
        <f t="shared" si="15"/>
        <v>2044</v>
      </c>
      <c r="AS81" s="131">
        <f t="shared" si="15"/>
        <v>2045</v>
      </c>
      <c r="AT81" s="131">
        <f t="shared" si="15"/>
        <v>2046</v>
      </c>
      <c r="AU81" s="131">
        <f t="shared" si="15"/>
        <v>2047</v>
      </c>
      <c r="AV81" s="131">
        <f t="shared" si="15"/>
        <v>2048</v>
      </c>
      <c r="AW81" s="131">
        <f t="shared" si="15"/>
        <v>2049</v>
      </c>
      <c r="AX81" s="132">
        <f t="shared" si="15"/>
        <v>2050</v>
      </c>
      <c r="AZ81" s="133">
        <f t="shared" ref="AZ81:CI81" si="16">AZ$1</f>
        <v>2015</v>
      </c>
      <c r="BA81" s="131">
        <f t="shared" si="16"/>
        <v>2016</v>
      </c>
      <c r="BB81" s="131">
        <f t="shared" si="16"/>
        <v>2017</v>
      </c>
      <c r="BC81" s="131">
        <f t="shared" si="16"/>
        <v>2018</v>
      </c>
      <c r="BD81" s="131">
        <f t="shared" si="16"/>
        <v>2019</v>
      </c>
      <c r="BE81" s="131">
        <f t="shared" si="16"/>
        <v>2020</v>
      </c>
      <c r="BF81" s="131">
        <f t="shared" si="16"/>
        <v>2021</v>
      </c>
      <c r="BG81" s="131">
        <f t="shared" si="16"/>
        <v>2022</v>
      </c>
      <c r="BH81" s="131">
        <f t="shared" si="16"/>
        <v>2023</v>
      </c>
      <c r="BI81" s="131">
        <f t="shared" si="16"/>
        <v>2024</v>
      </c>
      <c r="BJ81" s="131">
        <f t="shared" si="16"/>
        <v>2025</v>
      </c>
      <c r="BK81" s="131">
        <f t="shared" si="16"/>
        <v>2026</v>
      </c>
      <c r="BL81" s="131">
        <f t="shared" si="16"/>
        <v>2027</v>
      </c>
      <c r="BM81" s="131">
        <f t="shared" si="16"/>
        <v>2028</v>
      </c>
      <c r="BN81" s="131">
        <f t="shared" si="16"/>
        <v>2029</v>
      </c>
      <c r="BO81" s="131">
        <f t="shared" si="16"/>
        <v>2030</v>
      </c>
      <c r="BP81" s="131">
        <f t="shared" si="16"/>
        <v>2031</v>
      </c>
      <c r="BQ81" s="131">
        <f t="shared" si="16"/>
        <v>2032</v>
      </c>
      <c r="BR81" s="131">
        <f t="shared" si="16"/>
        <v>2033</v>
      </c>
      <c r="BS81" s="131">
        <f t="shared" si="16"/>
        <v>2034</v>
      </c>
      <c r="BT81" s="131">
        <f t="shared" si="16"/>
        <v>2035</v>
      </c>
      <c r="BU81" s="131">
        <f t="shared" si="16"/>
        <v>2036</v>
      </c>
      <c r="BV81" s="131">
        <f t="shared" si="16"/>
        <v>2037</v>
      </c>
      <c r="BW81" s="131">
        <f t="shared" si="16"/>
        <v>2098</v>
      </c>
      <c r="BX81" s="131">
        <f t="shared" si="16"/>
        <v>2039</v>
      </c>
      <c r="BY81" s="131">
        <f t="shared" si="16"/>
        <v>2040</v>
      </c>
      <c r="BZ81" s="131">
        <f t="shared" si="16"/>
        <v>2041</v>
      </c>
      <c r="CA81" s="131">
        <f t="shared" si="16"/>
        <v>2042</v>
      </c>
      <c r="CB81" s="131">
        <f t="shared" si="16"/>
        <v>2043</v>
      </c>
      <c r="CC81" s="131">
        <f t="shared" si="16"/>
        <v>2044</v>
      </c>
      <c r="CD81" s="131">
        <f t="shared" si="16"/>
        <v>2045</v>
      </c>
      <c r="CE81" s="131">
        <f t="shared" si="16"/>
        <v>2046</v>
      </c>
      <c r="CF81" s="131">
        <f t="shared" si="16"/>
        <v>2047</v>
      </c>
      <c r="CG81" s="131">
        <f t="shared" si="16"/>
        <v>2048</v>
      </c>
      <c r="CH81" s="131">
        <f t="shared" si="16"/>
        <v>2049</v>
      </c>
      <c r="CI81" s="132">
        <f t="shared" si="16"/>
        <v>2050</v>
      </c>
      <c r="CK81" s="133">
        <f t="shared" ref="CK81:DT81" si="17">CK$1</f>
        <v>2015</v>
      </c>
      <c r="CL81" s="131">
        <f t="shared" si="17"/>
        <v>2016</v>
      </c>
      <c r="CM81" s="131">
        <f t="shared" si="17"/>
        <v>2017</v>
      </c>
      <c r="CN81" s="131">
        <f t="shared" si="17"/>
        <v>2018</v>
      </c>
      <c r="CO81" s="131">
        <f t="shared" si="17"/>
        <v>2019</v>
      </c>
      <c r="CP81" s="131">
        <f t="shared" si="17"/>
        <v>2020</v>
      </c>
      <c r="CQ81" s="131">
        <f t="shared" si="17"/>
        <v>2021</v>
      </c>
      <c r="CR81" s="131">
        <f t="shared" si="17"/>
        <v>2022</v>
      </c>
      <c r="CS81" s="131">
        <f t="shared" si="17"/>
        <v>2023</v>
      </c>
      <c r="CT81" s="131">
        <f t="shared" si="17"/>
        <v>2024</v>
      </c>
      <c r="CU81" s="131">
        <f t="shared" si="17"/>
        <v>2025</v>
      </c>
      <c r="CV81" s="131">
        <f t="shared" si="17"/>
        <v>2026</v>
      </c>
      <c r="CW81" s="131">
        <f t="shared" si="17"/>
        <v>2027</v>
      </c>
      <c r="CX81" s="131">
        <f t="shared" si="17"/>
        <v>2028</v>
      </c>
      <c r="CY81" s="131">
        <f t="shared" si="17"/>
        <v>2029</v>
      </c>
      <c r="CZ81" s="131">
        <f t="shared" si="17"/>
        <v>2030</v>
      </c>
      <c r="DA81" s="131">
        <f t="shared" si="17"/>
        <v>2031</v>
      </c>
      <c r="DB81" s="131">
        <f t="shared" si="17"/>
        <v>2032</v>
      </c>
      <c r="DC81" s="131">
        <f t="shared" si="17"/>
        <v>2033</v>
      </c>
      <c r="DD81" s="131">
        <f t="shared" si="17"/>
        <v>2034</v>
      </c>
      <c r="DE81" s="131">
        <f t="shared" si="17"/>
        <v>2035</v>
      </c>
      <c r="DF81" s="131">
        <f t="shared" si="17"/>
        <v>2036</v>
      </c>
      <c r="DG81" s="131">
        <f t="shared" si="17"/>
        <v>2037</v>
      </c>
      <c r="DH81" s="131">
        <f t="shared" si="17"/>
        <v>2098</v>
      </c>
      <c r="DI81" s="131">
        <f t="shared" si="17"/>
        <v>2039</v>
      </c>
      <c r="DJ81" s="131">
        <f t="shared" si="17"/>
        <v>2040</v>
      </c>
      <c r="DK81" s="131">
        <f t="shared" si="17"/>
        <v>2041</v>
      </c>
      <c r="DL81" s="131">
        <f t="shared" si="17"/>
        <v>2042</v>
      </c>
      <c r="DM81" s="131">
        <f t="shared" si="17"/>
        <v>2043</v>
      </c>
      <c r="DN81" s="131">
        <f t="shared" si="17"/>
        <v>2044</v>
      </c>
      <c r="DO81" s="131">
        <f t="shared" si="17"/>
        <v>2045</v>
      </c>
      <c r="DP81" s="131">
        <f t="shared" si="17"/>
        <v>2046</v>
      </c>
      <c r="DQ81" s="131">
        <f t="shared" si="17"/>
        <v>2047</v>
      </c>
      <c r="DR81" s="131">
        <f t="shared" si="17"/>
        <v>2048</v>
      </c>
      <c r="DS81" s="131">
        <f t="shared" si="17"/>
        <v>2049</v>
      </c>
      <c r="DT81" s="132">
        <f t="shared" si="17"/>
        <v>2050</v>
      </c>
      <c r="DV81" s="133">
        <f t="shared" ref="DV81:FE81" si="18">DV$1</f>
        <v>2015</v>
      </c>
      <c r="DW81" s="131">
        <f t="shared" si="18"/>
        <v>2016</v>
      </c>
      <c r="DX81" s="131">
        <f t="shared" si="18"/>
        <v>2017</v>
      </c>
      <c r="DY81" s="131">
        <f t="shared" si="18"/>
        <v>2018</v>
      </c>
      <c r="DZ81" s="131">
        <f t="shared" si="18"/>
        <v>2019</v>
      </c>
      <c r="EA81" s="131">
        <f t="shared" si="18"/>
        <v>2020</v>
      </c>
      <c r="EB81" s="131">
        <f t="shared" si="18"/>
        <v>2021</v>
      </c>
      <c r="EC81" s="131">
        <f t="shared" si="18"/>
        <v>2022</v>
      </c>
      <c r="ED81" s="131">
        <f t="shared" si="18"/>
        <v>2023</v>
      </c>
      <c r="EE81" s="131">
        <f t="shared" si="18"/>
        <v>2024</v>
      </c>
      <c r="EF81" s="131">
        <f t="shared" si="18"/>
        <v>2025</v>
      </c>
      <c r="EG81" s="131">
        <f t="shared" si="18"/>
        <v>2026</v>
      </c>
      <c r="EH81" s="131">
        <f t="shared" si="18"/>
        <v>2027</v>
      </c>
      <c r="EI81" s="131">
        <f t="shared" si="18"/>
        <v>2028</v>
      </c>
      <c r="EJ81" s="131">
        <f t="shared" si="18"/>
        <v>2029</v>
      </c>
      <c r="EK81" s="131">
        <f t="shared" si="18"/>
        <v>2030</v>
      </c>
      <c r="EL81" s="131">
        <f t="shared" si="18"/>
        <v>2031</v>
      </c>
      <c r="EM81" s="131">
        <f t="shared" si="18"/>
        <v>2032</v>
      </c>
      <c r="EN81" s="131">
        <f t="shared" si="18"/>
        <v>2033</v>
      </c>
      <c r="EO81" s="131">
        <f t="shared" si="18"/>
        <v>2034</v>
      </c>
      <c r="EP81" s="131">
        <f t="shared" si="18"/>
        <v>2035</v>
      </c>
      <c r="EQ81" s="131">
        <f t="shared" si="18"/>
        <v>2036</v>
      </c>
      <c r="ER81" s="131">
        <f t="shared" si="18"/>
        <v>2037</v>
      </c>
      <c r="ES81" s="131">
        <f t="shared" si="18"/>
        <v>2098</v>
      </c>
      <c r="ET81" s="131">
        <f t="shared" si="18"/>
        <v>2039</v>
      </c>
      <c r="EU81" s="131">
        <f t="shared" si="18"/>
        <v>2040</v>
      </c>
      <c r="EV81" s="131">
        <f t="shared" si="18"/>
        <v>2041</v>
      </c>
      <c r="EW81" s="131">
        <f t="shared" si="18"/>
        <v>2042</v>
      </c>
      <c r="EX81" s="131">
        <f t="shared" si="18"/>
        <v>2043</v>
      </c>
      <c r="EY81" s="131">
        <f t="shared" si="18"/>
        <v>2044</v>
      </c>
      <c r="EZ81" s="131">
        <f t="shared" si="18"/>
        <v>2045</v>
      </c>
      <c r="FA81" s="131">
        <f t="shared" si="18"/>
        <v>2046</v>
      </c>
      <c r="FB81" s="131">
        <f t="shared" si="18"/>
        <v>2047</v>
      </c>
      <c r="FC81" s="131">
        <f t="shared" si="18"/>
        <v>2048</v>
      </c>
      <c r="FD81" s="131">
        <f t="shared" si="18"/>
        <v>2049</v>
      </c>
      <c r="FE81" s="132">
        <f t="shared" si="18"/>
        <v>2050</v>
      </c>
      <c r="FG81" s="133">
        <f t="shared" ref="FG81:GP81" si="19">FG$1</f>
        <v>2015</v>
      </c>
      <c r="FH81" s="131">
        <f t="shared" si="19"/>
        <v>2016</v>
      </c>
      <c r="FI81" s="131">
        <f t="shared" si="19"/>
        <v>2017</v>
      </c>
      <c r="FJ81" s="131">
        <f t="shared" si="19"/>
        <v>2018</v>
      </c>
      <c r="FK81" s="131">
        <f t="shared" si="19"/>
        <v>2019</v>
      </c>
      <c r="FL81" s="131">
        <f t="shared" si="19"/>
        <v>2020</v>
      </c>
      <c r="FM81" s="131">
        <f t="shared" si="19"/>
        <v>2021</v>
      </c>
      <c r="FN81" s="131">
        <f t="shared" si="19"/>
        <v>2022</v>
      </c>
      <c r="FO81" s="131">
        <f t="shared" si="19"/>
        <v>2023</v>
      </c>
      <c r="FP81" s="131">
        <f t="shared" si="19"/>
        <v>2024</v>
      </c>
      <c r="FQ81" s="131">
        <f t="shared" si="19"/>
        <v>2025</v>
      </c>
      <c r="FR81" s="131">
        <f t="shared" si="19"/>
        <v>2026</v>
      </c>
      <c r="FS81" s="131">
        <f t="shared" si="19"/>
        <v>2027</v>
      </c>
      <c r="FT81" s="131">
        <f t="shared" si="19"/>
        <v>2028</v>
      </c>
      <c r="FU81" s="131">
        <f t="shared" si="19"/>
        <v>2029</v>
      </c>
      <c r="FV81" s="131">
        <f t="shared" si="19"/>
        <v>2030</v>
      </c>
      <c r="FW81" s="131">
        <f t="shared" si="19"/>
        <v>2031</v>
      </c>
      <c r="FX81" s="131">
        <f t="shared" si="19"/>
        <v>2032</v>
      </c>
      <c r="FY81" s="131">
        <f t="shared" si="19"/>
        <v>2033</v>
      </c>
      <c r="FZ81" s="131">
        <f t="shared" si="19"/>
        <v>2034</v>
      </c>
      <c r="GA81" s="131">
        <f t="shared" si="19"/>
        <v>2035</v>
      </c>
      <c r="GB81" s="131">
        <f t="shared" si="19"/>
        <v>2036</v>
      </c>
      <c r="GC81" s="131">
        <f t="shared" si="19"/>
        <v>2037</v>
      </c>
      <c r="GD81" s="131">
        <f t="shared" si="19"/>
        <v>2098</v>
      </c>
      <c r="GE81" s="131">
        <f t="shared" si="19"/>
        <v>2039</v>
      </c>
      <c r="GF81" s="131">
        <f t="shared" si="19"/>
        <v>2040</v>
      </c>
      <c r="GG81" s="131">
        <f t="shared" si="19"/>
        <v>2041</v>
      </c>
      <c r="GH81" s="131">
        <f t="shared" si="19"/>
        <v>2042</v>
      </c>
      <c r="GI81" s="131">
        <f t="shared" si="19"/>
        <v>2043</v>
      </c>
      <c r="GJ81" s="131">
        <f t="shared" si="19"/>
        <v>2044</v>
      </c>
      <c r="GK81" s="131">
        <f t="shared" si="19"/>
        <v>2045</v>
      </c>
      <c r="GL81" s="131">
        <f t="shared" si="19"/>
        <v>2046</v>
      </c>
      <c r="GM81" s="131">
        <f t="shared" si="19"/>
        <v>2047</v>
      </c>
      <c r="GN81" s="131">
        <f t="shared" si="19"/>
        <v>2048</v>
      </c>
      <c r="GO81" s="131">
        <f t="shared" si="19"/>
        <v>2049</v>
      </c>
      <c r="GP81" s="132">
        <f t="shared" si="19"/>
        <v>2050</v>
      </c>
      <c r="GR81" s="4"/>
    </row>
    <row r="82" spans="3:200" s="6" customFormat="1" ht="18" customHeight="1" x14ac:dyDescent="0.2">
      <c r="C82" s="309" t="s">
        <v>44</v>
      </c>
      <c r="D82" s="310"/>
      <c r="E82" s="296"/>
      <c r="F82" s="305"/>
      <c r="H82" s="297"/>
      <c r="I82" s="308"/>
      <c r="J82" s="308"/>
      <c r="K82" s="308"/>
      <c r="L82" s="308"/>
      <c r="M82" s="305"/>
      <c r="O82" s="297"/>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305"/>
      <c r="AZ82" s="297"/>
      <c r="BA82" s="296"/>
      <c r="BB82" s="296"/>
      <c r="BC82" s="296"/>
      <c r="BD82" s="296"/>
      <c r="BE82" s="296"/>
      <c r="BF82" s="296"/>
      <c r="BG82" s="296"/>
      <c r="BH82" s="296"/>
      <c r="BI82" s="296"/>
      <c r="BJ82" s="296"/>
      <c r="BK82" s="296"/>
      <c r="BL82" s="296"/>
      <c r="BM82" s="296"/>
      <c r="BN82" s="296"/>
      <c r="BO82" s="296"/>
      <c r="BP82" s="296"/>
      <c r="BQ82" s="296"/>
      <c r="BR82" s="296"/>
      <c r="BS82" s="296"/>
      <c r="BT82" s="296"/>
      <c r="BU82" s="296"/>
      <c r="BV82" s="296"/>
      <c r="BW82" s="296"/>
      <c r="BX82" s="296"/>
      <c r="BY82" s="296"/>
      <c r="BZ82" s="296"/>
      <c r="CA82" s="296"/>
      <c r="CB82" s="296"/>
      <c r="CC82" s="296"/>
      <c r="CD82" s="296"/>
      <c r="CE82" s="296"/>
      <c r="CF82" s="296"/>
      <c r="CG82" s="296"/>
      <c r="CH82" s="296"/>
      <c r="CI82" s="305"/>
      <c r="CK82" s="297"/>
      <c r="CL82" s="296"/>
      <c r="CM82" s="296"/>
      <c r="CN82" s="296"/>
      <c r="CO82" s="296"/>
      <c r="CP82" s="296"/>
      <c r="CQ82" s="296"/>
      <c r="CR82" s="296"/>
      <c r="CS82" s="296"/>
      <c r="CT82" s="296"/>
      <c r="CU82" s="296"/>
      <c r="CV82" s="296"/>
      <c r="CW82" s="296"/>
      <c r="CX82" s="296"/>
      <c r="CY82" s="296"/>
      <c r="CZ82" s="296"/>
      <c r="DA82" s="296"/>
      <c r="DB82" s="296"/>
      <c r="DC82" s="296"/>
      <c r="DD82" s="296"/>
      <c r="DE82" s="296"/>
      <c r="DF82" s="296"/>
      <c r="DG82" s="296"/>
      <c r="DH82" s="296"/>
      <c r="DI82" s="296"/>
      <c r="DJ82" s="296"/>
      <c r="DK82" s="296"/>
      <c r="DL82" s="296"/>
      <c r="DM82" s="296"/>
      <c r="DN82" s="296"/>
      <c r="DO82" s="296"/>
      <c r="DP82" s="296"/>
      <c r="DQ82" s="296"/>
      <c r="DR82" s="296"/>
      <c r="DS82" s="296"/>
      <c r="DT82" s="305"/>
      <c r="DV82" s="297"/>
      <c r="DW82" s="296"/>
      <c r="DX82" s="296"/>
      <c r="DY82" s="296"/>
      <c r="DZ82" s="296"/>
      <c r="EA82" s="296"/>
      <c r="EB82" s="296"/>
      <c r="EC82" s="296"/>
      <c r="ED82" s="296"/>
      <c r="EE82" s="296"/>
      <c r="EF82" s="296"/>
      <c r="EG82" s="296"/>
      <c r="EH82" s="296"/>
      <c r="EI82" s="296"/>
      <c r="EJ82" s="296"/>
      <c r="EK82" s="296"/>
      <c r="EL82" s="296"/>
      <c r="EM82" s="296"/>
      <c r="EN82" s="296"/>
      <c r="EO82" s="296"/>
      <c r="EP82" s="296"/>
      <c r="EQ82" s="296"/>
      <c r="ER82" s="296"/>
      <c r="ES82" s="296"/>
      <c r="ET82" s="296"/>
      <c r="EU82" s="296"/>
      <c r="EV82" s="296"/>
      <c r="EW82" s="296"/>
      <c r="EX82" s="296"/>
      <c r="EY82" s="296"/>
      <c r="EZ82" s="296"/>
      <c r="FA82" s="296"/>
      <c r="FB82" s="296"/>
      <c r="FC82" s="296"/>
      <c r="FD82" s="296"/>
      <c r="FE82" s="305"/>
      <c r="FG82" s="297"/>
      <c r="FH82" s="296"/>
      <c r="FI82" s="296"/>
      <c r="FJ82" s="296"/>
      <c r="FK82" s="296"/>
      <c r="FL82" s="296"/>
      <c r="FM82" s="296"/>
      <c r="FN82" s="296"/>
      <c r="FO82" s="296"/>
      <c r="FP82" s="296"/>
      <c r="FQ82" s="296"/>
      <c r="FR82" s="296"/>
      <c r="FS82" s="296"/>
      <c r="FT82" s="296"/>
      <c r="FU82" s="296"/>
      <c r="FV82" s="296"/>
      <c r="FW82" s="296"/>
      <c r="FX82" s="296"/>
      <c r="FY82" s="296"/>
      <c r="FZ82" s="296"/>
      <c r="GA82" s="296"/>
      <c r="GB82" s="296"/>
      <c r="GC82" s="296"/>
      <c r="GD82" s="296"/>
      <c r="GE82" s="296"/>
      <c r="GF82" s="296"/>
      <c r="GG82" s="296"/>
      <c r="GH82" s="296"/>
      <c r="GI82" s="296"/>
      <c r="GJ82" s="296"/>
      <c r="GK82" s="296"/>
      <c r="GL82" s="296"/>
      <c r="GM82" s="296"/>
      <c r="GN82" s="296"/>
      <c r="GO82" s="296"/>
      <c r="GP82" s="305"/>
      <c r="GR82" s="4"/>
    </row>
    <row r="83" spans="3:200" s="6" customFormat="1" ht="18" customHeight="1" x14ac:dyDescent="0.2">
      <c r="C83" s="39" t="s">
        <v>54</v>
      </c>
      <c r="E83" s="4" t="s">
        <v>288</v>
      </c>
      <c r="F83" s="34"/>
      <c r="H83" s="121"/>
      <c r="I83" s="48"/>
      <c r="J83" s="48"/>
      <c r="K83" s="48"/>
      <c r="L83" s="118">
        <f>L40</f>
        <v>10.130000000000001</v>
      </c>
      <c r="M83" s="59"/>
      <c r="O83" s="35"/>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59">
        <f>AX$40</f>
        <v>7.5008000000000008</v>
      </c>
      <c r="AZ83" s="35"/>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59">
        <f>CI$40</f>
        <v>3.7183999999999999</v>
      </c>
      <c r="CK83" s="35"/>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59">
        <f>DT$40</f>
        <v>0</v>
      </c>
      <c r="DV83" s="35"/>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59">
        <f>FE$40</f>
        <v>3.9501000000000004</v>
      </c>
      <c r="FG83" s="35"/>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59">
        <f>GP$40</f>
        <v>0</v>
      </c>
      <c r="GR83" s="118"/>
    </row>
    <row r="84" spans="3:200" s="6" customFormat="1" ht="18" customHeight="1" x14ac:dyDescent="0.2">
      <c r="C84" s="39" t="s">
        <v>55</v>
      </c>
      <c r="E84" s="4" t="s">
        <v>289</v>
      </c>
      <c r="F84" s="34"/>
      <c r="H84" s="121"/>
      <c r="I84" s="118"/>
      <c r="J84" s="118"/>
      <c r="K84" s="118"/>
      <c r="L84" s="118">
        <f>L83</f>
        <v>10.130000000000001</v>
      </c>
      <c r="M84" s="59"/>
      <c r="O84" s="35"/>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59">
        <f>AX83</f>
        <v>7.5008000000000008</v>
      </c>
      <c r="AZ84" s="35"/>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59">
        <f>CI83</f>
        <v>3.7183999999999999</v>
      </c>
      <c r="CK84" s="35"/>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59">
        <f>DT83</f>
        <v>0</v>
      </c>
      <c r="DV84" s="35"/>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59">
        <f>FE83</f>
        <v>3.9501000000000004</v>
      </c>
      <c r="FG84" s="35"/>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59">
        <f>GP83</f>
        <v>0</v>
      </c>
      <c r="GR84" s="118"/>
    </row>
    <row r="85" spans="3:200" s="6" customFormat="1" ht="18" customHeight="1" x14ac:dyDescent="0.2">
      <c r="C85" s="309" t="s">
        <v>46</v>
      </c>
      <c r="D85" s="310"/>
      <c r="E85" s="296"/>
      <c r="F85" s="305"/>
      <c r="H85" s="298"/>
      <c r="I85" s="299"/>
      <c r="J85" s="299"/>
      <c r="K85" s="299"/>
      <c r="L85" s="299"/>
      <c r="M85" s="300"/>
      <c r="O85" s="297"/>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307"/>
      <c r="AZ85" s="297"/>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296"/>
      <c r="CH85" s="296"/>
      <c r="CI85" s="307"/>
      <c r="CK85" s="297"/>
      <c r="CL85" s="296"/>
      <c r="CM85" s="296"/>
      <c r="CN85" s="296"/>
      <c r="CO85" s="296"/>
      <c r="CP85" s="296"/>
      <c r="CQ85" s="296"/>
      <c r="CR85" s="296"/>
      <c r="CS85" s="296"/>
      <c r="CT85" s="296"/>
      <c r="CU85" s="296"/>
      <c r="CV85" s="296"/>
      <c r="CW85" s="296"/>
      <c r="CX85" s="296"/>
      <c r="CY85" s="296"/>
      <c r="CZ85" s="296"/>
      <c r="DA85" s="296"/>
      <c r="DB85" s="296"/>
      <c r="DC85" s="296"/>
      <c r="DD85" s="296"/>
      <c r="DE85" s="296"/>
      <c r="DF85" s="296"/>
      <c r="DG85" s="296"/>
      <c r="DH85" s="296"/>
      <c r="DI85" s="296"/>
      <c r="DJ85" s="296"/>
      <c r="DK85" s="296"/>
      <c r="DL85" s="296"/>
      <c r="DM85" s="296"/>
      <c r="DN85" s="296"/>
      <c r="DO85" s="296"/>
      <c r="DP85" s="296"/>
      <c r="DQ85" s="296"/>
      <c r="DR85" s="296"/>
      <c r="DS85" s="296"/>
      <c r="DT85" s="307"/>
      <c r="DV85" s="297"/>
      <c r="DW85" s="296"/>
      <c r="DX85" s="296"/>
      <c r="DY85" s="296"/>
      <c r="DZ85" s="296"/>
      <c r="EA85" s="296"/>
      <c r="EB85" s="296"/>
      <c r="EC85" s="296"/>
      <c r="ED85" s="296"/>
      <c r="EE85" s="296"/>
      <c r="EF85" s="296"/>
      <c r="EG85" s="296"/>
      <c r="EH85" s="296"/>
      <c r="EI85" s="296"/>
      <c r="EJ85" s="296"/>
      <c r="EK85" s="296"/>
      <c r="EL85" s="296"/>
      <c r="EM85" s="296"/>
      <c r="EN85" s="296"/>
      <c r="EO85" s="296"/>
      <c r="EP85" s="296"/>
      <c r="EQ85" s="296"/>
      <c r="ER85" s="296"/>
      <c r="ES85" s="296"/>
      <c r="ET85" s="296"/>
      <c r="EU85" s="296"/>
      <c r="EV85" s="296"/>
      <c r="EW85" s="296"/>
      <c r="EX85" s="296"/>
      <c r="EY85" s="296"/>
      <c r="EZ85" s="296"/>
      <c r="FA85" s="296"/>
      <c r="FB85" s="296"/>
      <c r="FC85" s="296"/>
      <c r="FD85" s="296"/>
      <c r="FE85" s="307"/>
      <c r="FG85" s="297"/>
      <c r="FH85" s="296"/>
      <c r="FI85" s="296"/>
      <c r="FJ85" s="296"/>
      <c r="FK85" s="296"/>
      <c r="FL85" s="296"/>
      <c r="FM85" s="296"/>
      <c r="FN85" s="296"/>
      <c r="FO85" s="296"/>
      <c r="FP85" s="296"/>
      <c r="FQ85" s="296"/>
      <c r="FR85" s="296"/>
      <c r="FS85" s="296"/>
      <c r="FT85" s="296"/>
      <c r="FU85" s="296"/>
      <c r="FV85" s="296"/>
      <c r="FW85" s="296"/>
      <c r="FX85" s="296"/>
      <c r="FY85" s="296"/>
      <c r="FZ85" s="296"/>
      <c r="GA85" s="296"/>
      <c r="GB85" s="296"/>
      <c r="GC85" s="296"/>
      <c r="GD85" s="296"/>
      <c r="GE85" s="296"/>
      <c r="GF85" s="296"/>
      <c r="GG85" s="296"/>
      <c r="GH85" s="296"/>
      <c r="GI85" s="296"/>
      <c r="GJ85" s="296"/>
      <c r="GK85" s="296"/>
      <c r="GL85" s="296"/>
      <c r="GM85" s="296"/>
      <c r="GN85" s="296"/>
      <c r="GO85" s="296"/>
      <c r="GP85" s="307"/>
      <c r="GR85" s="118"/>
    </row>
    <row r="86" spans="3:200" s="6" customFormat="1" ht="18" customHeight="1" x14ac:dyDescent="0.2">
      <c r="C86" s="39" t="s">
        <v>54</v>
      </c>
      <c r="E86" s="4" t="s">
        <v>288</v>
      </c>
      <c r="F86" s="34"/>
      <c r="H86" s="121"/>
      <c r="I86" s="118"/>
      <c r="J86" s="118"/>
      <c r="K86" s="118"/>
      <c r="L86" s="118">
        <f>L41</f>
        <v>0</v>
      </c>
      <c r="M86" s="59"/>
      <c r="O86" s="35"/>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59">
        <f>AX$41</f>
        <v>1.6408000000000003</v>
      </c>
      <c r="AZ86" s="35"/>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59">
        <f>CI$41</f>
        <v>0</v>
      </c>
      <c r="CK86" s="35"/>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59">
        <f>DT$41</f>
        <v>0</v>
      </c>
      <c r="DV86" s="35"/>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59">
        <f>FE$41</f>
        <v>2.5137</v>
      </c>
      <c r="FG86" s="35"/>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59">
        <f>GP$41</f>
        <v>9.8071999999999999</v>
      </c>
      <c r="GR86" s="118"/>
    </row>
    <row r="87" spans="3:200" s="6" customFormat="1" ht="18" customHeight="1" x14ac:dyDescent="0.2">
      <c r="C87" s="39" t="s">
        <v>55</v>
      </c>
      <c r="E87" s="4" t="s">
        <v>289</v>
      </c>
      <c r="F87" s="34"/>
      <c r="H87" s="121"/>
      <c r="I87" s="118"/>
      <c r="J87" s="118"/>
      <c r="K87" s="118"/>
      <c r="L87" s="118">
        <f>L86</f>
        <v>0</v>
      </c>
      <c r="M87" s="59"/>
      <c r="O87" s="35"/>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59">
        <f>AX86</f>
        <v>1.6408000000000003</v>
      </c>
      <c r="AZ87" s="35"/>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59">
        <f>CI86</f>
        <v>0</v>
      </c>
      <c r="CK87" s="35"/>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59">
        <f>DT86</f>
        <v>0</v>
      </c>
      <c r="DV87" s="35"/>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59">
        <f>FE86</f>
        <v>2.5137</v>
      </c>
      <c r="FG87" s="35"/>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59">
        <f>GP86</f>
        <v>9.8071999999999999</v>
      </c>
      <c r="GR87" s="118"/>
    </row>
    <row r="88" spans="3:200" s="6" customFormat="1" ht="18" customHeight="1" x14ac:dyDescent="0.2">
      <c r="C88" s="309" t="s">
        <v>19</v>
      </c>
      <c r="D88" s="310"/>
      <c r="E88" s="296"/>
      <c r="F88" s="305"/>
      <c r="H88" s="298"/>
      <c r="I88" s="299"/>
      <c r="J88" s="299"/>
      <c r="K88" s="299"/>
      <c r="L88" s="299"/>
      <c r="M88" s="300"/>
      <c r="O88" s="297"/>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300"/>
      <c r="AZ88" s="297"/>
      <c r="BA88" s="296"/>
      <c r="BB88" s="296"/>
      <c r="BC88" s="296"/>
      <c r="BD88" s="296"/>
      <c r="BE88" s="296"/>
      <c r="BF88" s="296"/>
      <c r="BG88" s="296"/>
      <c r="BH88" s="296"/>
      <c r="BI88" s="296"/>
      <c r="BJ88" s="296"/>
      <c r="BK88" s="296"/>
      <c r="BL88" s="296"/>
      <c r="BM88" s="296"/>
      <c r="BN88" s="296"/>
      <c r="BO88" s="296"/>
      <c r="BP88" s="296"/>
      <c r="BQ88" s="296"/>
      <c r="BR88" s="296"/>
      <c r="BS88" s="296"/>
      <c r="BT88" s="296"/>
      <c r="BU88" s="296"/>
      <c r="BV88" s="296"/>
      <c r="BW88" s="296"/>
      <c r="BX88" s="296"/>
      <c r="BY88" s="296"/>
      <c r="BZ88" s="296"/>
      <c r="CA88" s="296"/>
      <c r="CB88" s="296"/>
      <c r="CC88" s="296"/>
      <c r="CD88" s="296"/>
      <c r="CE88" s="296"/>
      <c r="CF88" s="296"/>
      <c r="CG88" s="296"/>
      <c r="CH88" s="296"/>
      <c r="CI88" s="300"/>
      <c r="CK88" s="297"/>
      <c r="CL88" s="296"/>
      <c r="CM88" s="296"/>
      <c r="CN88" s="296"/>
      <c r="CO88" s="296"/>
      <c r="CP88" s="296"/>
      <c r="CQ88" s="296"/>
      <c r="CR88" s="296"/>
      <c r="CS88" s="296"/>
      <c r="CT88" s="296"/>
      <c r="CU88" s="296"/>
      <c r="CV88" s="296"/>
      <c r="CW88" s="296"/>
      <c r="CX88" s="296"/>
      <c r="CY88" s="296"/>
      <c r="CZ88" s="296"/>
      <c r="DA88" s="296"/>
      <c r="DB88" s="296"/>
      <c r="DC88" s="296"/>
      <c r="DD88" s="296"/>
      <c r="DE88" s="296"/>
      <c r="DF88" s="296"/>
      <c r="DG88" s="296"/>
      <c r="DH88" s="296"/>
      <c r="DI88" s="296"/>
      <c r="DJ88" s="296"/>
      <c r="DK88" s="296"/>
      <c r="DL88" s="296"/>
      <c r="DM88" s="296"/>
      <c r="DN88" s="296"/>
      <c r="DO88" s="296"/>
      <c r="DP88" s="296"/>
      <c r="DQ88" s="296"/>
      <c r="DR88" s="296"/>
      <c r="DS88" s="296"/>
      <c r="DT88" s="300"/>
      <c r="DV88" s="297"/>
      <c r="DW88" s="296"/>
      <c r="DX88" s="296"/>
      <c r="DY88" s="296"/>
      <c r="DZ88" s="296"/>
      <c r="EA88" s="296"/>
      <c r="EB88" s="296"/>
      <c r="EC88" s="296"/>
      <c r="ED88" s="296"/>
      <c r="EE88" s="296"/>
      <c r="EF88" s="296"/>
      <c r="EG88" s="296"/>
      <c r="EH88" s="296"/>
      <c r="EI88" s="296"/>
      <c r="EJ88" s="296"/>
      <c r="EK88" s="296"/>
      <c r="EL88" s="296"/>
      <c r="EM88" s="296"/>
      <c r="EN88" s="296"/>
      <c r="EO88" s="296"/>
      <c r="EP88" s="296"/>
      <c r="EQ88" s="296"/>
      <c r="ER88" s="296"/>
      <c r="ES88" s="296"/>
      <c r="ET88" s="296"/>
      <c r="EU88" s="296"/>
      <c r="EV88" s="296"/>
      <c r="EW88" s="296"/>
      <c r="EX88" s="296"/>
      <c r="EY88" s="296"/>
      <c r="EZ88" s="296"/>
      <c r="FA88" s="296"/>
      <c r="FB88" s="296"/>
      <c r="FC88" s="296"/>
      <c r="FD88" s="296"/>
      <c r="FE88" s="300"/>
      <c r="FG88" s="297"/>
      <c r="FH88" s="296"/>
      <c r="FI88" s="296"/>
      <c r="FJ88" s="296"/>
      <c r="FK88" s="296"/>
      <c r="FL88" s="296"/>
      <c r="FM88" s="296"/>
      <c r="FN88" s="296"/>
      <c r="FO88" s="296"/>
      <c r="FP88" s="296"/>
      <c r="FQ88" s="296"/>
      <c r="FR88" s="296"/>
      <c r="FS88" s="296"/>
      <c r="FT88" s="296"/>
      <c r="FU88" s="296"/>
      <c r="FV88" s="296"/>
      <c r="FW88" s="296"/>
      <c r="FX88" s="296"/>
      <c r="FY88" s="296"/>
      <c r="FZ88" s="296"/>
      <c r="GA88" s="296"/>
      <c r="GB88" s="296"/>
      <c r="GC88" s="296"/>
      <c r="GD88" s="296"/>
      <c r="GE88" s="296"/>
      <c r="GF88" s="296"/>
      <c r="GG88" s="296"/>
      <c r="GH88" s="296"/>
      <c r="GI88" s="296"/>
      <c r="GJ88" s="296"/>
      <c r="GK88" s="296"/>
      <c r="GL88" s="296"/>
      <c r="GM88" s="296"/>
      <c r="GN88" s="296"/>
      <c r="GO88" s="296"/>
      <c r="GP88" s="300"/>
      <c r="GR88" s="118"/>
    </row>
    <row r="89" spans="3:200" s="6" customFormat="1" ht="18" customHeight="1" x14ac:dyDescent="0.2">
      <c r="C89" s="39" t="s">
        <v>56</v>
      </c>
      <c r="E89" s="4" t="s">
        <v>28</v>
      </c>
      <c r="F89" s="34"/>
      <c r="H89" s="121"/>
      <c r="I89" s="118"/>
      <c r="J89" s="118"/>
      <c r="K89" s="118"/>
      <c r="L89" s="118">
        <f>L84+L87</f>
        <v>10.130000000000001</v>
      </c>
      <c r="M89" s="59"/>
      <c r="O89" s="35"/>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59">
        <f>AX84+AX87</f>
        <v>9.1416000000000004</v>
      </c>
      <c r="AZ89" s="35"/>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59">
        <f>CI84+CI87</f>
        <v>3.7183999999999999</v>
      </c>
      <c r="CK89" s="35"/>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59">
        <f>DT84+DT87</f>
        <v>0</v>
      </c>
      <c r="DV89" s="35"/>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59">
        <f>FE84+FE87</f>
        <v>6.4638000000000009</v>
      </c>
      <c r="FG89" s="35"/>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59">
        <f>GP84+GP87</f>
        <v>9.8071999999999999</v>
      </c>
      <c r="GR89" s="118"/>
    </row>
    <row r="90" spans="3:200" s="6" customFormat="1" ht="18" customHeight="1" x14ac:dyDescent="0.2">
      <c r="C90" s="187" t="s">
        <v>57</v>
      </c>
      <c r="E90" s="4" t="s">
        <v>28</v>
      </c>
      <c r="F90" s="34"/>
      <c r="H90" s="121"/>
      <c r="I90" s="118"/>
      <c r="J90" s="118"/>
      <c r="K90" s="118"/>
      <c r="L90" s="118">
        <f>L89</f>
        <v>10.130000000000001</v>
      </c>
      <c r="M90" s="59"/>
      <c r="O90" s="35"/>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59">
        <f>MAX(SUM(AX89-MAX($H89:$M89)),0)</f>
        <v>0</v>
      </c>
      <c r="AZ90" s="35"/>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59">
        <f>MAX(SUM(CI89-MAX($H89:$M89)),0)</f>
        <v>0</v>
      </c>
      <c r="CK90" s="35"/>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59">
        <f>MAX(SUM(DT89-MAX($H89:$M89)),0)</f>
        <v>0</v>
      </c>
      <c r="DV90" s="35"/>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59">
        <f>MAX(SUM(FE89-MAX($H89:$M89)),0)</f>
        <v>0</v>
      </c>
      <c r="FG90" s="35"/>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59">
        <f>MAX(SUM(GP89-MAX($H89:$M89)),0)</f>
        <v>0</v>
      </c>
      <c r="GR90" s="118"/>
    </row>
    <row r="91" spans="3:200" s="6" customFormat="1" ht="18" customHeight="1" x14ac:dyDescent="0.2">
      <c r="C91" s="187" t="s">
        <v>58</v>
      </c>
      <c r="E91" s="4" t="s">
        <v>28</v>
      </c>
      <c r="F91" s="34"/>
      <c r="H91" s="121"/>
      <c r="I91" s="118"/>
      <c r="J91" s="118"/>
      <c r="K91" s="118"/>
      <c r="L91" s="118">
        <v>0</v>
      </c>
      <c r="M91" s="59"/>
      <c r="O91" s="35"/>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59">
        <f>AX89-AX90</f>
        <v>9.1416000000000004</v>
      </c>
      <c r="AZ91" s="35"/>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59">
        <f>CI89-CI90</f>
        <v>3.7183999999999999</v>
      </c>
      <c r="CK91" s="35"/>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59">
        <f>DT89-DT90</f>
        <v>0</v>
      </c>
      <c r="DV91" s="35"/>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59">
        <f>FE89-FE90</f>
        <v>6.4638000000000009</v>
      </c>
      <c r="FG91" s="35"/>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59">
        <f>GP89-GP90</f>
        <v>9.8071999999999999</v>
      </c>
      <c r="GR91" s="118"/>
    </row>
    <row r="92" spans="3:200" s="6" customFormat="1" ht="18" customHeight="1" x14ac:dyDescent="0.2">
      <c r="C92" s="309" t="s">
        <v>59</v>
      </c>
      <c r="D92" s="310"/>
      <c r="E92" s="296"/>
      <c r="F92" s="305"/>
      <c r="H92" s="298"/>
      <c r="I92" s="299"/>
      <c r="J92" s="299"/>
      <c r="K92" s="299"/>
      <c r="L92" s="299"/>
      <c r="M92" s="300"/>
      <c r="O92" s="297"/>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300"/>
      <c r="AZ92" s="297"/>
      <c r="BA92" s="296"/>
      <c r="BB92" s="296"/>
      <c r="BC92" s="296"/>
      <c r="BD92" s="296"/>
      <c r="BE92" s="296"/>
      <c r="BF92" s="296"/>
      <c r="BG92" s="296"/>
      <c r="BH92" s="296"/>
      <c r="BI92" s="296"/>
      <c r="BJ92" s="296"/>
      <c r="BK92" s="296"/>
      <c r="BL92" s="296"/>
      <c r="BM92" s="296"/>
      <c r="BN92" s="296"/>
      <c r="BO92" s="296"/>
      <c r="BP92" s="296"/>
      <c r="BQ92" s="296"/>
      <c r="BR92" s="296"/>
      <c r="BS92" s="296"/>
      <c r="BT92" s="296"/>
      <c r="BU92" s="296"/>
      <c r="BV92" s="296"/>
      <c r="BW92" s="296"/>
      <c r="BX92" s="296"/>
      <c r="BY92" s="296"/>
      <c r="BZ92" s="296"/>
      <c r="CA92" s="296"/>
      <c r="CB92" s="296"/>
      <c r="CC92" s="296"/>
      <c r="CD92" s="296"/>
      <c r="CE92" s="296"/>
      <c r="CF92" s="296"/>
      <c r="CG92" s="296"/>
      <c r="CH92" s="296"/>
      <c r="CI92" s="300"/>
      <c r="CK92" s="297"/>
      <c r="CL92" s="296"/>
      <c r="CM92" s="296"/>
      <c r="CN92" s="296"/>
      <c r="CO92" s="296"/>
      <c r="CP92" s="296"/>
      <c r="CQ92" s="296"/>
      <c r="CR92" s="296"/>
      <c r="CS92" s="296"/>
      <c r="CT92" s="296"/>
      <c r="CU92" s="296"/>
      <c r="CV92" s="296"/>
      <c r="CW92" s="296"/>
      <c r="CX92" s="296"/>
      <c r="CY92" s="296"/>
      <c r="CZ92" s="296"/>
      <c r="DA92" s="296"/>
      <c r="DB92" s="296"/>
      <c r="DC92" s="296"/>
      <c r="DD92" s="296"/>
      <c r="DE92" s="296"/>
      <c r="DF92" s="296"/>
      <c r="DG92" s="296"/>
      <c r="DH92" s="296"/>
      <c r="DI92" s="296"/>
      <c r="DJ92" s="296"/>
      <c r="DK92" s="296"/>
      <c r="DL92" s="296"/>
      <c r="DM92" s="296"/>
      <c r="DN92" s="296"/>
      <c r="DO92" s="296"/>
      <c r="DP92" s="296"/>
      <c r="DQ92" s="296"/>
      <c r="DR92" s="296"/>
      <c r="DS92" s="296"/>
      <c r="DT92" s="300"/>
      <c r="DV92" s="297"/>
      <c r="DW92" s="296"/>
      <c r="DX92" s="296"/>
      <c r="DY92" s="296"/>
      <c r="DZ92" s="296"/>
      <c r="EA92" s="296"/>
      <c r="EB92" s="296"/>
      <c r="EC92" s="296"/>
      <c r="ED92" s="296"/>
      <c r="EE92" s="296"/>
      <c r="EF92" s="296"/>
      <c r="EG92" s="296"/>
      <c r="EH92" s="296"/>
      <c r="EI92" s="296"/>
      <c r="EJ92" s="296"/>
      <c r="EK92" s="296"/>
      <c r="EL92" s="296"/>
      <c r="EM92" s="296"/>
      <c r="EN92" s="296"/>
      <c r="EO92" s="296"/>
      <c r="EP92" s="296"/>
      <c r="EQ92" s="296"/>
      <c r="ER92" s="296"/>
      <c r="ES92" s="296"/>
      <c r="ET92" s="296"/>
      <c r="EU92" s="296"/>
      <c r="EV92" s="296"/>
      <c r="EW92" s="296"/>
      <c r="EX92" s="296"/>
      <c r="EY92" s="296"/>
      <c r="EZ92" s="296"/>
      <c r="FA92" s="296"/>
      <c r="FB92" s="296"/>
      <c r="FC92" s="296"/>
      <c r="FD92" s="296"/>
      <c r="FE92" s="300"/>
      <c r="FG92" s="297"/>
      <c r="FH92" s="296"/>
      <c r="FI92" s="296"/>
      <c r="FJ92" s="296"/>
      <c r="FK92" s="296"/>
      <c r="FL92" s="296"/>
      <c r="FM92" s="296"/>
      <c r="FN92" s="296"/>
      <c r="FO92" s="296"/>
      <c r="FP92" s="296"/>
      <c r="FQ92" s="296"/>
      <c r="FR92" s="296"/>
      <c r="FS92" s="296"/>
      <c r="FT92" s="296"/>
      <c r="FU92" s="296"/>
      <c r="FV92" s="296"/>
      <c r="FW92" s="296"/>
      <c r="FX92" s="296"/>
      <c r="FY92" s="296"/>
      <c r="FZ92" s="296"/>
      <c r="GA92" s="296"/>
      <c r="GB92" s="296"/>
      <c r="GC92" s="296"/>
      <c r="GD92" s="296"/>
      <c r="GE92" s="296"/>
      <c r="GF92" s="296"/>
      <c r="GG92" s="296"/>
      <c r="GH92" s="296"/>
      <c r="GI92" s="296"/>
      <c r="GJ92" s="296"/>
      <c r="GK92" s="296"/>
      <c r="GL92" s="296"/>
      <c r="GM92" s="296"/>
      <c r="GN92" s="296"/>
      <c r="GO92" s="296"/>
      <c r="GP92" s="300"/>
      <c r="GR92" s="118"/>
    </row>
    <row r="93" spans="3:200" s="6" customFormat="1" ht="18" customHeight="1" x14ac:dyDescent="0.2">
      <c r="C93" s="39" t="s">
        <v>57</v>
      </c>
      <c r="E93" s="4" t="s">
        <v>60</v>
      </c>
      <c r="F93" s="34" t="s">
        <v>36</v>
      </c>
      <c r="H93" s="61"/>
      <c r="I93" s="4"/>
      <c r="J93" s="4"/>
      <c r="K93" s="4"/>
      <c r="L93" s="83"/>
      <c r="M93" s="62"/>
      <c r="O93" s="35"/>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84">
        <v>442</v>
      </c>
      <c r="AZ93" s="35"/>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84">
        <f>$AX$93</f>
        <v>442</v>
      </c>
      <c r="CK93" s="35"/>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84">
        <f>$AX$93</f>
        <v>442</v>
      </c>
      <c r="DV93" s="35"/>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84">
        <f>$AX$93</f>
        <v>442</v>
      </c>
      <c r="FG93" s="35"/>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84">
        <f>$AX$93</f>
        <v>442</v>
      </c>
      <c r="GR93" s="83"/>
    </row>
    <row r="94" spans="3:200" s="6" customFormat="1" ht="18" customHeight="1" x14ac:dyDescent="0.2">
      <c r="C94" s="39" t="s">
        <v>58</v>
      </c>
      <c r="E94" s="4" t="s">
        <v>28</v>
      </c>
      <c r="F94" s="34" t="s">
        <v>50</v>
      </c>
      <c r="H94" s="61"/>
      <c r="I94" s="4"/>
      <c r="J94" s="4"/>
      <c r="K94" s="4"/>
      <c r="L94" s="83"/>
      <c r="M94" s="62"/>
      <c r="O94" s="35"/>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84">
        <v>75</v>
      </c>
      <c r="AZ94" s="35"/>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84">
        <f>$AX$94</f>
        <v>75</v>
      </c>
      <c r="CK94" s="35"/>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84">
        <f>$AX$94</f>
        <v>75</v>
      </c>
      <c r="DV94" s="35"/>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84">
        <f>$AX$94</f>
        <v>75</v>
      </c>
      <c r="FG94" s="35"/>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84">
        <f>$AX$94</f>
        <v>75</v>
      </c>
      <c r="GR94" s="83"/>
    </row>
    <row r="95" spans="3:200" s="6" customFormat="1" ht="18" customHeight="1" x14ac:dyDescent="0.2">
      <c r="C95" s="39" t="s">
        <v>61</v>
      </c>
      <c r="E95" s="4" t="s">
        <v>28</v>
      </c>
      <c r="F95" s="34" t="s">
        <v>138</v>
      </c>
      <c r="H95" s="61"/>
      <c r="I95" s="4"/>
      <c r="J95" s="4"/>
      <c r="K95" s="4"/>
      <c r="L95" s="83"/>
      <c r="M95" s="62"/>
      <c r="O95" s="35"/>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84">
        <v>200</v>
      </c>
      <c r="AZ95" s="35"/>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84">
        <f>$AX$95</f>
        <v>200</v>
      </c>
      <c r="CK95" s="35"/>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84">
        <f>$AX$95</f>
        <v>200</v>
      </c>
      <c r="DV95" s="35"/>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84">
        <f>$AX$95</f>
        <v>200</v>
      </c>
      <c r="FG95" s="35"/>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84">
        <f>$AX$95</f>
        <v>200</v>
      </c>
      <c r="GR95" s="83"/>
    </row>
    <row r="96" spans="3:200" s="6" customFormat="1" ht="18" customHeight="1" x14ac:dyDescent="0.2">
      <c r="C96" s="309" t="s">
        <v>62</v>
      </c>
      <c r="D96" s="310"/>
      <c r="E96" s="296"/>
      <c r="F96" s="305"/>
      <c r="H96" s="298"/>
      <c r="I96" s="299"/>
      <c r="J96" s="299"/>
      <c r="K96" s="299"/>
      <c r="L96" s="299"/>
      <c r="M96" s="300"/>
      <c r="O96" s="297"/>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301"/>
      <c r="AZ96" s="297"/>
      <c r="BA96" s="296"/>
      <c r="BB96" s="296"/>
      <c r="BC96" s="296"/>
      <c r="BD96" s="296"/>
      <c r="BE96" s="296"/>
      <c r="BF96" s="296"/>
      <c r="BG96" s="296"/>
      <c r="BH96" s="296"/>
      <c r="BI96" s="296"/>
      <c r="BJ96" s="296"/>
      <c r="BK96" s="296"/>
      <c r="BL96" s="296"/>
      <c r="BM96" s="296"/>
      <c r="BN96" s="296"/>
      <c r="BO96" s="296"/>
      <c r="BP96" s="296"/>
      <c r="BQ96" s="296"/>
      <c r="BR96" s="296"/>
      <c r="BS96" s="296"/>
      <c r="BT96" s="296"/>
      <c r="BU96" s="296"/>
      <c r="BV96" s="296"/>
      <c r="BW96" s="296"/>
      <c r="BX96" s="296"/>
      <c r="BY96" s="296"/>
      <c r="BZ96" s="296"/>
      <c r="CA96" s="296"/>
      <c r="CB96" s="296"/>
      <c r="CC96" s="296"/>
      <c r="CD96" s="296"/>
      <c r="CE96" s="296"/>
      <c r="CF96" s="296"/>
      <c r="CG96" s="296"/>
      <c r="CH96" s="296"/>
      <c r="CI96" s="301"/>
      <c r="CK96" s="297"/>
      <c r="CL96" s="296"/>
      <c r="CM96" s="296"/>
      <c r="CN96" s="296"/>
      <c r="CO96" s="296"/>
      <c r="CP96" s="296"/>
      <c r="CQ96" s="296"/>
      <c r="CR96" s="296"/>
      <c r="CS96" s="296"/>
      <c r="CT96" s="296"/>
      <c r="CU96" s="296"/>
      <c r="CV96" s="296"/>
      <c r="CW96" s="296"/>
      <c r="CX96" s="296"/>
      <c r="CY96" s="296"/>
      <c r="CZ96" s="296"/>
      <c r="DA96" s="296"/>
      <c r="DB96" s="296"/>
      <c r="DC96" s="296"/>
      <c r="DD96" s="296"/>
      <c r="DE96" s="296"/>
      <c r="DF96" s="296"/>
      <c r="DG96" s="296"/>
      <c r="DH96" s="296"/>
      <c r="DI96" s="296"/>
      <c r="DJ96" s="296"/>
      <c r="DK96" s="296"/>
      <c r="DL96" s="296"/>
      <c r="DM96" s="296"/>
      <c r="DN96" s="296"/>
      <c r="DO96" s="296"/>
      <c r="DP96" s="296"/>
      <c r="DQ96" s="296"/>
      <c r="DR96" s="296"/>
      <c r="DS96" s="296"/>
      <c r="DT96" s="301"/>
      <c r="DV96" s="297"/>
      <c r="DW96" s="296"/>
      <c r="DX96" s="296"/>
      <c r="DY96" s="296"/>
      <c r="DZ96" s="296"/>
      <c r="EA96" s="296"/>
      <c r="EB96" s="296"/>
      <c r="EC96" s="296"/>
      <c r="ED96" s="296"/>
      <c r="EE96" s="296"/>
      <c r="EF96" s="296"/>
      <c r="EG96" s="296"/>
      <c r="EH96" s="296"/>
      <c r="EI96" s="296"/>
      <c r="EJ96" s="296"/>
      <c r="EK96" s="296"/>
      <c r="EL96" s="296"/>
      <c r="EM96" s="296"/>
      <c r="EN96" s="296"/>
      <c r="EO96" s="296"/>
      <c r="EP96" s="296"/>
      <c r="EQ96" s="296"/>
      <c r="ER96" s="296"/>
      <c r="ES96" s="296"/>
      <c r="ET96" s="296"/>
      <c r="EU96" s="296"/>
      <c r="EV96" s="296"/>
      <c r="EW96" s="296"/>
      <c r="EX96" s="296"/>
      <c r="EY96" s="296"/>
      <c r="EZ96" s="296"/>
      <c r="FA96" s="296"/>
      <c r="FB96" s="296"/>
      <c r="FC96" s="296"/>
      <c r="FD96" s="296"/>
      <c r="FE96" s="301"/>
      <c r="FG96" s="297"/>
      <c r="FH96" s="296"/>
      <c r="FI96" s="296"/>
      <c r="FJ96" s="296"/>
      <c r="FK96" s="296"/>
      <c r="FL96" s="296"/>
      <c r="FM96" s="296"/>
      <c r="FN96" s="296"/>
      <c r="FO96" s="296"/>
      <c r="FP96" s="296"/>
      <c r="FQ96" s="296"/>
      <c r="FR96" s="296"/>
      <c r="FS96" s="296"/>
      <c r="FT96" s="296"/>
      <c r="FU96" s="296"/>
      <c r="FV96" s="296"/>
      <c r="FW96" s="296"/>
      <c r="FX96" s="296"/>
      <c r="FY96" s="296"/>
      <c r="FZ96" s="296"/>
      <c r="GA96" s="296"/>
      <c r="GB96" s="296"/>
      <c r="GC96" s="296"/>
      <c r="GD96" s="296"/>
      <c r="GE96" s="296"/>
      <c r="GF96" s="296"/>
      <c r="GG96" s="296"/>
      <c r="GH96" s="296"/>
      <c r="GI96" s="296"/>
      <c r="GJ96" s="296"/>
      <c r="GK96" s="296"/>
      <c r="GL96" s="296"/>
      <c r="GM96" s="296"/>
      <c r="GN96" s="296"/>
      <c r="GO96" s="296"/>
      <c r="GP96" s="301"/>
      <c r="GR96" s="83"/>
    </row>
    <row r="97" spans="3:200" s="6" customFormat="1" ht="18" customHeight="1" x14ac:dyDescent="0.2">
      <c r="C97" s="39" t="s">
        <v>44</v>
      </c>
      <c r="E97" s="4" t="s">
        <v>290</v>
      </c>
      <c r="F97" s="34"/>
      <c r="H97" s="61"/>
      <c r="I97" s="4"/>
      <c r="J97" s="4"/>
      <c r="K97" s="4"/>
      <c r="L97" s="83"/>
      <c r="M97" s="62"/>
      <c r="O97" s="35"/>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62">
        <f>IFERROR((AX90*AX93+AX91*AX94)*AX84/AX89,0)</f>
        <v>562.56000000000006</v>
      </c>
      <c r="AZ97" s="35"/>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62">
        <f>IFERROR((CI90*CI93+CI91*CI94)*CI84/CI89,0)</f>
        <v>278.88</v>
      </c>
      <c r="CK97" s="35"/>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62">
        <f>IFERROR((DT90*DT93+DT91*DT94)*DT84/DT89,0)</f>
        <v>0</v>
      </c>
      <c r="DV97" s="35"/>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62">
        <f>IFERROR((FE90*FE93+FE91*FE94)*FE84/FE89,0)</f>
        <v>296.25750000000005</v>
      </c>
      <c r="FG97" s="35"/>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62">
        <f>IFERROR((GP90*GP93+GP91*GP94)*GP84/GP89,0)</f>
        <v>0</v>
      </c>
      <c r="GR97" s="83"/>
    </row>
    <row r="98" spans="3:200" s="6" customFormat="1" ht="18" customHeight="1" x14ac:dyDescent="0.2">
      <c r="C98" s="303" t="s">
        <v>63</v>
      </c>
      <c r="E98" s="4" t="s">
        <v>28</v>
      </c>
      <c r="F98" s="34"/>
      <c r="H98" s="61"/>
      <c r="I98" s="4"/>
      <c r="J98" s="4"/>
      <c r="K98" s="4"/>
      <c r="L98" s="83"/>
      <c r="M98" s="62"/>
      <c r="O98" s="35"/>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62">
        <f>AX84*AX94</f>
        <v>562.56000000000006</v>
      </c>
      <c r="AZ98" s="35"/>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62">
        <f>CI84*CI94</f>
        <v>278.88</v>
      </c>
      <c r="CK98" s="35"/>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62">
        <f>DT84*DT94</f>
        <v>0</v>
      </c>
      <c r="DV98" s="35"/>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62">
        <f>FE84*FE94</f>
        <v>296.25750000000005</v>
      </c>
      <c r="FG98" s="35"/>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62">
        <f>GP84*GP94</f>
        <v>0</v>
      </c>
      <c r="GR98" s="83"/>
    </row>
    <row r="99" spans="3:200" s="6" customFormat="1" ht="18" customHeight="1" x14ac:dyDescent="0.2">
      <c r="C99" s="39" t="s">
        <v>46</v>
      </c>
      <c r="E99" s="4" t="s">
        <v>28</v>
      </c>
      <c r="F99" s="34"/>
      <c r="H99" s="61"/>
      <c r="I99" s="4"/>
      <c r="J99" s="4"/>
      <c r="K99" s="4"/>
      <c r="L99" s="83"/>
      <c r="M99" s="62"/>
      <c r="O99" s="35"/>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62">
        <f>IFERROR((AX90*AX93+AX91*AX94)*AX87/AX89+AX87*AX95,0)</f>
        <v>451.22</v>
      </c>
      <c r="AZ99" s="35"/>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62">
        <f>IFERROR((CI90*CI93+CI91*CI94)*CI87/CI89+CI87*CI95,0)</f>
        <v>0</v>
      </c>
      <c r="CK99" s="35"/>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62">
        <f>IFERROR((DT90*DT93+DT91*DT94)*DT87/DT89+DT87*DT95,0)</f>
        <v>0</v>
      </c>
      <c r="DV99" s="35"/>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62">
        <f>IFERROR((FE90*FE93+FE91*FE94)*FE87/FE89+FE87*FE95,0)</f>
        <v>691.26750000000004</v>
      </c>
      <c r="FG99" s="35"/>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62">
        <f>IFERROR((GP90*GP93+GP91*GP94)*GP87/GP89+GP87*GP95,0)</f>
        <v>2696.98</v>
      </c>
      <c r="GR99" s="118"/>
    </row>
    <row r="100" spans="3:200" s="6" customFormat="1" ht="18" customHeight="1" x14ac:dyDescent="0.2">
      <c r="C100" s="187" t="s">
        <v>44</v>
      </c>
      <c r="E100" s="4" t="s">
        <v>28</v>
      </c>
      <c r="F100" s="4"/>
      <c r="H100" s="61"/>
      <c r="I100" s="4"/>
      <c r="J100" s="4"/>
      <c r="K100" s="4"/>
      <c r="L100" s="83"/>
      <c r="M100" s="62"/>
      <c r="O100" s="35"/>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62">
        <f>AX99-AX102</f>
        <v>123.06</v>
      </c>
      <c r="AZ100" s="35"/>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62">
        <f>CI99-CI102</f>
        <v>0</v>
      </c>
      <c r="CK100" s="35"/>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62">
        <f>DT99-DT102</f>
        <v>0</v>
      </c>
      <c r="DV100" s="35"/>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62">
        <f>FE99-FE102</f>
        <v>188.52750000000003</v>
      </c>
      <c r="FG100" s="35"/>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62">
        <f>GP99-GP102</f>
        <v>735.54</v>
      </c>
      <c r="GR100" s="118"/>
    </row>
    <row r="101" spans="3:200" s="6" customFormat="1" ht="18" customHeight="1" x14ac:dyDescent="0.2">
      <c r="C101" s="303" t="s">
        <v>63</v>
      </c>
      <c r="E101" s="4" t="s">
        <v>28</v>
      </c>
      <c r="F101" s="4"/>
      <c r="H101" s="61"/>
      <c r="I101" s="4"/>
      <c r="J101" s="4"/>
      <c r="K101" s="4"/>
      <c r="L101" s="83"/>
      <c r="M101" s="62"/>
      <c r="O101" s="35"/>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62">
        <f>AX87*AX94</f>
        <v>123.06000000000002</v>
      </c>
      <c r="AZ101" s="35"/>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62">
        <f>CI87*CI94</f>
        <v>0</v>
      </c>
      <c r="CK101" s="35"/>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62">
        <f>DT87*DT94</f>
        <v>0</v>
      </c>
      <c r="DV101" s="35"/>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62">
        <f>FE87*FE94</f>
        <v>188.5275</v>
      </c>
      <c r="FG101" s="35"/>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62">
        <f>GP87*GP94</f>
        <v>735.54</v>
      </c>
      <c r="GR101" s="118"/>
    </row>
    <row r="102" spans="3:200" s="6" customFormat="1" ht="18" customHeight="1" x14ac:dyDescent="0.2">
      <c r="C102" s="304" t="s">
        <v>61</v>
      </c>
      <c r="E102" s="4" t="s">
        <v>28</v>
      </c>
      <c r="F102" s="4"/>
      <c r="H102" s="91"/>
      <c r="I102" s="4"/>
      <c r="J102" s="4"/>
      <c r="K102" s="4"/>
      <c r="L102" s="83"/>
      <c r="M102" s="94"/>
      <c r="O102" s="93"/>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94">
        <f>AX87*AX95</f>
        <v>328.16</v>
      </c>
      <c r="AZ102" s="93"/>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94">
        <f>CI87*CI95</f>
        <v>0</v>
      </c>
      <c r="CK102" s="93"/>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94">
        <f>DT87*DT95</f>
        <v>0</v>
      </c>
      <c r="DV102" s="93"/>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94">
        <f>FE87*FE95</f>
        <v>502.74</v>
      </c>
      <c r="FG102" s="93"/>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94">
        <f>GP87*GP95</f>
        <v>1961.44</v>
      </c>
      <c r="GR102" s="118"/>
    </row>
    <row r="103" spans="3:200" s="6" customFormat="1" ht="15" customHeight="1" x14ac:dyDescent="0.2">
      <c r="C103" s="46"/>
      <c r="D103" s="41"/>
      <c r="E103" s="41"/>
      <c r="F103" s="41"/>
      <c r="H103" s="42"/>
      <c r="I103" s="42"/>
      <c r="J103" s="42"/>
      <c r="K103" s="42"/>
      <c r="L103" s="42"/>
      <c r="M103" s="42"/>
      <c r="N103" s="43"/>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3"/>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3"/>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3"/>
      <c r="DV103" s="42"/>
      <c r="DW103" s="42"/>
      <c r="DX103" s="42"/>
      <c r="DY103" s="42"/>
      <c r="DZ103" s="42"/>
      <c r="EA103" s="42"/>
      <c r="EB103" s="42"/>
      <c r="EC103" s="42"/>
      <c r="ED103" s="42"/>
      <c r="EE103" s="42"/>
      <c r="EF103" s="42"/>
      <c r="EG103" s="42"/>
      <c r="EH103" s="42"/>
      <c r="EI103" s="42"/>
      <c r="EJ103" s="42"/>
      <c r="EK103" s="42"/>
      <c r="EL103" s="42"/>
      <c r="EM103" s="42"/>
      <c r="EN103" s="42"/>
      <c r="EO103" s="42"/>
      <c r="EP103" s="42"/>
      <c r="EQ103" s="42"/>
      <c r="ER103" s="42"/>
      <c r="ES103" s="42"/>
      <c r="ET103" s="42"/>
      <c r="EU103" s="42"/>
      <c r="EV103" s="42"/>
      <c r="EW103" s="42"/>
      <c r="EX103" s="42"/>
      <c r="EY103" s="42"/>
      <c r="EZ103" s="42"/>
      <c r="FA103" s="42"/>
      <c r="FB103" s="42"/>
      <c r="FC103" s="42"/>
      <c r="FD103" s="42"/>
      <c r="FE103" s="42"/>
      <c r="FF103" s="43"/>
      <c r="FG103" s="42"/>
      <c r="FH103" s="42"/>
      <c r="FI103" s="42"/>
      <c r="FJ103" s="42"/>
      <c r="FK103" s="42"/>
      <c r="FL103" s="42"/>
      <c r="FM103" s="42"/>
      <c r="FN103" s="42"/>
      <c r="FO103" s="42"/>
      <c r="FP103" s="42"/>
      <c r="FQ103" s="42"/>
      <c r="FR103" s="42"/>
      <c r="FS103" s="42"/>
      <c r="FT103" s="42"/>
      <c r="FU103" s="42"/>
      <c r="FV103" s="42"/>
      <c r="FW103" s="42"/>
      <c r="FX103" s="42"/>
      <c r="FY103" s="42"/>
      <c r="FZ103" s="42"/>
      <c r="GA103" s="42"/>
      <c r="GB103" s="42"/>
      <c r="GC103" s="42"/>
      <c r="GD103" s="42"/>
      <c r="GE103" s="42"/>
      <c r="GF103" s="42"/>
      <c r="GG103" s="42"/>
      <c r="GH103" s="42"/>
      <c r="GI103" s="42"/>
      <c r="GJ103" s="42"/>
      <c r="GK103" s="42"/>
      <c r="GL103" s="42"/>
      <c r="GM103" s="42"/>
      <c r="GN103" s="42"/>
      <c r="GO103" s="42"/>
      <c r="GP103" s="42"/>
      <c r="GR103" s="43"/>
    </row>
    <row r="104" spans="3:200" x14ac:dyDescent="0.2">
      <c r="C104" s="117" t="s">
        <v>36</v>
      </c>
      <c r="D104" s="70" t="s">
        <v>257</v>
      </c>
    </row>
    <row r="105" spans="3:200" x14ac:dyDescent="0.2">
      <c r="C105" s="117"/>
      <c r="D105" s="70"/>
    </row>
    <row r="106" spans="3:200" x14ac:dyDescent="0.2">
      <c r="C106" s="117" t="s">
        <v>50</v>
      </c>
      <c r="D106" s="70" t="s">
        <v>256</v>
      </c>
    </row>
    <row r="107" spans="3:200" x14ac:dyDescent="0.2">
      <c r="C107" s="117"/>
      <c r="D107" s="70" t="s">
        <v>348</v>
      </c>
    </row>
    <row r="108" spans="3:200" x14ac:dyDescent="0.2">
      <c r="C108" s="117"/>
      <c r="D108" s="70"/>
    </row>
    <row r="109" spans="3:200" x14ac:dyDescent="0.2">
      <c r="C109" s="117" t="s">
        <v>138</v>
      </c>
      <c r="D109" s="70" t="s">
        <v>258</v>
      </c>
    </row>
    <row r="110" spans="3:200" x14ac:dyDescent="0.2">
      <c r="C110" s="117"/>
      <c r="D110" s="70" t="s">
        <v>259</v>
      </c>
    </row>
    <row r="111" spans="3:200" x14ac:dyDescent="0.2">
      <c r="C111" s="117"/>
      <c r="D111" s="70"/>
    </row>
    <row r="112" spans="3:200" x14ac:dyDescent="0.2">
      <c r="C112" s="117" t="s">
        <v>64</v>
      </c>
      <c r="D112" s="70"/>
    </row>
    <row r="113" spans="3:200" x14ac:dyDescent="0.2">
      <c r="C113" s="117" t="s">
        <v>65</v>
      </c>
      <c r="D113" s="70"/>
    </row>
    <row r="114" spans="3:200" x14ac:dyDescent="0.2">
      <c r="C114" s="117"/>
      <c r="D114" s="70"/>
    </row>
    <row r="115" spans="3:200" ht="15" x14ac:dyDescent="0.25">
      <c r="C115" s="33" t="s">
        <v>66</v>
      </c>
      <c r="H115" s="247" t="s">
        <v>1</v>
      </c>
      <c r="O115" s="248" t="s">
        <v>94</v>
      </c>
      <c r="AZ115" s="196" t="s">
        <v>2</v>
      </c>
      <c r="CK115" s="197" t="s">
        <v>3</v>
      </c>
      <c r="DV115" s="198" t="s">
        <v>4</v>
      </c>
      <c r="FG115" s="199" t="s">
        <v>5</v>
      </c>
    </row>
    <row r="116" spans="3:200" s="6" customFormat="1" ht="18" customHeight="1" x14ac:dyDescent="0.2">
      <c r="C116" s="129"/>
      <c r="D116" s="130"/>
      <c r="E116" s="131" t="s">
        <v>23</v>
      </c>
      <c r="F116" s="132" t="s">
        <v>24</v>
      </c>
      <c r="H116" s="133">
        <f t="shared" ref="H116:M116" si="20">H$1</f>
        <v>2015</v>
      </c>
      <c r="I116" s="131">
        <f t="shared" si="20"/>
        <v>2016</v>
      </c>
      <c r="J116" s="131">
        <f t="shared" si="20"/>
        <v>2017</v>
      </c>
      <c r="K116" s="131">
        <f t="shared" si="20"/>
        <v>2018</v>
      </c>
      <c r="L116" s="131">
        <f t="shared" si="20"/>
        <v>2019</v>
      </c>
      <c r="M116" s="132">
        <f t="shared" si="20"/>
        <v>2020</v>
      </c>
      <c r="O116" s="133">
        <f t="shared" ref="O116:AX116" si="21">O$1</f>
        <v>2015</v>
      </c>
      <c r="P116" s="131">
        <f t="shared" si="21"/>
        <v>2016</v>
      </c>
      <c r="Q116" s="131">
        <f t="shared" si="21"/>
        <v>2017</v>
      </c>
      <c r="R116" s="131">
        <f t="shared" si="21"/>
        <v>2018</v>
      </c>
      <c r="S116" s="131">
        <f t="shared" si="21"/>
        <v>2019</v>
      </c>
      <c r="T116" s="131">
        <f t="shared" si="21"/>
        <v>2020</v>
      </c>
      <c r="U116" s="131">
        <f t="shared" si="21"/>
        <v>2021</v>
      </c>
      <c r="V116" s="131">
        <f t="shared" si="21"/>
        <v>2022</v>
      </c>
      <c r="W116" s="131">
        <f t="shared" si="21"/>
        <v>2023</v>
      </c>
      <c r="X116" s="131">
        <f t="shared" si="21"/>
        <v>2024</v>
      </c>
      <c r="Y116" s="131">
        <f t="shared" si="21"/>
        <v>2025</v>
      </c>
      <c r="Z116" s="131">
        <f t="shared" si="21"/>
        <v>2026</v>
      </c>
      <c r="AA116" s="131">
        <f t="shared" si="21"/>
        <v>2027</v>
      </c>
      <c r="AB116" s="131">
        <f t="shared" si="21"/>
        <v>2028</v>
      </c>
      <c r="AC116" s="131">
        <f t="shared" si="21"/>
        <v>2029</v>
      </c>
      <c r="AD116" s="131">
        <f t="shared" si="21"/>
        <v>2030</v>
      </c>
      <c r="AE116" s="131">
        <f t="shared" si="21"/>
        <v>2031</v>
      </c>
      <c r="AF116" s="131">
        <f t="shared" si="21"/>
        <v>2032</v>
      </c>
      <c r="AG116" s="131">
        <f t="shared" si="21"/>
        <v>2033</v>
      </c>
      <c r="AH116" s="131">
        <f t="shared" si="21"/>
        <v>2034</v>
      </c>
      <c r="AI116" s="131">
        <f t="shared" si="21"/>
        <v>2035</v>
      </c>
      <c r="AJ116" s="131">
        <f t="shared" si="21"/>
        <v>2036</v>
      </c>
      <c r="AK116" s="131">
        <f t="shared" si="21"/>
        <v>2037</v>
      </c>
      <c r="AL116" s="131">
        <f t="shared" si="21"/>
        <v>2098</v>
      </c>
      <c r="AM116" s="131">
        <f t="shared" si="21"/>
        <v>2039</v>
      </c>
      <c r="AN116" s="131">
        <f t="shared" si="21"/>
        <v>2040</v>
      </c>
      <c r="AO116" s="131">
        <f t="shared" si="21"/>
        <v>2041</v>
      </c>
      <c r="AP116" s="131">
        <f t="shared" si="21"/>
        <v>2042</v>
      </c>
      <c r="AQ116" s="131">
        <f t="shared" si="21"/>
        <v>2043</v>
      </c>
      <c r="AR116" s="131">
        <f t="shared" si="21"/>
        <v>2044</v>
      </c>
      <c r="AS116" s="131">
        <f t="shared" si="21"/>
        <v>2045</v>
      </c>
      <c r="AT116" s="131">
        <f t="shared" si="21"/>
        <v>2046</v>
      </c>
      <c r="AU116" s="131">
        <f t="shared" si="21"/>
        <v>2047</v>
      </c>
      <c r="AV116" s="131">
        <f t="shared" si="21"/>
        <v>2048</v>
      </c>
      <c r="AW116" s="131">
        <f t="shared" si="21"/>
        <v>2049</v>
      </c>
      <c r="AX116" s="132">
        <f t="shared" si="21"/>
        <v>2050</v>
      </c>
      <c r="AZ116" s="133">
        <f t="shared" ref="AZ116:CI116" si="22">AZ$1</f>
        <v>2015</v>
      </c>
      <c r="BA116" s="131">
        <f t="shared" si="22"/>
        <v>2016</v>
      </c>
      <c r="BB116" s="131">
        <f t="shared" si="22"/>
        <v>2017</v>
      </c>
      <c r="BC116" s="131">
        <f t="shared" si="22"/>
        <v>2018</v>
      </c>
      <c r="BD116" s="131">
        <f t="shared" si="22"/>
        <v>2019</v>
      </c>
      <c r="BE116" s="131">
        <f t="shared" si="22"/>
        <v>2020</v>
      </c>
      <c r="BF116" s="131">
        <f t="shared" si="22"/>
        <v>2021</v>
      </c>
      <c r="BG116" s="131">
        <f t="shared" si="22"/>
        <v>2022</v>
      </c>
      <c r="BH116" s="131">
        <f t="shared" si="22"/>
        <v>2023</v>
      </c>
      <c r="BI116" s="131">
        <f t="shared" si="22"/>
        <v>2024</v>
      </c>
      <c r="BJ116" s="131">
        <f t="shared" si="22"/>
        <v>2025</v>
      </c>
      <c r="BK116" s="131">
        <f t="shared" si="22"/>
        <v>2026</v>
      </c>
      <c r="BL116" s="131">
        <f t="shared" si="22"/>
        <v>2027</v>
      </c>
      <c r="BM116" s="131">
        <f t="shared" si="22"/>
        <v>2028</v>
      </c>
      <c r="BN116" s="131">
        <f t="shared" si="22"/>
        <v>2029</v>
      </c>
      <c r="BO116" s="131">
        <f t="shared" si="22"/>
        <v>2030</v>
      </c>
      <c r="BP116" s="131">
        <f t="shared" si="22"/>
        <v>2031</v>
      </c>
      <c r="BQ116" s="131">
        <f t="shared" si="22"/>
        <v>2032</v>
      </c>
      <c r="BR116" s="131">
        <f t="shared" si="22"/>
        <v>2033</v>
      </c>
      <c r="BS116" s="131">
        <f t="shared" si="22"/>
        <v>2034</v>
      </c>
      <c r="BT116" s="131">
        <f t="shared" si="22"/>
        <v>2035</v>
      </c>
      <c r="BU116" s="131">
        <f t="shared" si="22"/>
        <v>2036</v>
      </c>
      <c r="BV116" s="131">
        <f t="shared" si="22"/>
        <v>2037</v>
      </c>
      <c r="BW116" s="131">
        <f t="shared" si="22"/>
        <v>2098</v>
      </c>
      <c r="BX116" s="131">
        <f t="shared" si="22"/>
        <v>2039</v>
      </c>
      <c r="BY116" s="131">
        <f t="shared" si="22"/>
        <v>2040</v>
      </c>
      <c r="BZ116" s="131">
        <f t="shared" si="22"/>
        <v>2041</v>
      </c>
      <c r="CA116" s="131">
        <f t="shared" si="22"/>
        <v>2042</v>
      </c>
      <c r="CB116" s="131">
        <f t="shared" si="22"/>
        <v>2043</v>
      </c>
      <c r="CC116" s="131">
        <f t="shared" si="22"/>
        <v>2044</v>
      </c>
      <c r="CD116" s="131">
        <f t="shared" si="22"/>
        <v>2045</v>
      </c>
      <c r="CE116" s="131">
        <f t="shared" si="22"/>
        <v>2046</v>
      </c>
      <c r="CF116" s="131">
        <f t="shared" si="22"/>
        <v>2047</v>
      </c>
      <c r="CG116" s="131">
        <f t="shared" si="22"/>
        <v>2048</v>
      </c>
      <c r="CH116" s="131">
        <f t="shared" si="22"/>
        <v>2049</v>
      </c>
      <c r="CI116" s="132">
        <f t="shared" si="22"/>
        <v>2050</v>
      </c>
      <c r="CK116" s="133">
        <f t="shared" ref="CK116:DT116" si="23">CK$1</f>
        <v>2015</v>
      </c>
      <c r="CL116" s="131">
        <f t="shared" si="23"/>
        <v>2016</v>
      </c>
      <c r="CM116" s="131">
        <f t="shared" si="23"/>
        <v>2017</v>
      </c>
      <c r="CN116" s="131">
        <f t="shared" si="23"/>
        <v>2018</v>
      </c>
      <c r="CO116" s="131">
        <f t="shared" si="23"/>
        <v>2019</v>
      </c>
      <c r="CP116" s="131">
        <f t="shared" si="23"/>
        <v>2020</v>
      </c>
      <c r="CQ116" s="131">
        <f t="shared" si="23"/>
        <v>2021</v>
      </c>
      <c r="CR116" s="131">
        <f t="shared" si="23"/>
        <v>2022</v>
      </c>
      <c r="CS116" s="131">
        <f t="shared" si="23"/>
        <v>2023</v>
      </c>
      <c r="CT116" s="131">
        <f t="shared" si="23"/>
        <v>2024</v>
      </c>
      <c r="CU116" s="131">
        <f t="shared" si="23"/>
        <v>2025</v>
      </c>
      <c r="CV116" s="131">
        <f t="shared" si="23"/>
        <v>2026</v>
      </c>
      <c r="CW116" s="131">
        <f t="shared" si="23"/>
        <v>2027</v>
      </c>
      <c r="CX116" s="131">
        <f t="shared" si="23"/>
        <v>2028</v>
      </c>
      <c r="CY116" s="131">
        <f t="shared" si="23"/>
        <v>2029</v>
      </c>
      <c r="CZ116" s="131">
        <f t="shared" si="23"/>
        <v>2030</v>
      </c>
      <c r="DA116" s="131">
        <f t="shared" si="23"/>
        <v>2031</v>
      </c>
      <c r="DB116" s="131">
        <f t="shared" si="23"/>
        <v>2032</v>
      </c>
      <c r="DC116" s="131">
        <f t="shared" si="23"/>
        <v>2033</v>
      </c>
      <c r="DD116" s="131">
        <f t="shared" si="23"/>
        <v>2034</v>
      </c>
      <c r="DE116" s="131">
        <f t="shared" si="23"/>
        <v>2035</v>
      </c>
      <c r="DF116" s="131">
        <f t="shared" si="23"/>
        <v>2036</v>
      </c>
      <c r="DG116" s="131">
        <f t="shared" si="23"/>
        <v>2037</v>
      </c>
      <c r="DH116" s="131">
        <f t="shared" si="23"/>
        <v>2098</v>
      </c>
      <c r="DI116" s="131">
        <f t="shared" si="23"/>
        <v>2039</v>
      </c>
      <c r="DJ116" s="131">
        <f t="shared" si="23"/>
        <v>2040</v>
      </c>
      <c r="DK116" s="131">
        <f t="shared" si="23"/>
        <v>2041</v>
      </c>
      <c r="DL116" s="131">
        <f t="shared" si="23"/>
        <v>2042</v>
      </c>
      <c r="DM116" s="131">
        <f t="shared" si="23"/>
        <v>2043</v>
      </c>
      <c r="DN116" s="131">
        <f t="shared" si="23"/>
        <v>2044</v>
      </c>
      <c r="DO116" s="131">
        <f t="shared" si="23"/>
        <v>2045</v>
      </c>
      <c r="DP116" s="131">
        <f t="shared" si="23"/>
        <v>2046</v>
      </c>
      <c r="DQ116" s="131">
        <f t="shared" si="23"/>
        <v>2047</v>
      </c>
      <c r="DR116" s="131">
        <f t="shared" si="23"/>
        <v>2048</v>
      </c>
      <c r="DS116" s="131">
        <f t="shared" si="23"/>
        <v>2049</v>
      </c>
      <c r="DT116" s="132">
        <f t="shared" si="23"/>
        <v>2050</v>
      </c>
      <c r="DV116" s="133">
        <f t="shared" ref="DV116:FE116" si="24">DV$1</f>
        <v>2015</v>
      </c>
      <c r="DW116" s="131">
        <f t="shared" si="24"/>
        <v>2016</v>
      </c>
      <c r="DX116" s="131">
        <f t="shared" si="24"/>
        <v>2017</v>
      </c>
      <c r="DY116" s="131">
        <f t="shared" si="24"/>
        <v>2018</v>
      </c>
      <c r="DZ116" s="131">
        <f t="shared" si="24"/>
        <v>2019</v>
      </c>
      <c r="EA116" s="131">
        <f t="shared" si="24"/>
        <v>2020</v>
      </c>
      <c r="EB116" s="131">
        <f t="shared" si="24"/>
        <v>2021</v>
      </c>
      <c r="EC116" s="131">
        <f t="shared" si="24"/>
        <v>2022</v>
      </c>
      <c r="ED116" s="131">
        <f t="shared" si="24"/>
        <v>2023</v>
      </c>
      <c r="EE116" s="131">
        <f t="shared" si="24"/>
        <v>2024</v>
      </c>
      <c r="EF116" s="131">
        <f t="shared" si="24"/>
        <v>2025</v>
      </c>
      <c r="EG116" s="131">
        <f t="shared" si="24"/>
        <v>2026</v>
      </c>
      <c r="EH116" s="131">
        <f t="shared" si="24"/>
        <v>2027</v>
      </c>
      <c r="EI116" s="131">
        <f t="shared" si="24"/>
        <v>2028</v>
      </c>
      <c r="EJ116" s="131">
        <f t="shared" si="24"/>
        <v>2029</v>
      </c>
      <c r="EK116" s="131">
        <f t="shared" si="24"/>
        <v>2030</v>
      </c>
      <c r="EL116" s="131">
        <f t="shared" si="24"/>
        <v>2031</v>
      </c>
      <c r="EM116" s="131">
        <f t="shared" si="24"/>
        <v>2032</v>
      </c>
      <c r="EN116" s="131">
        <f t="shared" si="24"/>
        <v>2033</v>
      </c>
      <c r="EO116" s="131">
        <f t="shared" si="24"/>
        <v>2034</v>
      </c>
      <c r="EP116" s="131">
        <f t="shared" si="24"/>
        <v>2035</v>
      </c>
      <c r="EQ116" s="131">
        <f t="shared" si="24"/>
        <v>2036</v>
      </c>
      <c r="ER116" s="131">
        <f t="shared" si="24"/>
        <v>2037</v>
      </c>
      <c r="ES116" s="131">
        <f t="shared" si="24"/>
        <v>2098</v>
      </c>
      <c r="ET116" s="131">
        <f t="shared" si="24"/>
        <v>2039</v>
      </c>
      <c r="EU116" s="131">
        <f t="shared" si="24"/>
        <v>2040</v>
      </c>
      <c r="EV116" s="131">
        <f t="shared" si="24"/>
        <v>2041</v>
      </c>
      <c r="EW116" s="131">
        <f t="shared" si="24"/>
        <v>2042</v>
      </c>
      <c r="EX116" s="131">
        <f t="shared" si="24"/>
        <v>2043</v>
      </c>
      <c r="EY116" s="131">
        <f t="shared" si="24"/>
        <v>2044</v>
      </c>
      <c r="EZ116" s="131">
        <f t="shared" si="24"/>
        <v>2045</v>
      </c>
      <c r="FA116" s="131">
        <f t="shared" si="24"/>
        <v>2046</v>
      </c>
      <c r="FB116" s="131">
        <f t="shared" si="24"/>
        <v>2047</v>
      </c>
      <c r="FC116" s="131">
        <f t="shared" si="24"/>
        <v>2048</v>
      </c>
      <c r="FD116" s="131">
        <f t="shared" si="24"/>
        <v>2049</v>
      </c>
      <c r="FE116" s="132">
        <f t="shared" si="24"/>
        <v>2050</v>
      </c>
      <c r="FG116" s="133">
        <f t="shared" ref="FG116:GP116" si="25">FG$1</f>
        <v>2015</v>
      </c>
      <c r="FH116" s="131">
        <f t="shared" si="25"/>
        <v>2016</v>
      </c>
      <c r="FI116" s="131">
        <f t="shared" si="25"/>
        <v>2017</v>
      </c>
      <c r="FJ116" s="131">
        <f t="shared" si="25"/>
        <v>2018</v>
      </c>
      <c r="FK116" s="131">
        <f t="shared" si="25"/>
        <v>2019</v>
      </c>
      <c r="FL116" s="131">
        <f t="shared" si="25"/>
        <v>2020</v>
      </c>
      <c r="FM116" s="131">
        <f t="shared" si="25"/>
        <v>2021</v>
      </c>
      <c r="FN116" s="131">
        <f t="shared" si="25"/>
        <v>2022</v>
      </c>
      <c r="FO116" s="131">
        <f t="shared" si="25"/>
        <v>2023</v>
      </c>
      <c r="FP116" s="131">
        <f t="shared" si="25"/>
        <v>2024</v>
      </c>
      <c r="FQ116" s="131">
        <f t="shared" si="25"/>
        <v>2025</v>
      </c>
      <c r="FR116" s="131">
        <f t="shared" si="25"/>
        <v>2026</v>
      </c>
      <c r="FS116" s="131">
        <f t="shared" si="25"/>
        <v>2027</v>
      </c>
      <c r="FT116" s="131">
        <f t="shared" si="25"/>
        <v>2028</v>
      </c>
      <c r="FU116" s="131">
        <f t="shared" si="25"/>
        <v>2029</v>
      </c>
      <c r="FV116" s="131">
        <f t="shared" si="25"/>
        <v>2030</v>
      </c>
      <c r="FW116" s="131">
        <f t="shared" si="25"/>
        <v>2031</v>
      </c>
      <c r="FX116" s="131">
        <f t="shared" si="25"/>
        <v>2032</v>
      </c>
      <c r="FY116" s="131">
        <f t="shared" si="25"/>
        <v>2033</v>
      </c>
      <c r="FZ116" s="131">
        <f t="shared" si="25"/>
        <v>2034</v>
      </c>
      <c r="GA116" s="131">
        <f t="shared" si="25"/>
        <v>2035</v>
      </c>
      <c r="GB116" s="131">
        <f t="shared" si="25"/>
        <v>2036</v>
      </c>
      <c r="GC116" s="131">
        <f t="shared" si="25"/>
        <v>2037</v>
      </c>
      <c r="GD116" s="131">
        <f t="shared" si="25"/>
        <v>2098</v>
      </c>
      <c r="GE116" s="131">
        <f t="shared" si="25"/>
        <v>2039</v>
      </c>
      <c r="GF116" s="131">
        <f t="shared" si="25"/>
        <v>2040</v>
      </c>
      <c r="GG116" s="131">
        <f t="shared" si="25"/>
        <v>2041</v>
      </c>
      <c r="GH116" s="131">
        <f t="shared" si="25"/>
        <v>2042</v>
      </c>
      <c r="GI116" s="131">
        <f t="shared" si="25"/>
        <v>2043</v>
      </c>
      <c r="GJ116" s="131">
        <f t="shared" si="25"/>
        <v>2044</v>
      </c>
      <c r="GK116" s="131">
        <f t="shared" si="25"/>
        <v>2045</v>
      </c>
      <c r="GL116" s="131">
        <f t="shared" si="25"/>
        <v>2046</v>
      </c>
      <c r="GM116" s="131">
        <f t="shared" si="25"/>
        <v>2047</v>
      </c>
      <c r="GN116" s="131">
        <f t="shared" si="25"/>
        <v>2048</v>
      </c>
      <c r="GO116" s="131">
        <f t="shared" si="25"/>
        <v>2049</v>
      </c>
      <c r="GP116" s="132">
        <f t="shared" si="25"/>
        <v>2050</v>
      </c>
      <c r="GR116" s="4"/>
    </row>
    <row r="117" spans="3:200" s="6" customFormat="1" ht="18" customHeight="1" x14ac:dyDescent="0.2">
      <c r="C117" s="36" t="s">
        <v>54</v>
      </c>
      <c r="E117" s="4" t="s">
        <v>288</v>
      </c>
      <c r="F117" s="34"/>
      <c r="H117" s="120"/>
      <c r="I117" s="118"/>
      <c r="J117" s="118"/>
      <c r="K117" s="118"/>
      <c r="L117" s="118">
        <f>L42</f>
        <v>4.46</v>
      </c>
      <c r="M117" s="59"/>
      <c r="O117" s="35"/>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59">
        <f>AX$42</f>
        <v>2.5784000000000002</v>
      </c>
      <c r="AZ117" s="35"/>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59">
        <f>CI$42</f>
        <v>2.0915999999999997</v>
      </c>
      <c r="CK117" s="35"/>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59">
        <f>DT$42</f>
        <v>4.5630000000000006</v>
      </c>
      <c r="DV117" s="35"/>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59">
        <f>FE$42</f>
        <v>2.5137</v>
      </c>
      <c r="FG117" s="35"/>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59">
        <f>GP$42</f>
        <v>2.1528</v>
      </c>
      <c r="GR117" s="118"/>
    </row>
    <row r="118" spans="3:200" s="6" customFormat="1" ht="18" customHeight="1" x14ac:dyDescent="0.2">
      <c r="C118" s="36" t="s">
        <v>55</v>
      </c>
      <c r="E118" s="4" t="s">
        <v>289</v>
      </c>
      <c r="F118" s="34"/>
      <c r="H118" s="121"/>
      <c r="I118" s="118"/>
      <c r="J118" s="118"/>
      <c r="K118" s="118"/>
      <c r="L118" s="118">
        <f>L117</f>
        <v>4.46</v>
      </c>
      <c r="M118" s="59"/>
      <c r="O118" s="35"/>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59">
        <f>AX117</f>
        <v>2.5784000000000002</v>
      </c>
      <c r="AZ118" s="35"/>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59">
        <f>CI117</f>
        <v>2.0915999999999997</v>
      </c>
      <c r="CK118" s="35"/>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59">
        <f>DT117</f>
        <v>4.5630000000000006</v>
      </c>
      <c r="DV118" s="35"/>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59">
        <f>FE117</f>
        <v>2.5137</v>
      </c>
      <c r="FG118" s="35"/>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59">
        <f>GP117</f>
        <v>2.1528</v>
      </c>
      <c r="GR118" s="118"/>
    </row>
    <row r="119" spans="3:200" s="6" customFormat="1" ht="18" customHeight="1" x14ac:dyDescent="0.2">
      <c r="C119" s="36" t="s">
        <v>67</v>
      </c>
      <c r="E119" s="4" t="s">
        <v>28</v>
      </c>
      <c r="F119" s="34"/>
      <c r="H119" s="121"/>
      <c r="I119" s="118"/>
      <c r="J119" s="118"/>
      <c r="K119" s="118"/>
      <c r="L119" s="118">
        <f>MAX(H42:M42)</f>
        <v>5.0999999999999996</v>
      </c>
      <c r="M119" s="59"/>
      <c r="O119" s="35"/>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59">
        <f>$L$119</f>
        <v>5.0999999999999996</v>
      </c>
      <c r="AZ119" s="35"/>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59">
        <f>$L$119</f>
        <v>5.0999999999999996</v>
      </c>
      <c r="CK119" s="35"/>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59">
        <f>$L$119</f>
        <v>5.0999999999999996</v>
      </c>
      <c r="DV119" s="35"/>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59">
        <f>$L$119</f>
        <v>5.0999999999999996</v>
      </c>
      <c r="FG119" s="35"/>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59">
        <f>$L$119</f>
        <v>5.0999999999999996</v>
      </c>
      <c r="GR119" s="118"/>
    </row>
    <row r="120" spans="3:200" s="6" customFormat="1" ht="18" customHeight="1" x14ac:dyDescent="0.2">
      <c r="C120" s="36" t="s">
        <v>57</v>
      </c>
      <c r="E120" s="4" t="s">
        <v>28</v>
      </c>
      <c r="F120" s="34"/>
      <c r="H120" s="121"/>
      <c r="I120" s="118"/>
      <c r="J120" s="118"/>
      <c r="K120" s="118"/>
      <c r="L120" s="118"/>
      <c r="M120" s="59"/>
      <c r="O120" s="35"/>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59">
        <f>MAX(AX118-AX119,0)</f>
        <v>0</v>
      </c>
      <c r="AZ120" s="35"/>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59">
        <f>MAX(CI118-CI119,0)</f>
        <v>0</v>
      </c>
      <c r="CK120" s="35"/>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59">
        <f>MAX(DT118-DT119,0)</f>
        <v>0</v>
      </c>
      <c r="DV120" s="35"/>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59">
        <f>MAX(FE118-FE119,0)</f>
        <v>0</v>
      </c>
      <c r="FG120" s="35"/>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59">
        <f>MAX(GP118-GP119,0)</f>
        <v>0</v>
      </c>
      <c r="GR120" s="118"/>
    </row>
    <row r="121" spans="3:200" s="6" customFormat="1" ht="18" customHeight="1" x14ac:dyDescent="0.2">
      <c r="C121" s="36" t="s">
        <v>68</v>
      </c>
      <c r="E121" s="4" t="s">
        <v>60</v>
      </c>
      <c r="F121" s="34"/>
      <c r="H121" s="35"/>
      <c r="I121" s="4"/>
      <c r="J121" s="4"/>
      <c r="K121" s="4"/>
      <c r="L121" s="83"/>
      <c r="M121" s="59"/>
      <c r="O121" s="35"/>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84">
        <v>184</v>
      </c>
      <c r="AZ121" s="35"/>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84">
        <f>$AX$121</f>
        <v>184</v>
      </c>
      <c r="CK121" s="35"/>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84">
        <f>$AX$121</f>
        <v>184</v>
      </c>
      <c r="DV121" s="35"/>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84">
        <f>$AX$121</f>
        <v>184</v>
      </c>
      <c r="FG121" s="35"/>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84">
        <f>$AX$121</f>
        <v>184</v>
      </c>
      <c r="GR121" s="118"/>
    </row>
    <row r="122" spans="3:200" s="6" customFormat="1" ht="18" customHeight="1" x14ac:dyDescent="0.2">
      <c r="C122" s="36" t="s">
        <v>69</v>
      </c>
      <c r="E122" s="4" t="s">
        <v>290</v>
      </c>
      <c r="F122" s="34"/>
      <c r="H122" s="122"/>
      <c r="I122" s="119"/>
      <c r="J122" s="119"/>
      <c r="K122" s="119"/>
      <c r="L122" s="119"/>
      <c r="M122" s="59"/>
      <c r="O122" s="35"/>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151">
        <f>AX120*AX121</f>
        <v>0</v>
      </c>
      <c r="AZ122" s="35"/>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151">
        <f>CI120*CI121</f>
        <v>0</v>
      </c>
      <c r="CK122" s="35"/>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151">
        <f>DT120*DT121</f>
        <v>0</v>
      </c>
      <c r="DV122" s="35"/>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151">
        <f>FE120*FE121</f>
        <v>0</v>
      </c>
      <c r="FG122" s="35"/>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151">
        <f>GP120*GP121</f>
        <v>0</v>
      </c>
      <c r="GR122" s="118"/>
    </row>
    <row r="123" spans="3:200" s="6" customFormat="1" ht="15" customHeight="1" x14ac:dyDescent="0.2">
      <c r="C123" s="46"/>
      <c r="D123" s="41"/>
      <c r="E123" s="41"/>
      <c r="F123" s="41"/>
      <c r="H123" s="42"/>
      <c r="I123" s="42"/>
      <c r="J123" s="42"/>
      <c r="K123" s="42"/>
      <c r="L123" s="42"/>
      <c r="M123" s="42"/>
      <c r="N123" s="43"/>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3"/>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3"/>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3"/>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3"/>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R123" s="43"/>
    </row>
    <row r="124" spans="3:200" s="6" customFormat="1" ht="15" customHeight="1" x14ac:dyDescent="0.2">
      <c r="C124" s="117" t="s">
        <v>36</v>
      </c>
      <c r="D124" s="70" t="s">
        <v>228</v>
      </c>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R124" s="43"/>
    </row>
    <row r="125" spans="3:200" s="6" customFormat="1" ht="15" customHeight="1" x14ac:dyDescent="0.2">
      <c r="C125" s="70"/>
      <c r="D125" s="70"/>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R125" s="43"/>
    </row>
    <row r="126" spans="3:200" s="6" customFormat="1" ht="15" customHeight="1" x14ac:dyDescent="0.2">
      <c r="C126" s="70" t="s">
        <v>70</v>
      </c>
      <c r="D126" s="70"/>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R126" s="43"/>
    </row>
    <row r="127" spans="3:200" s="6" customFormat="1" ht="15" customHeight="1" x14ac:dyDescent="0.2">
      <c r="C127" s="70" t="s">
        <v>324</v>
      </c>
      <c r="D127" s="70"/>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R127" s="43"/>
    </row>
    <row r="128" spans="3:200" x14ac:dyDescent="0.2">
      <c r="C128" s="70" t="s">
        <v>71</v>
      </c>
      <c r="D128" s="70"/>
    </row>
    <row r="130" spans="3:200" ht="15" x14ac:dyDescent="0.2">
      <c r="C130" s="63" t="s">
        <v>48</v>
      </c>
      <c r="H130" s="247" t="s">
        <v>1</v>
      </c>
      <c r="O130" s="248" t="s">
        <v>94</v>
      </c>
      <c r="AZ130" s="196" t="s">
        <v>2</v>
      </c>
      <c r="CK130" s="197" t="s">
        <v>3</v>
      </c>
      <c r="DV130" s="198" t="s">
        <v>4</v>
      </c>
      <c r="FG130" s="199" t="s">
        <v>5</v>
      </c>
    </row>
    <row r="131" spans="3:200" s="6" customFormat="1" ht="18" customHeight="1" x14ac:dyDescent="0.2">
      <c r="C131" s="129"/>
      <c r="D131" s="130"/>
      <c r="E131" s="131" t="s">
        <v>23</v>
      </c>
      <c r="F131" s="132" t="s">
        <v>24</v>
      </c>
      <c r="H131" s="133">
        <f t="shared" ref="H131:M131" si="26">H$1</f>
        <v>2015</v>
      </c>
      <c r="I131" s="131">
        <f t="shared" si="26"/>
        <v>2016</v>
      </c>
      <c r="J131" s="131">
        <f t="shared" si="26"/>
        <v>2017</v>
      </c>
      <c r="K131" s="131">
        <f t="shared" si="26"/>
        <v>2018</v>
      </c>
      <c r="L131" s="131">
        <f t="shared" si="26"/>
        <v>2019</v>
      </c>
      <c r="M131" s="132">
        <f t="shared" si="26"/>
        <v>2020</v>
      </c>
      <c r="O131" s="133">
        <f t="shared" ref="O131:AX131" si="27">O$1</f>
        <v>2015</v>
      </c>
      <c r="P131" s="131">
        <f t="shared" si="27"/>
        <v>2016</v>
      </c>
      <c r="Q131" s="131">
        <f t="shared" si="27"/>
        <v>2017</v>
      </c>
      <c r="R131" s="131">
        <f t="shared" si="27"/>
        <v>2018</v>
      </c>
      <c r="S131" s="131">
        <f t="shared" si="27"/>
        <v>2019</v>
      </c>
      <c r="T131" s="131">
        <f t="shared" si="27"/>
        <v>2020</v>
      </c>
      <c r="U131" s="131">
        <f t="shared" si="27"/>
        <v>2021</v>
      </c>
      <c r="V131" s="131">
        <f t="shared" si="27"/>
        <v>2022</v>
      </c>
      <c r="W131" s="131">
        <f t="shared" si="27"/>
        <v>2023</v>
      </c>
      <c r="X131" s="131">
        <f t="shared" si="27"/>
        <v>2024</v>
      </c>
      <c r="Y131" s="131">
        <f t="shared" si="27"/>
        <v>2025</v>
      </c>
      <c r="Z131" s="131">
        <f t="shared" si="27"/>
        <v>2026</v>
      </c>
      <c r="AA131" s="131">
        <f t="shared" si="27"/>
        <v>2027</v>
      </c>
      <c r="AB131" s="131">
        <f t="shared" si="27"/>
        <v>2028</v>
      </c>
      <c r="AC131" s="131">
        <f t="shared" si="27"/>
        <v>2029</v>
      </c>
      <c r="AD131" s="131">
        <f t="shared" si="27"/>
        <v>2030</v>
      </c>
      <c r="AE131" s="131">
        <f t="shared" si="27"/>
        <v>2031</v>
      </c>
      <c r="AF131" s="131">
        <f t="shared" si="27"/>
        <v>2032</v>
      </c>
      <c r="AG131" s="131">
        <f t="shared" si="27"/>
        <v>2033</v>
      </c>
      <c r="AH131" s="131">
        <f t="shared" si="27"/>
        <v>2034</v>
      </c>
      <c r="AI131" s="131">
        <f t="shared" si="27"/>
        <v>2035</v>
      </c>
      <c r="AJ131" s="131">
        <f t="shared" si="27"/>
        <v>2036</v>
      </c>
      <c r="AK131" s="131">
        <f t="shared" si="27"/>
        <v>2037</v>
      </c>
      <c r="AL131" s="131">
        <f t="shared" si="27"/>
        <v>2098</v>
      </c>
      <c r="AM131" s="131">
        <f t="shared" si="27"/>
        <v>2039</v>
      </c>
      <c r="AN131" s="131">
        <f t="shared" si="27"/>
        <v>2040</v>
      </c>
      <c r="AO131" s="131">
        <f t="shared" si="27"/>
        <v>2041</v>
      </c>
      <c r="AP131" s="131">
        <f t="shared" si="27"/>
        <v>2042</v>
      </c>
      <c r="AQ131" s="131">
        <f t="shared" si="27"/>
        <v>2043</v>
      </c>
      <c r="AR131" s="131">
        <f t="shared" si="27"/>
        <v>2044</v>
      </c>
      <c r="AS131" s="131">
        <f t="shared" si="27"/>
        <v>2045</v>
      </c>
      <c r="AT131" s="131">
        <f t="shared" si="27"/>
        <v>2046</v>
      </c>
      <c r="AU131" s="131">
        <f t="shared" si="27"/>
        <v>2047</v>
      </c>
      <c r="AV131" s="131">
        <f t="shared" si="27"/>
        <v>2048</v>
      </c>
      <c r="AW131" s="131">
        <f t="shared" si="27"/>
        <v>2049</v>
      </c>
      <c r="AX131" s="132">
        <f t="shared" si="27"/>
        <v>2050</v>
      </c>
      <c r="AZ131" s="133">
        <f t="shared" ref="AZ131:CI131" si="28">AZ$1</f>
        <v>2015</v>
      </c>
      <c r="BA131" s="131">
        <f t="shared" si="28"/>
        <v>2016</v>
      </c>
      <c r="BB131" s="131">
        <f t="shared" si="28"/>
        <v>2017</v>
      </c>
      <c r="BC131" s="131">
        <f t="shared" si="28"/>
        <v>2018</v>
      </c>
      <c r="BD131" s="131">
        <f t="shared" si="28"/>
        <v>2019</v>
      </c>
      <c r="BE131" s="131">
        <f t="shared" si="28"/>
        <v>2020</v>
      </c>
      <c r="BF131" s="131">
        <f t="shared" si="28"/>
        <v>2021</v>
      </c>
      <c r="BG131" s="131">
        <f t="shared" si="28"/>
        <v>2022</v>
      </c>
      <c r="BH131" s="131">
        <f t="shared" si="28"/>
        <v>2023</v>
      </c>
      <c r="BI131" s="131">
        <f t="shared" si="28"/>
        <v>2024</v>
      </c>
      <c r="BJ131" s="131">
        <f t="shared" si="28"/>
        <v>2025</v>
      </c>
      <c r="BK131" s="131">
        <f t="shared" si="28"/>
        <v>2026</v>
      </c>
      <c r="BL131" s="131">
        <f t="shared" si="28"/>
        <v>2027</v>
      </c>
      <c r="BM131" s="131">
        <f t="shared" si="28"/>
        <v>2028</v>
      </c>
      <c r="BN131" s="131">
        <f t="shared" si="28"/>
        <v>2029</v>
      </c>
      <c r="BO131" s="131">
        <f t="shared" si="28"/>
        <v>2030</v>
      </c>
      <c r="BP131" s="131">
        <f t="shared" si="28"/>
        <v>2031</v>
      </c>
      <c r="BQ131" s="131">
        <f t="shared" si="28"/>
        <v>2032</v>
      </c>
      <c r="BR131" s="131">
        <f t="shared" si="28"/>
        <v>2033</v>
      </c>
      <c r="BS131" s="131">
        <f t="shared" si="28"/>
        <v>2034</v>
      </c>
      <c r="BT131" s="131">
        <f t="shared" si="28"/>
        <v>2035</v>
      </c>
      <c r="BU131" s="131">
        <f t="shared" si="28"/>
        <v>2036</v>
      </c>
      <c r="BV131" s="131">
        <f t="shared" si="28"/>
        <v>2037</v>
      </c>
      <c r="BW131" s="131">
        <f t="shared" si="28"/>
        <v>2098</v>
      </c>
      <c r="BX131" s="131">
        <f t="shared" si="28"/>
        <v>2039</v>
      </c>
      <c r="BY131" s="131">
        <f t="shared" si="28"/>
        <v>2040</v>
      </c>
      <c r="BZ131" s="131">
        <f t="shared" si="28"/>
        <v>2041</v>
      </c>
      <c r="CA131" s="131">
        <f t="shared" si="28"/>
        <v>2042</v>
      </c>
      <c r="CB131" s="131">
        <f t="shared" si="28"/>
        <v>2043</v>
      </c>
      <c r="CC131" s="131">
        <f t="shared" si="28"/>
        <v>2044</v>
      </c>
      <c r="CD131" s="131">
        <f t="shared" si="28"/>
        <v>2045</v>
      </c>
      <c r="CE131" s="131">
        <f t="shared" si="28"/>
        <v>2046</v>
      </c>
      <c r="CF131" s="131">
        <f t="shared" si="28"/>
        <v>2047</v>
      </c>
      <c r="CG131" s="131">
        <f t="shared" si="28"/>
        <v>2048</v>
      </c>
      <c r="CH131" s="131">
        <f t="shared" si="28"/>
        <v>2049</v>
      </c>
      <c r="CI131" s="132">
        <f t="shared" si="28"/>
        <v>2050</v>
      </c>
      <c r="CK131" s="133">
        <f t="shared" ref="CK131:DT131" si="29">CK$1</f>
        <v>2015</v>
      </c>
      <c r="CL131" s="131">
        <f t="shared" si="29"/>
        <v>2016</v>
      </c>
      <c r="CM131" s="131">
        <f t="shared" si="29"/>
        <v>2017</v>
      </c>
      <c r="CN131" s="131">
        <f t="shared" si="29"/>
        <v>2018</v>
      </c>
      <c r="CO131" s="131">
        <f t="shared" si="29"/>
        <v>2019</v>
      </c>
      <c r="CP131" s="131">
        <f t="shared" si="29"/>
        <v>2020</v>
      </c>
      <c r="CQ131" s="131">
        <f t="shared" si="29"/>
        <v>2021</v>
      </c>
      <c r="CR131" s="131">
        <f t="shared" si="29"/>
        <v>2022</v>
      </c>
      <c r="CS131" s="131">
        <f t="shared" si="29"/>
        <v>2023</v>
      </c>
      <c r="CT131" s="131">
        <f t="shared" si="29"/>
        <v>2024</v>
      </c>
      <c r="CU131" s="131">
        <f t="shared" si="29"/>
        <v>2025</v>
      </c>
      <c r="CV131" s="131">
        <f t="shared" si="29"/>
        <v>2026</v>
      </c>
      <c r="CW131" s="131">
        <f t="shared" si="29"/>
        <v>2027</v>
      </c>
      <c r="CX131" s="131">
        <f t="shared" si="29"/>
        <v>2028</v>
      </c>
      <c r="CY131" s="131">
        <f t="shared" si="29"/>
        <v>2029</v>
      </c>
      <c r="CZ131" s="131">
        <f t="shared" si="29"/>
        <v>2030</v>
      </c>
      <c r="DA131" s="131">
        <f t="shared" si="29"/>
        <v>2031</v>
      </c>
      <c r="DB131" s="131">
        <f t="shared" si="29"/>
        <v>2032</v>
      </c>
      <c r="DC131" s="131">
        <f t="shared" si="29"/>
        <v>2033</v>
      </c>
      <c r="DD131" s="131">
        <f t="shared" si="29"/>
        <v>2034</v>
      </c>
      <c r="DE131" s="131">
        <f t="shared" si="29"/>
        <v>2035</v>
      </c>
      <c r="DF131" s="131">
        <f t="shared" si="29"/>
        <v>2036</v>
      </c>
      <c r="DG131" s="131">
        <f t="shared" si="29"/>
        <v>2037</v>
      </c>
      <c r="DH131" s="131">
        <f t="shared" si="29"/>
        <v>2098</v>
      </c>
      <c r="DI131" s="131">
        <f t="shared" si="29"/>
        <v>2039</v>
      </c>
      <c r="DJ131" s="131">
        <f t="shared" si="29"/>
        <v>2040</v>
      </c>
      <c r="DK131" s="131">
        <f t="shared" si="29"/>
        <v>2041</v>
      </c>
      <c r="DL131" s="131">
        <f t="shared" si="29"/>
        <v>2042</v>
      </c>
      <c r="DM131" s="131">
        <f t="shared" si="29"/>
        <v>2043</v>
      </c>
      <c r="DN131" s="131">
        <f t="shared" si="29"/>
        <v>2044</v>
      </c>
      <c r="DO131" s="131">
        <f t="shared" si="29"/>
        <v>2045</v>
      </c>
      <c r="DP131" s="131">
        <f t="shared" si="29"/>
        <v>2046</v>
      </c>
      <c r="DQ131" s="131">
        <f t="shared" si="29"/>
        <v>2047</v>
      </c>
      <c r="DR131" s="131">
        <f t="shared" si="29"/>
        <v>2048</v>
      </c>
      <c r="DS131" s="131">
        <f t="shared" si="29"/>
        <v>2049</v>
      </c>
      <c r="DT131" s="132">
        <f t="shared" si="29"/>
        <v>2050</v>
      </c>
      <c r="DV131" s="133">
        <f t="shared" ref="DV131:FE131" si="30">DV$1</f>
        <v>2015</v>
      </c>
      <c r="DW131" s="131">
        <f t="shared" si="30"/>
        <v>2016</v>
      </c>
      <c r="DX131" s="131">
        <f t="shared" si="30"/>
        <v>2017</v>
      </c>
      <c r="DY131" s="131">
        <f t="shared" si="30"/>
        <v>2018</v>
      </c>
      <c r="DZ131" s="131">
        <f t="shared" si="30"/>
        <v>2019</v>
      </c>
      <c r="EA131" s="131">
        <f t="shared" si="30"/>
        <v>2020</v>
      </c>
      <c r="EB131" s="131">
        <f t="shared" si="30"/>
        <v>2021</v>
      </c>
      <c r="EC131" s="131">
        <f t="shared" si="30"/>
        <v>2022</v>
      </c>
      <c r="ED131" s="131">
        <f t="shared" si="30"/>
        <v>2023</v>
      </c>
      <c r="EE131" s="131">
        <f t="shared" si="30"/>
        <v>2024</v>
      </c>
      <c r="EF131" s="131">
        <f t="shared" si="30"/>
        <v>2025</v>
      </c>
      <c r="EG131" s="131">
        <f t="shared" si="30"/>
        <v>2026</v>
      </c>
      <c r="EH131" s="131">
        <f t="shared" si="30"/>
        <v>2027</v>
      </c>
      <c r="EI131" s="131">
        <f t="shared" si="30"/>
        <v>2028</v>
      </c>
      <c r="EJ131" s="131">
        <f t="shared" si="30"/>
        <v>2029</v>
      </c>
      <c r="EK131" s="131">
        <f t="shared" si="30"/>
        <v>2030</v>
      </c>
      <c r="EL131" s="131">
        <f t="shared" si="30"/>
        <v>2031</v>
      </c>
      <c r="EM131" s="131">
        <f t="shared" si="30"/>
        <v>2032</v>
      </c>
      <c r="EN131" s="131">
        <f t="shared" si="30"/>
        <v>2033</v>
      </c>
      <c r="EO131" s="131">
        <f t="shared" si="30"/>
        <v>2034</v>
      </c>
      <c r="EP131" s="131">
        <f t="shared" si="30"/>
        <v>2035</v>
      </c>
      <c r="EQ131" s="131">
        <f t="shared" si="30"/>
        <v>2036</v>
      </c>
      <c r="ER131" s="131">
        <f t="shared" si="30"/>
        <v>2037</v>
      </c>
      <c r="ES131" s="131">
        <f t="shared" si="30"/>
        <v>2098</v>
      </c>
      <c r="ET131" s="131">
        <f t="shared" si="30"/>
        <v>2039</v>
      </c>
      <c r="EU131" s="131">
        <f t="shared" si="30"/>
        <v>2040</v>
      </c>
      <c r="EV131" s="131">
        <f t="shared" si="30"/>
        <v>2041</v>
      </c>
      <c r="EW131" s="131">
        <f t="shared" si="30"/>
        <v>2042</v>
      </c>
      <c r="EX131" s="131">
        <f t="shared" si="30"/>
        <v>2043</v>
      </c>
      <c r="EY131" s="131">
        <f t="shared" si="30"/>
        <v>2044</v>
      </c>
      <c r="EZ131" s="131">
        <f t="shared" si="30"/>
        <v>2045</v>
      </c>
      <c r="FA131" s="131">
        <f t="shared" si="30"/>
        <v>2046</v>
      </c>
      <c r="FB131" s="131">
        <f t="shared" si="30"/>
        <v>2047</v>
      </c>
      <c r="FC131" s="131">
        <f t="shared" si="30"/>
        <v>2048</v>
      </c>
      <c r="FD131" s="131">
        <f t="shared" si="30"/>
        <v>2049</v>
      </c>
      <c r="FE131" s="132">
        <f t="shared" si="30"/>
        <v>2050</v>
      </c>
      <c r="FG131" s="133">
        <f t="shared" ref="FG131:GP131" si="31">FG$1</f>
        <v>2015</v>
      </c>
      <c r="FH131" s="131">
        <f t="shared" si="31"/>
        <v>2016</v>
      </c>
      <c r="FI131" s="131">
        <f t="shared" si="31"/>
        <v>2017</v>
      </c>
      <c r="FJ131" s="131">
        <f t="shared" si="31"/>
        <v>2018</v>
      </c>
      <c r="FK131" s="131">
        <f t="shared" si="31"/>
        <v>2019</v>
      </c>
      <c r="FL131" s="131">
        <f t="shared" si="31"/>
        <v>2020</v>
      </c>
      <c r="FM131" s="131">
        <f t="shared" si="31"/>
        <v>2021</v>
      </c>
      <c r="FN131" s="131">
        <f t="shared" si="31"/>
        <v>2022</v>
      </c>
      <c r="FO131" s="131">
        <f t="shared" si="31"/>
        <v>2023</v>
      </c>
      <c r="FP131" s="131">
        <f t="shared" si="31"/>
        <v>2024</v>
      </c>
      <c r="FQ131" s="131">
        <f t="shared" si="31"/>
        <v>2025</v>
      </c>
      <c r="FR131" s="131">
        <f t="shared" si="31"/>
        <v>2026</v>
      </c>
      <c r="FS131" s="131">
        <f t="shared" si="31"/>
        <v>2027</v>
      </c>
      <c r="FT131" s="131">
        <f t="shared" si="31"/>
        <v>2028</v>
      </c>
      <c r="FU131" s="131">
        <f t="shared" si="31"/>
        <v>2029</v>
      </c>
      <c r="FV131" s="131">
        <f t="shared" si="31"/>
        <v>2030</v>
      </c>
      <c r="FW131" s="131">
        <f t="shared" si="31"/>
        <v>2031</v>
      </c>
      <c r="FX131" s="131">
        <f t="shared" si="31"/>
        <v>2032</v>
      </c>
      <c r="FY131" s="131">
        <f t="shared" si="31"/>
        <v>2033</v>
      </c>
      <c r="FZ131" s="131">
        <f t="shared" si="31"/>
        <v>2034</v>
      </c>
      <c r="GA131" s="131">
        <f t="shared" si="31"/>
        <v>2035</v>
      </c>
      <c r="GB131" s="131">
        <f t="shared" si="31"/>
        <v>2036</v>
      </c>
      <c r="GC131" s="131">
        <f t="shared" si="31"/>
        <v>2037</v>
      </c>
      <c r="GD131" s="131">
        <f t="shared" si="31"/>
        <v>2098</v>
      </c>
      <c r="GE131" s="131">
        <f t="shared" si="31"/>
        <v>2039</v>
      </c>
      <c r="GF131" s="131">
        <f t="shared" si="31"/>
        <v>2040</v>
      </c>
      <c r="GG131" s="131">
        <f t="shared" si="31"/>
        <v>2041</v>
      </c>
      <c r="GH131" s="131">
        <f t="shared" si="31"/>
        <v>2042</v>
      </c>
      <c r="GI131" s="131">
        <f t="shared" si="31"/>
        <v>2043</v>
      </c>
      <c r="GJ131" s="131">
        <f t="shared" si="31"/>
        <v>2044</v>
      </c>
      <c r="GK131" s="131">
        <f t="shared" si="31"/>
        <v>2045</v>
      </c>
      <c r="GL131" s="131">
        <f t="shared" si="31"/>
        <v>2046</v>
      </c>
      <c r="GM131" s="131">
        <f t="shared" si="31"/>
        <v>2047</v>
      </c>
      <c r="GN131" s="131">
        <f t="shared" si="31"/>
        <v>2048</v>
      </c>
      <c r="GO131" s="131">
        <f t="shared" si="31"/>
        <v>2049</v>
      </c>
      <c r="GP131" s="132">
        <f t="shared" si="31"/>
        <v>2050</v>
      </c>
      <c r="GR131" s="4"/>
    </row>
    <row r="132" spans="3:200" s="6" customFormat="1" ht="18" customHeight="1" x14ac:dyDescent="0.2">
      <c r="C132" s="36" t="s">
        <v>54</v>
      </c>
      <c r="E132" s="4" t="s">
        <v>288</v>
      </c>
      <c r="F132" s="34"/>
      <c r="H132" s="58"/>
      <c r="I132" s="4"/>
      <c r="J132" s="4"/>
      <c r="K132" s="4"/>
      <c r="L132" s="48">
        <f>L43</f>
        <v>0</v>
      </c>
      <c r="M132" s="59"/>
      <c r="O132" s="35"/>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59">
        <f>AX$43</f>
        <v>0</v>
      </c>
      <c r="AZ132" s="35"/>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59">
        <f>CI$43</f>
        <v>0</v>
      </c>
      <c r="CK132" s="35"/>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59">
        <f>DT$43</f>
        <v>5.5770000000000008</v>
      </c>
      <c r="DV132" s="35"/>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59">
        <f>FE$43</f>
        <v>3.1122000000000001</v>
      </c>
      <c r="FG132" s="35"/>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59">
        <f>GP$43</f>
        <v>0</v>
      </c>
      <c r="GR132" s="118"/>
    </row>
    <row r="133" spans="3:200" s="6" customFormat="1" ht="18" customHeight="1" x14ac:dyDescent="0.2">
      <c r="C133" s="36" t="s">
        <v>55</v>
      </c>
      <c r="E133" s="4" t="s">
        <v>289</v>
      </c>
      <c r="F133" s="34"/>
      <c r="H133" s="58"/>
      <c r="I133" s="4"/>
      <c r="J133" s="4"/>
      <c r="K133" s="4"/>
      <c r="L133" s="48">
        <f>L132</f>
        <v>0</v>
      </c>
      <c r="M133" s="59"/>
      <c r="O133" s="35"/>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59">
        <f>AX132</f>
        <v>0</v>
      </c>
      <c r="AZ133" s="35"/>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59">
        <f>CI132</f>
        <v>0</v>
      </c>
      <c r="CK133" s="35"/>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59">
        <f>DT132</f>
        <v>5.5770000000000008</v>
      </c>
      <c r="DV133" s="35"/>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59">
        <f>FE132</f>
        <v>3.1122000000000001</v>
      </c>
      <c r="FG133" s="35"/>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59">
        <f>GP132</f>
        <v>0</v>
      </c>
      <c r="GR133" s="118"/>
    </row>
    <row r="134" spans="3:200" s="6" customFormat="1" ht="18" customHeight="1" x14ac:dyDescent="0.2">
      <c r="C134" s="309" t="s">
        <v>68</v>
      </c>
      <c r="D134" s="310"/>
      <c r="E134" s="296" t="s">
        <v>60</v>
      </c>
      <c r="F134" s="305"/>
      <c r="H134" s="61"/>
      <c r="I134" s="4"/>
      <c r="J134" s="4"/>
      <c r="K134" s="4"/>
      <c r="L134" s="4"/>
      <c r="M134" s="62"/>
      <c r="O134" s="35"/>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84">
        <v>504</v>
      </c>
      <c r="AZ134" s="35"/>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84">
        <f>$AX$134</f>
        <v>504</v>
      </c>
      <c r="CK134" s="35"/>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84">
        <f>$AX$134</f>
        <v>504</v>
      </c>
      <c r="DV134" s="35"/>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84">
        <f>$AX$134</f>
        <v>504</v>
      </c>
      <c r="FG134" s="35"/>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84">
        <f>$AX$134</f>
        <v>504</v>
      </c>
      <c r="GR134" s="83"/>
    </row>
    <row r="135" spans="3:200" s="6" customFormat="1" ht="18" customHeight="1" x14ac:dyDescent="0.2">
      <c r="C135" s="39" t="s">
        <v>203</v>
      </c>
      <c r="E135" s="4" t="s">
        <v>28</v>
      </c>
      <c r="F135" s="34"/>
      <c r="H135" s="61"/>
      <c r="I135" s="4"/>
      <c r="J135" s="4"/>
      <c r="K135" s="4"/>
      <c r="L135" s="4"/>
      <c r="M135" s="62"/>
      <c r="O135" s="35"/>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84">
        <v>414</v>
      </c>
      <c r="AZ135" s="35"/>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84">
        <v>414</v>
      </c>
      <c r="CK135" s="35"/>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84">
        <v>414</v>
      </c>
      <c r="DV135" s="35"/>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84">
        <v>414</v>
      </c>
      <c r="FG135" s="35"/>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84">
        <v>414</v>
      </c>
      <c r="GR135" s="83"/>
    </row>
    <row r="136" spans="3:200" s="6" customFormat="1" ht="18" customHeight="1" x14ac:dyDescent="0.2">
      <c r="C136" s="39" t="s">
        <v>204</v>
      </c>
      <c r="E136" s="4" t="s">
        <v>28</v>
      </c>
      <c r="F136" s="34"/>
      <c r="H136" s="61"/>
      <c r="I136" s="4"/>
      <c r="J136" s="4"/>
      <c r="K136" s="4"/>
      <c r="L136" s="4"/>
      <c r="M136" s="62"/>
      <c r="O136" s="35"/>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84">
        <v>90</v>
      </c>
      <c r="AZ136" s="35"/>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84">
        <v>90</v>
      </c>
      <c r="CK136" s="35"/>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84">
        <v>90</v>
      </c>
      <c r="DV136" s="35"/>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84">
        <v>90</v>
      </c>
      <c r="FG136" s="35"/>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84">
        <v>90</v>
      </c>
      <c r="GR136" s="83"/>
    </row>
    <row r="137" spans="3:200" s="6" customFormat="1" ht="18" customHeight="1" x14ac:dyDescent="0.2">
      <c r="C137" s="36" t="s">
        <v>205</v>
      </c>
      <c r="E137" s="4" t="s">
        <v>80</v>
      </c>
      <c r="F137" s="34"/>
      <c r="H137" s="61"/>
      <c r="I137" s="4"/>
      <c r="J137" s="4"/>
      <c r="K137" s="4"/>
      <c r="L137" s="4"/>
      <c r="M137" s="62"/>
      <c r="O137" s="35"/>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84">
        <v>0</v>
      </c>
      <c r="AZ137" s="35"/>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84">
        <v>0</v>
      </c>
      <c r="CK137" s="35"/>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84">
        <v>0</v>
      </c>
      <c r="DV137" s="35"/>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168">
        <v>0.75</v>
      </c>
      <c r="FG137" s="35"/>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84">
        <v>0</v>
      </c>
      <c r="GR137" s="83"/>
    </row>
    <row r="138" spans="3:200" s="6" customFormat="1" ht="18" customHeight="1" x14ac:dyDescent="0.2">
      <c r="C138" s="309" t="s">
        <v>69</v>
      </c>
      <c r="D138" s="310"/>
      <c r="E138" s="296" t="s">
        <v>290</v>
      </c>
      <c r="F138" s="305"/>
      <c r="H138" s="61"/>
      <c r="I138" s="4"/>
      <c r="J138" s="4"/>
      <c r="K138" s="4"/>
      <c r="L138" s="4"/>
      <c r="M138" s="62"/>
      <c r="O138" s="35"/>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62">
        <f>AX133*AX134</f>
        <v>0</v>
      </c>
      <c r="AZ138" s="35"/>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62">
        <f>CI133*CI134</f>
        <v>0</v>
      </c>
      <c r="CK138" s="35"/>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62">
        <f>DT133*DT134</f>
        <v>2810.8080000000004</v>
      </c>
      <c r="DV138" s="35"/>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62">
        <f>FE133*FE134</f>
        <v>1568.5488</v>
      </c>
      <c r="FG138" s="35"/>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62">
        <f>GP133*GP134</f>
        <v>0</v>
      </c>
      <c r="GR138" s="83"/>
    </row>
    <row r="139" spans="3:200" s="6" customFormat="1" ht="18" customHeight="1" x14ac:dyDescent="0.2">
      <c r="C139" s="39" t="s">
        <v>139</v>
      </c>
      <c r="E139" s="4" t="s">
        <v>28</v>
      </c>
      <c r="F139" s="34"/>
      <c r="H139" s="61"/>
      <c r="I139" s="4"/>
      <c r="J139" s="4"/>
      <c r="K139" s="4"/>
      <c r="L139" s="4"/>
      <c r="M139" s="62"/>
      <c r="O139" s="35"/>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62">
        <f>AX138-AX140</f>
        <v>0</v>
      </c>
      <c r="AZ139" s="35"/>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62">
        <f>CI138-CI140</f>
        <v>0</v>
      </c>
      <c r="CK139" s="35"/>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62">
        <f>DT138-DT140</f>
        <v>2810.8080000000004</v>
      </c>
      <c r="DV139" s="35"/>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62">
        <f>FE138-FE140</f>
        <v>1358.4753000000001</v>
      </c>
      <c r="FG139" s="35"/>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62">
        <f>GP138-GP140</f>
        <v>0</v>
      </c>
      <c r="GR139" s="83"/>
    </row>
    <row r="140" spans="3:200" s="6" customFormat="1" ht="18" customHeight="1" x14ac:dyDescent="0.2">
      <c r="C140" s="39" t="s">
        <v>140</v>
      </c>
      <c r="E140" s="4" t="s">
        <v>28</v>
      </c>
      <c r="F140" s="34"/>
      <c r="H140" s="61"/>
      <c r="I140" s="4"/>
      <c r="J140" s="4"/>
      <c r="K140" s="4"/>
      <c r="L140" s="4"/>
      <c r="M140" s="59"/>
      <c r="O140" s="35"/>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62">
        <f>AX136*AX133*AX137</f>
        <v>0</v>
      </c>
      <c r="AZ140" s="35"/>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62">
        <f>CI136*CI133*CI137</f>
        <v>0</v>
      </c>
      <c r="CK140" s="35"/>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62">
        <f>DT136*DT133*DT137</f>
        <v>0</v>
      </c>
      <c r="DV140" s="35"/>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62">
        <f>FE136*FE133*FE137</f>
        <v>210.07350000000002</v>
      </c>
      <c r="FG140" s="35"/>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62">
        <f>GP136*GP133*GP137</f>
        <v>0</v>
      </c>
      <c r="GR140" s="83"/>
    </row>
    <row r="141" spans="3:200" s="6" customFormat="1" ht="15" customHeight="1" x14ac:dyDescent="0.2">
      <c r="C141" s="46"/>
      <c r="D141" s="41"/>
      <c r="E141" s="41"/>
      <c r="F141" s="41"/>
      <c r="H141" s="42"/>
      <c r="I141" s="42"/>
      <c r="J141" s="42"/>
      <c r="K141" s="42"/>
      <c r="L141" s="42"/>
      <c r="M141" s="42"/>
      <c r="N141" s="43"/>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3"/>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3"/>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3"/>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3"/>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R141" s="43"/>
    </row>
    <row r="142" spans="3:200" x14ac:dyDescent="0.2">
      <c r="C142" s="117" t="s">
        <v>36</v>
      </c>
      <c r="D142" s="70" t="s">
        <v>228</v>
      </c>
    </row>
    <row r="143" spans="3:200" x14ac:dyDescent="0.2">
      <c r="C143" s="117"/>
    </row>
    <row r="144" spans="3:200" x14ac:dyDescent="0.2">
      <c r="C144" s="117" t="s">
        <v>365</v>
      </c>
    </row>
    <row r="145" spans="3:14" x14ac:dyDescent="0.2">
      <c r="C145" s="117" t="s">
        <v>261</v>
      </c>
    </row>
    <row r="147" spans="3:14" ht="18" customHeight="1" x14ac:dyDescent="0.25">
      <c r="C147" s="33" t="s">
        <v>72</v>
      </c>
      <c r="D147" s="70"/>
    </row>
    <row r="148" spans="3:14" ht="18" customHeight="1" x14ac:dyDescent="0.2">
      <c r="C148" s="263"/>
      <c r="D148" s="177"/>
      <c r="E148" s="131" t="s">
        <v>23</v>
      </c>
      <c r="F148" s="132" t="s">
        <v>24</v>
      </c>
      <c r="H148" s="133" t="s">
        <v>1</v>
      </c>
      <c r="I148" s="131" t="s">
        <v>94</v>
      </c>
      <c r="J148" s="131" t="s">
        <v>2</v>
      </c>
      <c r="K148" s="131" t="s">
        <v>3</v>
      </c>
      <c r="L148" s="131" t="s">
        <v>4</v>
      </c>
      <c r="M148" s="132" t="s">
        <v>5</v>
      </c>
      <c r="N148" s="3"/>
    </row>
    <row r="149" spans="3:14" ht="18" customHeight="1" x14ac:dyDescent="0.2">
      <c r="C149" s="267" t="s">
        <v>34</v>
      </c>
      <c r="E149" s="4" t="s">
        <v>288</v>
      </c>
      <c r="H149" s="135">
        <f>L19</f>
        <v>14.59</v>
      </c>
      <c r="I149" s="43">
        <f>AX19</f>
        <v>11.72</v>
      </c>
      <c r="J149" s="43">
        <f>CI19</f>
        <v>5.81</v>
      </c>
      <c r="K149" s="43">
        <f>DT19</f>
        <v>10.14</v>
      </c>
      <c r="L149" s="43">
        <f>FE19</f>
        <v>11.97</v>
      </c>
      <c r="M149" s="136">
        <f>GP19</f>
        <v>11.96</v>
      </c>
      <c r="N149" s="2"/>
    </row>
    <row r="150" spans="3:14" ht="18" customHeight="1" x14ac:dyDescent="0.2">
      <c r="C150" s="76" t="s">
        <v>44</v>
      </c>
      <c r="E150" s="4" t="s">
        <v>290</v>
      </c>
      <c r="H150" s="135">
        <f>L97</f>
        <v>0</v>
      </c>
      <c r="I150" s="43">
        <f>AX97+AX98+AX100+AX101</f>
        <v>1371.24</v>
      </c>
      <c r="J150" s="43">
        <f>CI97+CI98+CI100+CI101</f>
        <v>557.76</v>
      </c>
      <c r="K150" s="43">
        <f>DT97+DT98+DT100+DT101</f>
        <v>0</v>
      </c>
      <c r="L150" s="43">
        <f>FE97+FE98+FE100+FE101</f>
        <v>969.57000000000016</v>
      </c>
      <c r="M150" s="136">
        <f>GP97+GP98+GP100+GP101</f>
        <v>1471.08</v>
      </c>
      <c r="N150" s="2"/>
    </row>
    <row r="151" spans="3:14" ht="18" customHeight="1" x14ac:dyDescent="0.2">
      <c r="C151" s="76" t="s">
        <v>61</v>
      </c>
      <c r="E151" s="3" t="s">
        <v>28</v>
      </c>
      <c r="H151" s="135">
        <f>L102</f>
        <v>0</v>
      </c>
      <c r="I151" s="43">
        <f>AX102</f>
        <v>328.16</v>
      </c>
      <c r="J151" s="43">
        <f>CI102</f>
        <v>0</v>
      </c>
      <c r="K151" s="43">
        <f>DT102</f>
        <v>0</v>
      </c>
      <c r="L151" s="43">
        <f>FE102</f>
        <v>502.74</v>
      </c>
      <c r="M151" s="136">
        <f>GP102</f>
        <v>1961.44</v>
      </c>
      <c r="N151" s="2"/>
    </row>
    <row r="152" spans="3:14" ht="18" customHeight="1" x14ac:dyDescent="0.2">
      <c r="C152" s="76" t="s">
        <v>47</v>
      </c>
      <c r="E152" s="265" t="s">
        <v>28</v>
      </c>
      <c r="H152" s="135">
        <f>L122</f>
        <v>0</v>
      </c>
      <c r="I152" s="43">
        <f>AX122</f>
        <v>0</v>
      </c>
      <c r="J152" s="43">
        <f>CI122</f>
        <v>0</v>
      </c>
      <c r="K152" s="43">
        <f>DT122</f>
        <v>0</v>
      </c>
      <c r="L152" s="43">
        <f>FE122</f>
        <v>0</v>
      </c>
      <c r="M152" s="136">
        <f>GP122</f>
        <v>0</v>
      </c>
      <c r="N152" s="2"/>
    </row>
    <row r="153" spans="3:14" ht="18" customHeight="1" x14ac:dyDescent="0.2">
      <c r="C153" s="76" t="s">
        <v>206</v>
      </c>
      <c r="E153" s="265" t="s">
        <v>28</v>
      </c>
      <c r="H153" s="135">
        <f>L139</f>
        <v>0</v>
      </c>
      <c r="I153" s="43">
        <f>AX139</f>
        <v>0</v>
      </c>
      <c r="J153" s="43">
        <f>CI139</f>
        <v>0</v>
      </c>
      <c r="K153" s="43">
        <f>DT139</f>
        <v>2810.8080000000004</v>
      </c>
      <c r="L153" s="43">
        <f>FE139</f>
        <v>1358.4753000000001</v>
      </c>
      <c r="M153" s="136">
        <f>GP139</f>
        <v>0</v>
      </c>
      <c r="N153" s="2"/>
    </row>
    <row r="154" spans="3:14" ht="18" customHeight="1" x14ac:dyDescent="0.2">
      <c r="C154" s="76" t="s">
        <v>207</v>
      </c>
      <c r="E154" s="265" t="s">
        <v>28</v>
      </c>
      <c r="H154" s="135">
        <f>L140</f>
        <v>0</v>
      </c>
      <c r="I154" s="43">
        <f>AX140</f>
        <v>0</v>
      </c>
      <c r="J154" s="43">
        <f>CI140</f>
        <v>0</v>
      </c>
      <c r="K154" s="43">
        <f>DT140</f>
        <v>0</v>
      </c>
      <c r="L154" s="43">
        <f>FE140</f>
        <v>210.07350000000002</v>
      </c>
      <c r="M154" s="136">
        <f>GP140</f>
        <v>0</v>
      </c>
      <c r="N154" s="2"/>
    </row>
    <row r="155" spans="3:14" ht="18" customHeight="1" x14ac:dyDescent="0.2">
      <c r="C155" s="267" t="s">
        <v>262</v>
      </c>
      <c r="E155" s="265" t="s">
        <v>28</v>
      </c>
      <c r="H155" s="137">
        <f>SUM(H150:H153)</f>
        <v>0</v>
      </c>
      <c r="I155" s="138">
        <f t="shared" ref="I155:M155" si="32">SUM(I150:I153)</f>
        <v>1699.4</v>
      </c>
      <c r="J155" s="138">
        <f t="shared" si="32"/>
        <v>557.76</v>
      </c>
      <c r="K155" s="138">
        <f t="shared" si="32"/>
        <v>2810.8080000000004</v>
      </c>
      <c r="L155" s="138">
        <f>SUM(L150:L153)</f>
        <v>2830.7853000000005</v>
      </c>
      <c r="M155" s="139">
        <f t="shared" si="32"/>
        <v>3432.52</v>
      </c>
      <c r="N155" s="64"/>
    </row>
    <row r="156" spans="3:14" x14ac:dyDescent="0.2">
      <c r="C156" s="97"/>
      <c r="D156" s="97"/>
      <c r="E156" s="97"/>
      <c r="F156" s="97"/>
    </row>
    <row r="178" spans="3:200" ht="18" x14ac:dyDescent="0.25">
      <c r="C178" s="262" t="s">
        <v>147</v>
      </c>
    </row>
    <row r="180" spans="3:200" x14ac:dyDescent="0.2">
      <c r="C180" s="70" t="s">
        <v>263</v>
      </c>
    </row>
    <row r="181" spans="3:200" x14ac:dyDescent="0.2">
      <c r="C181" s="171" t="s">
        <v>74</v>
      </c>
    </row>
    <row r="182" spans="3:200" x14ac:dyDescent="0.2">
      <c r="C182" s="171" t="s">
        <v>75</v>
      </c>
    </row>
    <row r="183" spans="3:200" x14ac:dyDescent="0.2">
      <c r="C183" s="171" t="s">
        <v>76</v>
      </c>
    </row>
    <row r="184" spans="3:200" x14ac:dyDescent="0.2">
      <c r="C184" s="171" t="s">
        <v>326</v>
      </c>
    </row>
    <row r="186" spans="3:200" x14ac:dyDescent="0.2">
      <c r="C186" s="70" t="s">
        <v>266</v>
      </c>
      <c r="D186" s="70"/>
      <c r="E186" s="70"/>
    </row>
    <row r="187" spans="3:200" x14ac:dyDescent="0.2">
      <c r="C187" s="80" t="s">
        <v>44</v>
      </c>
      <c r="D187" s="182">
        <f>MAX(H40:M40)</f>
        <v>10.73</v>
      </c>
      <c r="E187" s="70" t="s">
        <v>77</v>
      </c>
    </row>
    <row r="188" spans="3:200" x14ac:dyDescent="0.2">
      <c r="C188" s="80"/>
      <c r="D188" s="182"/>
      <c r="E188" s="70"/>
    </row>
    <row r="189" spans="3:200" s="6" customFormat="1" ht="15" customHeight="1" x14ac:dyDescent="0.2">
      <c r="C189" s="184" t="s">
        <v>81</v>
      </c>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c r="EX189" s="43"/>
      <c r="EY189" s="43"/>
      <c r="EZ189" s="43"/>
      <c r="FA189" s="43"/>
      <c r="FB189" s="43"/>
      <c r="FC189" s="43"/>
      <c r="FD189" s="43"/>
      <c r="FE189" s="43"/>
      <c r="FF189" s="43"/>
      <c r="FG189" s="43"/>
      <c r="FH189" s="43"/>
      <c r="FI189" s="43"/>
      <c r="FJ189" s="43"/>
      <c r="FK189" s="43"/>
      <c r="FL189" s="43"/>
      <c r="FM189" s="43"/>
      <c r="FN189" s="43"/>
      <c r="FO189" s="43"/>
      <c r="FP189" s="43"/>
      <c r="FQ189" s="43"/>
      <c r="FR189" s="43"/>
      <c r="FS189" s="43"/>
      <c r="FT189" s="43"/>
      <c r="FU189" s="43"/>
      <c r="FV189" s="43"/>
      <c r="FW189" s="43"/>
      <c r="FX189" s="43"/>
      <c r="FY189" s="43"/>
      <c r="FZ189" s="43"/>
      <c r="GA189" s="43"/>
      <c r="GB189" s="43"/>
      <c r="GC189" s="43"/>
      <c r="GD189" s="43"/>
      <c r="GE189" s="43"/>
      <c r="GF189" s="43"/>
      <c r="GG189" s="43"/>
      <c r="GH189" s="43"/>
      <c r="GI189" s="43"/>
      <c r="GJ189" s="43"/>
      <c r="GK189" s="43"/>
      <c r="GL189" s="43"/>
      <c r="GM189" s="43"/>
      <c r="GN189" s="43"/>
      <c r="GO189" s="43"/>
      <c r="GP189" s="43"/>
      <c r="GR189" s="43"/>
    </row>
    <row r="190" spans="3:200" s="6" customFormat="1" ht="15" customHeight="1" x14ac:dyDescent="0.2">
      <c r="C190" s="184"/>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43"/>
      <c r="FI190" s="43"/>
      <c r="FJ190" s="43"/>
      <c r="FK190" s="43"/>
      <c r="FL190" s="43"/>
      <c r="FM190" s="43"/>
      <c r="FN190" s="43"/>
      <c r="FO190" s="43"/>
      <c r="FP190" s="43"/>
      <c r="FQ190" s="43"/>
      <c r="FR190" s="43"/>
      <c r="FS190" s="43"/>
      <c r="FT190" s="43"/>
      <c r="FU190" s="43"/>
      <c r="FV190" s="43"/>
      <c r="FW190" s="43"/>
      <c r="FX190" s="43"/>
      <c r="FY190" s="43"/>
      <c r="FZ190" s="43"/>
      <c r="GA190" s="43"/>
      <c r="GB190" s="43"/>
      <c r="GC190" s="43"/>
      <c r="GD190" s="43"/>
      <c r="GE190" s="43"/>
      <c r="GF190" s="43"/>
      <c r="GG190" s="43"/>
      <c r="GH190" s="43"/>
      <c r="GI190" s="43"/>
      <c r="GJ190" s="43"/>
      <c r="GK190" s="43"/>
      <c r="GL190" s="43"/>
      <c r="GM190" s="43"/>
      <c r="GN190" s="43"/>
      <c r="GO190" s="43"/>
      <c r="GP190" s="43"/>
      <c r="GR190" s="43"/>
    </row>
    <row r="191" spans="3:200" ht="15" x14ac:dyDescent="0.25">
      <c r="C191" s="33" t="s">
        <v>78</v>
      </c>
      <c r="H191" s="247" t="s">
        <v>1</v>
      </c>
      <c r="O191" s="248" t="s">
        <v>94</v>
      </c>
      <c r="AZ191" s="196" t="s">
        <v>2</v>
      </c>
      <c r="CK191" s="197" t="s">
        <v>3</v>
      </c>
      <c r="DV191" s="198" t="s">
        <v>4</v>
      </c>
      <c r="FG191" s="199" t="s">
        <v>5</v>
      </c>
    </row>
    <row r="192" spans="3:200" s="6" customFormat="1" ht="18" customHeight="1" x14ac:dyDescent="0.2">
      <c r="C192" s="129"/>
      <c r="D192" s="130"/>
      <c r="E192" s="131" t="s">
        <v>23</v>
      </c>
      <c r="F192" s="132" t="s">
        <v>24</v>
      </c>
      <c r="H192" s="133">
        <f t="shared" ref="H192:M192" si="33">H$1</f>
        <v>2015</v>
      </c>
      <c r="I192" s="131">
        <f t="shared" si="33"/>
        <v>2016</v>
      </c>
      <c r="J192" s="131">
        <f t="shared" si="33"/>
        <v>2017</v>
      </c>
      <c r="K192" s="131">
        <f t="shared" si="33"/>
        <v>2018</v>
      </c>
      <c r="L192" s="131">
        <f t="shared" si="33"/>
        <v>2019</v>
      </c>
      <c r="M192" s="132">
        <f t="shared" si="33"/>
        <v>2020</v>
      </c>
      <c r="O192" s="133">
        <f t="shared" ref="O192:AX192" si="34">O$1</f>
        <v>2015</v>
      </c>
      <c r="P192" s="131">
        <f t="shared" si="34"/>
        <v>2016</v>
      </c>
      <c r="Q192" s="131">
        <f t="shared" si="34"/>
        <v>2017</v>
      </c>
      <c r="R192" s="131">
        <f t="shared" si="34"/>
        <v>2018</v>
      </c>
      <c r="S192" s="131">
        <f t="shared" si="34"/>
        <v>2019</v>
      </c>
      <c r="T192" s="131">
        <f t="shared" si="34"/>
        <v>2020</v>
      </c>
      <c r="U192" s="131">
        <f t="shared" si="34"/>
        <v>2021</v>
      </c>
      <c r="V192" s="131">
        <f t="shared" si="34"/>
        <v>2022</v>
      </c>
      <c r="W192" s="131">
        <f t="shared" si="34"/>
        <v>2023</v>
      </c>
      <c r="X192" s="131">
        <f t="shared" si="34"/>
        <v>2024</v>
      </c>
      <c r="Y192" s="131">
        <f t="shared" si="34"/>
        <v>2025</v>
      </c>
      <c r="Z192" s="131">
        <f t="shared" si="34"/>
        <v>2026</v>
      </c>
      <c r="AA192" s="131">
        <f t="shared" si="34"/>
        <v>2027</v>
      </c>
      <c r="AB192" s="131">
        <f t="shared" si="34"/>
        <v>2028</v>
      </c>
      <c r="AC192" s="131">
        <f t="shared" si="34"/>
        <v>2029</v>
      </c>
      <c r="AD192" s="131">
        <f t="shared" si="34"/>
        <v>2030</v>
      </c>
      <c r="AE192" s="131">
        <f t="shared" si="34"/>
        <v>2031</v>
      </c>
      <c r="AF192" s="131">
        <f t="shared" si="34"/>
        <v>2032</v>
      </c>
      <c r="AG192" s="131">
        <f t="shared" si="34"/>
        <v>2033</v>
      </c>
      <c r="AH192" s="131">
        <f t="shared" si="34"/>
        <v>2034</v>
      </c>
      <c r="AI192" s="131">
        <f t="shared" si="34"/>
        <v>2035</v>
      </c>
      <c r="AJ192" s="131">
        <f t="shared" si="34"/>
        <v>2036</v>
      </c>
      <c r="AK192" s="131">
        <f t="shared" si="34"/>
        <v>2037</v>
      </c>
      <c r="AL192" s="131">
        <f t="shared" si="34"/>
        <v>2098</v>
      </c>
      <c r="AM192" s="131">
        <f t="shared" si="34"/>
        <v>2039</v>
      </c>
      <c r="AN192" s="131">
        <f t="shared" si="34"/>
        <v>2040</v>
      </c>
      <c r="AO192" s="131">
        <f t="shared" si="34"/>
        <v>2041</v>
      </c>
      <c r="AP192" s="131">
        <f t="shared" si="34"/>
        <v>2042</v>
      </c>
      <c r="AQ192" s="131">
        <f t="shared" si="34"/>
        <v>2043</v>
      </c>
      <c r="AR192" s="131">
        <f t="shared" si="34"/>
        <v>2044</v>
      </c>
      <c r="AS192" s="131">
        <f t="shared" si="34"/>
        <v>2045</v>
      </c>
      <c r="AT192" s="131">
        <f t="shared" si="34"/>
        <v>2046</v>
      </c>
      <c r="AU192" s="131">
        <f t="shared" si="34"/>
        <v>2047</v>
      </c>
      <c r="AV192" s="131">
        <f t="shared" si="34"/>
        <v>2048</v>
      </c>
      <c r="AW192" s="131">
        <f t="shared" si="34"/>
        <v>2049</v>
      </c>
      <c r="AX192" s="132">
        <f t="shared" si="34"/>
        <v>2050</v>
      </c>
      <c r="AZ192" s="133">
        <f t="shared" ref="AZ192:CI192" si="35">AZ$1</f>
        <v>2015</v>
      </c>
      <c r="BA192" s="131">
        <f t="shared" si="35"/>
        <v>2016</v>
      </c>
      <c r="BB192" s="131">
        <f t="shared" si="35"/>
        <v>2017</v>
      </c>
      <c r="BC192" s="131">
        <f t="shared" si="35"/>
        <v>2018</v>
      </c>
      <c r="BD192" s="131">
        <f t="shared" si="35"/>
        <v>2019</v>
      </c>
      <c r="BE192" s="131">
        <f t="shared" si="35"/>
        <v>2020</v>
      </c>
      <c r="BF192" s="131">
        <f t="shared" si="35"/>
        <v>2021</v>
      </c>
      <c r="BG192" s="131">
        <f t="shared" si="35"/>
        <v>2022</v>
      </c>
      <c r="BH192" s="131">
        <f t="shared" si="35"/>
        <v>2023</v>
      </c>
      <c r="BI192" s="131">
        <f t="shared" si="35"/>
        <v>2024</v>
      </c>
      <c r="BJ192" s="131">
        <f t="shared" si="35"/>
        <v>2025</v>
      </c>
      <c r="BK192" s="131">
        <f t="shared" si="35"/>
        <v>2026</v>
      </c>
      <c r="BL192" s="131">
        <f t="shared" si="35"/>
        <v>2027</v>
      </c>
      <c r="BM192" s="131">
        <f t="shared" si="35"/>
        <v>2028</v>
      </c>
      <c r="BN192" s="131">
        <f t="shared" si="35"/>
        <v>2029</v>
      </c>
      <c r="BO192" s="131">
        <f t="shared" si="35"/>
        <v>2030</v>
      </c>
      <c r="BP192" s="131">
        <f t="shared" si="35"/>
        <v>2031</v>
      </c>
      <c r="BQ192" s="131">
        <f t="shared" si="35"/>
        <v>2032</v>
      </c>
      <c r="BR192" s="131">
        <f t="shared" si="35"/>
        <v>2033</v>
      </c>
      <c r="BS192" s="131">
        <f t="shared" si="35"/>
        <v>2034</v>
      </c>
      <c r="BT192" s="131">
        <f t="shared" si="35"/>
        <v>2035</v>
      </c>
      <c r="BU192" s="131">
        <f t="shared" si="35"/>
        <v>2036</v>
      </c>
      <c r="BV192" s="131">
        <f t="shared" si="35"/>
        <v>2037</v>
      </c>
      <c r="BW192" s="131">
        <f t="shared" si="35"/>
        <v>2098</v>
      </c>
      <c r="BX192" s="131">
        <f t="shared" si="35"/>
        <v>2039</v>
      </c>
      <c r="BY192" s="131">
        <f t="shared" si="35"/>
        <v>2040</v>
      </c>
      <c r="BZ192" s="131">
        <f t="shared" si="35"/>
        <v>2041</v>
      </c>
      <c r="CA192" s="131">
        <f t="shared" si="35"/>
        <v>2042</v>
      </c>
      <c r="CB192" s="131">
        <f t="shared" si="35"/>
        <v>2043</v>
      </c>
      <c r="CC192" s="131">
        <f t="shared" si="35"/>
        <v>2044</v>
      </c>
      <c r="CD192" s="131">
        <f t="shared" si="35"/>
        <v>2045</v>
      </c>
      <c r="CE192" s="131">
        <f t="shared" si="35"/>
        <v>2046</v>
      </c>
      <c r="CF192" s="131">
        <f t="shared" si="35"/>
        <v>2047</v>
      </c>
      <c r="CG192" s="131">
        <f t="shared" si="35"/>
        <v>2048</v>
      </c>
      <c r="CH192" s="131">
        <f t="shared" si="35"/>
        <v>2049</v>
      </c>
      <c r="CI192" s="132">
        <f t="shared" si="35"/>
        <v>2050</v>
      </c>
      <c r="CK192" s="133">
        <f t="shared" ref="CK192:DT192" si="36">CK$1</f>
        <v>2015</v>
      </c>
      <c r="CL192" s="131">
        <f t="shared" si="36"/>
        <v>2016</v>
      </c>
      <c r="CM192" s="131">
        <f t="shared" si="36"/>
        <v>2017</v>
      </c>
      <c r="CN192" s="131">
        <f t="shared" si="36"/>
        <v>2018</v>
      </c>
      <c r="CO192" s="131">
        <f t="shared" si="36"/>
        <v>2019</v>
      </c>
      <c r="CP192" s="131">
        <f t="shared" si="36"/>
        <v>2020</v>
      </c>
      <c r="CQ192" s="131">
        <f t="shared" si="36"/>
        <v>2021</v>
      </c>
      <c r="CR192" s="131">
        <f t="shared" si="36"/>
        <v>2022</v>
      </c>
      <c r="CS192" s="131">
        <f t="shared" si="36"/>
        <v>2023</v>
      </c>
      <c r="CT192" s="131">
        <f t="shared" si="36"/>
        <v>2024</v>
      </c>
      <c r="CU192" s="131">
        <f t="shared" si="36"/>
        <v>2025</v>
      </c>
      <c r="CV192" s="131">
        <f t="shared" si="36"/>
        <v>2026</v>
      </c>
      <c r="CW192" s="131">
        <f t="shared" si="36"/>
        <v>2027</v>
      </c>
      <c r="CX192" s="131">
        <f t="shared" si="36"/>
        <v>2028</v>
      </c>
      <c r="CY192" s="131">
        <f t="shared" si="36"/>
        <v>2029</v>
      </c>
      <c r="CZ192" s="131">
        <f t="shared" si="36"/>
        <v>2030</v>
      </c>
      <c r="DA192" s="131">
        <f t="shared" si="36"/>
        <v>2031</v>
      </c>
      <c r="DB192" s="131">
        <f t="shared" si="36"/>
        <v>2032</v>
      </c>
      <c r="DC192" s="131">
        <f t="shared" si="36"/>
        <v>2033</v>
      </c>
      <c r="DD192" s="131">
        <f t="shared" si="36"/>
        <v>2034</v>
      </c>
      <c r="DE192" s="131">
        <f t="shared" si="36"/>
        <v>2035</v>
      </c>
      <c r="DF192" s="131">
        <f t="shared" si="36"/>
        <v>2036</v>
      </c>
      <c r="DG192" s="131">
        <f t="shared" si="36"/>
        <v>2037</v>
      </c>
      <c r="DH192" s="131">
        <f t="shared" si="36"/>
        <v>2098</v>
      </c>
      <c r="DI192" s="131">
        <f t="shared" si="36"/>
        <v>2039</v>
      </c>
      <c r="DJ192" s="131">
        <f t="shared" si="36"/>
        <v>2040</v>
      </c>
      <c r="DK192" s="131">
        <f t="shared" si="36"/>
        <v>2041</v>
      </c>
      <c r="DL192" s="131">
        <f t="shared" si="36"/>
        <v>2042</v>
      </c>
      <c r="DM192" s="131">
        <f t="shared" si="36"/>
        <v>2043</v>
      </c>
      <c r="DN192" s="131">
        <f t="shared" si="36"/>
        <v>2044</v>
      </c>
      <c r="DO192" s="131">
        <f t="shared" si="36"/>
        <v>2045</v>
      </c>
      <c r="DP192" s="131">
        <f t="shared" si="36"/>
        <v>2046</v>
      </c>
      <c r="DQ192" s="131">
        <f t="shared" si="36"/>
        <v>2047</v>
      </c>
      <c r="DR192" s="131">
        <f t="shared" si="36"/>
        <v>2048</v>
      </c>
      <c r="DS192" s="131">
        <f t="shared" si="36"/>
        <v>2049</v>
      </c>
      <c r="DT192" s="132">
        <f t="shared" si="36"/>
        <v>2050</v>
      </c>
      <c r="DV192" s="133">
        <f t="shared" ref="DV192:FE192" si="37">DV$1</f>
        <v>2015</v>
      </c>
      <c r="DW192" s="131">
        <f t="shared" si="37"/>
        <v>2016</v>
      </c>
      <c r="DX192" s="131">
        <f t="shared" si="37"/>
        <v>2017</v>
      </c>
      <c r="DY192" s="131">
        <f t="shared" si="37"/>
        <v>2018</v>
      </c>
      <c r="DZ192" s="131">
        <f t="shared" si="37"/>
        <v>2019</v>
      </c>
      <c r="EA192" s="131">
        <f t="shared" si="37"/>
        <v>2020</v>
      </c>
      <c r="EB192" s="131">
        <f t="shared" si="37"/>
        <v>2021</v>
      </c>
      <c r="EC192" s="131">
        <f t="shared" si="37"/>
        <v>2022</v>
      </c>
      <c r="ED192" s="131">
        <f t="shared" si="37"/>
        <v>2023</v>
      </c>
      <c r="EE192" s="131">
        <f t="shared" si="37"/>
        <v>2024</v>
      </c>
      <c r="EF192" s="131">
        <f t="shared" si="37"/>
        <v>2025</v>
      </c>
      <c r="EG192" s="131">
        <f t="shared" si="37"/>
        <v>2026</v>
      </c>
      <c r="EH192" s="131">
        <f t="shared" si="37"/>
        <v>2027</v>
      </c>
      <c r="EI192" s="131">
        <f t="shared" si="37"/>
        <v>2028</v>
      </c>
      <c r="EJ192" s="131">
        <f t="shared" si="37"/>
        <v>2029</v>
      </c>
      <c r="EK192" s="131">
        <f t="shared" si="37"/>
        <v>2030</v>
      </c>
      <c r="EL192" s="131">
        <f t="shared" si="37"/>
        <v>2031</v>
      </c>
      <c r="EM192" s="131">
        <f t="shared" si="37"/>
        <v>2032</v>
      </c>
      <c r="EN192" s="131">
        <f t="shared" si="37"/>
        <v>2033</v>
      </c>
      <c r="EO192" s="131">
        <f t="shared" si="37"/>
        <v>2034</v>
      </c>
      <c r="EP192" s="131">
        <f t="shared" si="37"/>
        <v>2035</v>
      </c>
      <c r="EQ192" s="131">
        <f t="shared" si="37"/>
        <v>2036</v>
      </c>
      <c r="ER192" s="131">
        <f t="shared" si="37"/>
        <v>2037</v>
      </c>
      <c r="ES192" s="131">
        <f t="shared" si="37"/>
        <v>2098</v>
      </c>
      <c r="ET192" s="131">
        <f t="shared" si="37"/>
        <v>2039</v>
      </c>
      <c r="EU192" s="131">
        <f t="shared" si="37"/>
        <v>2040</v>
      </c>
      <c r="EV192" s="131">
        <f t="shared" si="37"/>
        <v>2041</v>
      </c>
      <c r="EW192" s="131">
        <f t="shared" si="37"/>
        <v>2042</v>
      </c>
      <c r="EX192" s="131">
        <f t="shared" si="37"/>
        <v>2043</v>
      </c>
      <c r="EY192" s="131">
        <f t="shared" si="37"/>
        <v>2044</v>
      </c>
      <c r="EZ192" s="131">
        <f t="shared" si="37"/>
        <v>2045</v>
      </c>
      <c r="FA192" s="131">
        <f t="shared" si="37"/>
        <v>2046</v>
      </c>
      <c r="FB192" s="131">
        <f t="shared" si="37"/>
        <v>2047</v>
      </c>
      <c r="FC192" s="131">
        <f t="shared" si="37"/>
        <v>2048</v>
      </c>
      <c r="FD192" s="131">
        <f t="shared" si="37"/>
        <v>2049</v>
      </c>
      <c r="FE192" s="132">
        <f t="shared" si="37"/>
        <v>2050</v>
      </c>
      <c r="FG192" s="133">
        <f t="shared" ref="FG192:GP192" si="38">FG$1</f>
        <v>2015</v>
      </c>
      <c r="FH192" s="131">
        <f t="shared" si="38"/>
        <v>2016</v>
      </c>
      <c r="FI192" s="131">
        <f t="shared" si="38"/>
        <v>2017</v>
      </c>
      <c r="FJ192" s="131">
        <f t="shared" si="38"/>
        <v>2018</v>
      </c>
      <c r="FK192" s="131">
        <f t="shared" si="38"/>
        <v>2019</v>
      </c>
      <c r="FL192" s="131">
        <f t="shared" si="38"/>
        <v>2020</v>
      </c>
      <c r="FM192" s="131">
        <f t="shared" si="38"/>
        <v>2021</v>
      </c>
      <c r="FN192" s="131">
        <f t="shared" si="38"/>
        <v>2022</v>
      </c>
      <c r="FO192" s="131">
        <f t="shared" si="38"/>
        <v>2023</v>
      </c>
      <c r="FP192" s="131">
        <f t="shared" si="38"/>
        <v>2024</v>
      </c>
      <c r="FQ192" s="131">
        <f t="shared" si="38"/>
        <v>2025</v>
      </c>
      <c r="FR192" s="131">
        <f t="shared" si="38"/>
        <v>2026</v>
      </c>
      <c r="FS192" s="131">
        <f t="shared" si="38"/>
        <v>2027</v>
      </c>
      <c r="FT192" s="131">
        <f t="shared" si="38"/>
        <v>2028</v>
      </c>
      <c r="FU192" s="131">
        <f t="shared" si="38"/>
        <v>2029</v>
      </c>
      <c r="FV192" s="131">
        <f t="shared" si="38"/>
        <v>2030</v>
      </c>
      <c r="FW192" s="131">
        <f t="shared" si="38"/>
        <v>2031</v>
      </c>
      <c r="FX192" s="131">
        <f t="shared" si="38"/>
        <v>2032</v>
      </c>
      <c r="FY192" s="131">
        <f t="shared" si="38"/>
        <v>2033</v>
      </c>
      <c r="FZ192" s="131">
        <f t="shared" si="38"/>
        <v>2034</v>
      </c>
      <c r="GA192" s="131">
        <f t="shared" si="38"/>
        <v>2035</v>
      </c>
      <c r="GB192" s="131">
        <f t="shared" si="38"/>
        <v>2036</v>
      </c>
      <c r="GC192" s="131">
        <f t="shared" si="38"/>
        <v>2037</v>
      </c>
      <c r="GD192" s="131">
        <f t="shared" si="38"/>
        <v>2098</v>
      </c>
      <c r="GE192" s="131">
        <f t="shared" si="38"/>
        <v>2039</v>
      </c>
      <c r="GF192" s="131">
        <f t="shared" si="38"/>
        <v>2040</v>
      </c>
      <c r="GG192" s="131">
        <f t="shared" si="38"/>
        <v>2041</v>
      </c>
      <c r="GH192" s="131">
        <f t="shared" si="38"/>
        <v>2042</v>
      </c>
      <c r="GI192" s="131">
        <f t="shared" si="38"/>
        <v>2043</v>
      </c>
      <c r="GJ192" s="131">
        <f t="shared" si="38"/>
        <v>2044</v>
      </c>
      <c r="GK192" s="131">
        <f t="shared" si="38"/>
        <v>2045</v>
      </c>
      <c r="GL192" s="131">
        <f t="shared" si="38"/>
        <v>2046</v>
      </c>
      <c r="GM192" s="131">
        <f t="shared" si="38"/>
        <v>2047</v>
      </c>
      <c r="GN192" s="131">
        <f t="shared" si="38"/>
        <v>2048</v>
      </c>
      <c r="GO192" s="131">
        <f t="shared" si="38"/>
        <v>2049</v>
      </c>
      <c r="GP192" s="132">
        <f t="shared" si="38"/>
        <v>2050</v>
      </c>
      <c r="GR192" s="4"/>
    </row>
    <row r="193" spans="2:200" s="6" customFormat="1" ht="18" customHeight="1" x14ac:dyDescent="0.2">
      <c r="C193" s="134" t="s">
        <v>79</v>
      </c>
      <c r="E193" s="4" t="s">
        <v>80</v>
      </c>
      <c r="F193" s="34"/>
      <c r="H193" s="35"/>
      <c r="I193" s="4"/>
      <c r="J193" s="4"/>
      <c r="K193" s="4"/>
      <c r="L193" s="4"/>
      <c r="M193" s="34"/>
      <c r="O193" s="35"/>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126">
        <f>(AX40+AX41+AX43)/$D$187</f>
        <v>0.85196644920782849</v>
      </c>
      <c r="AZ193" s="35"/>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126">
        <f>(CI40+CI41+CI43)/$D$187</f>
        <v>0.34654240447343893</v>
      </c>
      <c r="CK193" s="35"/>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126">
        <f>(DT40+DT41+DT43)/$D$187</f>
        <v>0.51975768872320605</v>
      </c>
      <c r="DV193" s="35"/>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126">
        <f>(FE40+FE41+FE43)/$D$187</f>
        <v>0.89245107176141658</v>
      </c>
      <c r="FG193" s="35"/>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126">
        <f>(GP40+GP41+GP43)/$D$187</f>
        <v>0.91399813606710156</v>
      </c>
      <c r="GR193" s="4"/>
    </row>
    <row r="194" spans="2:200" s="6" customFormat="1" ht="18" customHeight="1" x14ac:dyDescent="0.2">
      <c r="C194" s="39" t="s">
        <v>44</v>
      </c>
      <c r="E194" s="4"/>
      <c r="F194" s="34"/>
      <c r="H194" s="35"/>
      <c r="I194" s="4"/>
      <c r="J194" s="4"/>
      <c r="K194" s="4"/>
      <c r="L194" s="4"/>
      <c r="M194" s="34"/>
      <c r="O194" s="35"/>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126">
        <f>AX40/$D$187</f>
        <v>0.69904939422180801</v>
      </c>
      <c r="AZ194" s="35"/>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126">
        <f>CI40/$D$187</f>
        <v>0.34654240447343893</v>
      </c>
      <c r="CK194" s="35"/>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126">
        <f>DT40/$D$187</f>
        <v>0</v>
      </c>
      <c r="DV194" s="35"/>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126">
        <f>FE40/$D$187</f>
        <v>0.36813606710158436</v>
      </c>
      <c r="FG194" s="35"/>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126">
        <f>GP40/$D$187</f>
        <v>0</v>
      </c>
      <c r="GR194" s="4"/>
    </row>
    <row r="195" spans="2:200" s="6" customFormat="1" ht="15" customHeight="1" x14ac:dyDescent="0.2">
      <c r="C195" s="46"/>
      <c r="D195" s="41"/>
      <c r="E195" s="41"/>
      <c r="F195" s="41"/>
      <c r="H195" s="42"/>
      <c r="I195" s="42"/>
      <c r="J195" s="42"/>
      <c r="K195" s="42"/>
      <c r="L195" s="42"/>
      <c r="M195" s="42"/>
      <c r="N195" s="43"/>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3"/>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3"/>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3"/>
      <c r="DV195" s="42"/>
      <c r="DW195" s="42"/>
      <c r="DX195" s="42"/>
      <c r="DY195" s="42"/>
      <c r="DZ195" s="42"/>
      <c r="EA195" s="42"/>
      <c r="EB195" s="42"/>
      <c r="EC195" s="42"/>
      <c r="ED195" s="42"/>
      <c r="EE195" s="42"/>
      <c r="EF195" s="42"/>
      <c r="EG195" s="42"/>
      <c r="EH195" s="42"/>
      <c r="EI195" s="42"/>
      <c r="EJ195" s="42"/>
      <c r="EK195" s="42"/>
      <c r="EL195" s="42"/>
      <c r="EM195" s="42"/>
      <c r="EN195" s="42"/>
      <c r="EO195" s="42"/>
      <c r="EP195" s="42"/>
      <c r="EQ195" s="42"/>
      <c r="ER195" s="42"/>
      <c r="ES195" s="42"/>
      <c r="ET195" s="42"/>
      <c r="EU195" s="42"/>
      <c r="EV195" s="42"/>
      <c r="EW195" s="42"/>
      <c r="EX195" s="42"/>
      <c r="EY195" s="42"/>
      <c r="EZ195" s="42"/>
      <c r="FA195" s="42"/>
      <c r="FB195" s="42"/>
      <c r="FC195" s="42"/>
      <c r="FD195" s="42"/>
      <c r="FE195" s="42"/>
      <c r="FF195" s="43"/>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c r="GR195" s="43"/>
    </row>
    <row r="196" spans="2:200" x14ac:dyDescent="0.2">
      <c r="C196" s="117" t="s">
        <v>82</v>
      </c>
      <c r="D196" s="70"/>
      <c r="E196" s="70"/>
      <c r="F196" s="70"/>
    </row>
    <row r="197" spans="2:200" x14ac:dyDescent="0.2">
      <c r="C197" s="71" t="s">
        <v>83</v>
      </c>
      <c r="D197" s="71" t="s">
        <v>84</v>
      </c>
      <c r="E197" s="71" t="s">
        <v>85</v>
      </c>
      <c r="F197" s="70"/>
    </row>
    <row r="198" spans="2:200" x14ac:dyDescent="0.2">
      <c r="C198" s="183">
        <v>0.29499999999999998</v>
      </c>
      <c r="D198" s="183">
        <v>0.36399999999999999</v>
      </c>
      <c r="E198" s="183">
        <v>0.34100000000000003</v>
      </c>
      <c r="F198" s="70"/>
    </row>
    <row r="199" spans="2:200" x14ac:dyDescent="0.2">
      <c r="B199" s="146" t="s">
        <v>265</v>
      </c>
      <c r="C199" s="70" t="s">
        <v>264</v>
      </c>
      <c r="D199" s="70"/>
      <c r="E199" s="70"/>
      <c r="F199" s="70"/>
    </row>
    <row r="201" spans="2:200" s="6" customFormat="1" ht="15" customHeight="1" x14ac:dyDescent="0.2">
      <c r="C201" s="70" t="s">
        <v>323</v>
      </c>
      <c r="D201" s="75"/>
      <c r="E201" s="75"/>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c r="EX201" s="43"/>
      <c r="EY201" s="43"/>
      <c r="EZ201" s="43"/>
      <c r="FA201" s="43"/>
      <c r="FB201" s="43"/>
      <c r="FC201" s="43"/>
      <c r="FD201" s="43"/>
      <c r="FE201" s="43"/>
      <c r="FF201" s="43"/>
      <c r="FG201" s="43"/>
      <c r="FH201" s="43"/>
      <c r="FI201" s="43"/>
      <c r="FJ201" s="43"/>
      <c r="FK201" s="43"/>
      <c r="FL201" s="43"/>
      <c r="FM201" s="43"/>
      <c r="FN201" s="43"/>
      <c r="FO201" s="43"/>
      <c r="FP201" s="43"/>
      <c r="FQ201" s="43"/>
      <c r="FR201" s="43"/>
      <c r="FS201" s="43"/>
      <c r="FT201" s="43"/>
      <c r="FU201" s="43"/>
      <c r="FV201" s="43"/>
      <c r="FW201" s="43"/>
      <c r="FX201" s="43"/>
      <c r="FY201" s="43"/>
      <c r="FZ201" s="43"/>
      <c r="GA201" s="43"/>
      <c r="GB201" s="43"/>
      <c r="GC201" s="43"/>
      <c r="GD201" s="43"/>
      <c r="GE201" s="43"/>
      <c r="GF201" s="43"/>
      <c r="GG201" s="43"/>
      <c r="GH201" s="43"/>
      <c r="GI201" s="43"/>
      <c r="GJ201" s="43"/>
      <c r="GK201" s="43"/>
      <c r="GL201" s="43"/>
      <c r="GM201" s="43"/>
      <c r="GN201" s="43"/>
      <c r="GO201" s="43"/>
      <c r="GP201" s="43"/>
      <c r="GR201" s="43"/>
    </row>
    <row r="202" spans="2:200" s="6" customFormat="1" ht="15" customHeight="1" x14ac:dyDescent="0.2">
      <c r="C202" s="70" t="s">
        <v>369</v>
      </c>
      <c r="D202" s="75"/>
      <c r="E202" s="75"/>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c r="EK202" s="43"/>
      <c r="EL202" s="43"/>
      <c r="EM202" s="43"/>
      <c r="EN202" s="43"/>
      <c r="EO202" s="43"/>
      <c r="EP202" s="43"/>
      <c r="EQ202" s="43"/>
      <c r="ER202" s="43"/>
      <c r="ES202" s="43"/>
      <c r="ET202" s="43"/>
      <c r="EU202" s="43"/>
      <c r="EV202" s="43"/>
      <c r="EW202" s="43"/>
      <c r="EX202" s="43"/>
      <c r="EY202" s="43"/>
      <c r="EZ202" s="43"/>
      <c r="FA202" s="43"/>
      <c r="FB202" s="43"/>
      <c r="FC202" s="43"/>
      <c r="FD202" s="43"/>
      <c r="FE202" s="43"/>
      <c r="FF202" s="43"/>
      <c r="FG202" s="43"/>
      <c r="FH202" s="43"/>
      <c r="FI202" s="43"/>
      <c r="FJ202" s="43"/>
      <c r="FK202" s="43"/>
      <c r="FL202" s="43"/>
      <c r="FM202" s="43"/>
      <c r="FN202" s="43"/>
      <c r="FO202" s="43"/>
      <c r="FP202" s="43"/>
      <c r="FQ202" s="43"/>
      <c r="FR202" s="43"/>
      <c r="FS202" s="43"/>
      <c r="FT202" s="43"/>
      <c r="FU202" s="43"/>
      <c r="FV202" s="43"/>
      <c r="FW202" s="43"/>
      <c r="FX202" s="43"/>
      <c r="FY202" s="43"/>
      <c r="FZ202" s="43"/>
      <c r="GA202" s="43"/>
      <c r="GB202" s="43"/>
      <c r="GC202" s="43"/>
      <c r="GD202" s="43"/>
      <c r="GE202" s="43"/>
      <c r="GF202" s="43"/>
      <c r="GG202" s="43"/>
      <c r="GH202" s="43"/>
      <c r="GI202" s="43"/>
      <c r="GJ202" s="43"/>
      <c r="GK202" s="43"/>
      <c r="GL202" s="43"/>
      <c r="GM202" s="43"/>
      <c r="GN202" s="43"/>
      <c r="GO202" s="43"/>
      <c r="GP202" s="43"/>
      <c r="GR202" s="43"/>
    </row>
    <row r="203" spans="2:200" s="6" customFormat="1" ht="15" customHeight="1" x14ac:dyDescent="0.2">
      <c r="C203" s="70"/>
      <c r="D203" s="75"/>
      <c r="E203" s="75"/>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c r="EK203" s="43"/>
      <c r="EL203" s="43"/>
      <c r="EM203" s="43"/>
      <c r="EN203" s="43"/>
      <c r="EO203" s="43"/>
      <c r="EP203" s="43"/>
      <c r="EQ203" s="43"/>
      <c r="ER203" s="43"/>
      <c r="ES203" s="43"/>
      <c r="ET203" s="43"/>
      <c r="EU203" s="43"/>
      <c r="EV203" s="43"/>
      <c r="EW203" s="43"/>
      <c r="EX203" s="43"/>
      <c r="EY203" s="43"/>
      <c r="EZ203" s="43"/>
      <c r="FA203" s="43"/>
      <c r="FB203" s="43"/>
      <c r="FC203" s="43"/>
      <c r="FD203" s="43"/>
      <c r="FE203" s="43"/>
      <c r="FF203" s="43"/>
      <c r="FG203" s="43"/>
      <c r="FH203" s="43"/>
      <c r="FI203" s="43"/>
      <c r="FJ203" s="43"/>
      <c r="FK203" s="43"/>
      <c r="FL203" s="43"/>
      <c r="FM203" s="43"/>
      <c r="FN203" s="43"/>
      <c r="FO203" s="43"/>
      <c r="FP203" s="43"/>
      <c r="FQ203" s="43"/>
      <c r="FR203" s="43"/>
      <c r="FS203" s="43"/>
      <c r="FT203" s="43"/>
      <c r="FU203" s="43"/>
      <c r="FV203" s="43"/>
      <c r="FW203" s="43"/>
      <c r="FX203" s="43"/>
      <c r="FY203" s="43"/>
      <c r="FZ203" s="43"/>
      <c r="GA203" s="43"/>
      <c r="GB203" s="43"/>
      <c r="GC203" s="43"/>
      <c r="GD203" s="43"/>
      <c r="GE203" s="43"/>
      <c r="GF203" s="43"/>
      <c r="GG203" s="43"/>
      <c r="GH203" s="43"/>
      <c r="GI203" s="43"/>
      <c r="GJ203" s="43"/>
      <c r="GK203" s="43"/>
      <c r="GL203" s="43"/>
      <c r="GM203" s="43"/>
      <c r="GN203" s="43"/>
      <c r="GO203" s="43"/>
      <c r="GP203" s="43"/>
      <c r="GR203" s="43"/>
    </row>
    <row r="204" spans="2:200" ht="15" x14ac:dyDescent="0.25">
      <c r="C204" s="33" t="s">
        <v>86</v>
      </c>
      <c r="H204" s="247" t="s">
        <v>1</v>
      </c>
      <c r="O204" s="248" t="s">
        <v>94</v>
      </c>
      <c r="AZ204" s="196" t="s">
        <v>2</v>
      </c>
      <c r="CK204" s="197" t="s">
        <v>3</v>
      </c>
      <c r="DV204" s="198" t="s">
        <v>4</v>
      </c>
      <c r="FG204" s="199" t="s">
        <v>5</v>
      </c>
    </row>
    <row r="205" spans="2:200" s="6" customFormat="1" ht="18" customHeight="1" x14ac:dyDescent="0.2">
      <c r="C205" s="129"/>
      <c r="D205" s="130"/>
      <c r="E205" s="131" t="s">
        <v>23</v>
      </c>
      <c r="F205" s="132" t="s">
        <v>24</v>
      </c>
      <c r="H205" s="133">
        <f t="shared" ref="H205:M205" si="39">H$1</f>
        <v>2015</v>
      </c>
      <c r="I205" s="131">
        <f t="shared" si="39"/>
        <v>2016</v>
      </c>
      <c r="J205" s="131">
        <f t="shared" si="39"/>
        <v>2017</v>
      </c>
      <c r="K205" s="131">
        <f t="shared" si="39"/>
        <v>2018</v>
      </c>
      <c r="L205" s="131">
        <f t="shared" si="39"/>
        <v>2019</v>
      </c>
      <c r="M205" s="132">
        <f t="shared" si="39"/>
        <v>2020</v>
      </c>
      <c r="O205" s="133">
        <f t="shared" ref="O205:AX205" si="40">O$1</f>
        <v>2015</v>
      </c>
      <c r="P205" s="131">
        <f t="shared" si="40"/>
        <v>2016</v>
      </c>
      <c r="Q205" s="131">
        <f t="shared" si="40"/>
        <v>2017</v>
      </c>
      <c r="R205" s="131">
        <f t="shared" si="40"/>
        <v>2018</v>
      </c>
      <c r="S205" s="131">
        <f t="shared" si="40"/>
        <v>2019</v>
      </c>
      <c r="T205" s="131">
        <f t="shared" si="40"/>
        <v>2020</v>
      </c>
      <c r="U205" s="131">
        <f t="shared" si="40"/>
        <v>2021</v>
      </c>
      <c r="V205" s="131">
        <f t="shared" si="40"/>
        <v>2022</v>
      </c>
      <c r="W205" s="131">
        <f t="shared" si="40"/>
        <v>2023</v>
      </c>
      <c r="X205" s="131">
        <f t="shared" si="40"/>
        <v>2024</v>
      </c>
      <c r="Y205" s="131">
        <f t="shared" si="40"/>
        <v>2025</v>
      </c>
      <c r="Z205" s="131">
        <f t="shared" si="40"/>
        <v>2026</v>
      </c>
      <c r="AA205" s="131">
        <f t="shared" si="40"/>
        <v>2027</v>
      </c>
      <c r="AB205" s="131">
        <f t="shared" si="40"/>
        <v>2028</v>
      </c>
      <c r="AC205" s="131">
        <f t="shared" si="40"/>
        <v>2029</v>
      </c>
      <c r="AD205" s="131">
        <f t="shared" si="40"/>
        <v>2030</v>
      </c>
      <c r="AE205" s="131">
        <f t="shared" si="40"/>
        <v>2031</v>
      </c>
      <c r="AF205" s="131">
        <f t="shared" si="40"/>
        <v>2032</v>
      </c>
      <c r="AG205" s="131">
        <f t="shared" si="40"/>
        <v>2033</v>
      </c>
      <c r="AH205" s="131">
        <f t="shared" si="40"/>
        <v>2034</v>
      </c>
      <c r="AI205" s="131">
        <f t="shared" si="40"/>
        <v>2035</v>
      </c>
      <c r="AJ205" s="131">
        <f t="shared" si="40"/>
        <v>2036</v>
      </c>
      <c r="AK205" s="131">
        <f t="shared" si="40"/>
        <v>2037</v>
      </c>
      <c r="AL205" s="131">
        <f t="shared" si="40"/>
        <v>2098</v>
      </c>
      <c r="AM205" s="131">
        <f t="shared" si="40"/>
        <v>2039</v>
      </c>
      <c r="AN205" s="131">
        <f t="shared" si="40"/>
        <v>2040</v>
      </c>
      <c r="AO205" s="131">
        <f t="shared" si="40"/>
        <v>2041</v>
      </c>
      <c r="AP205" s="131">
        <f t="shared" si="40"/>
        <v>2042</v>
      </c>
      <c r="AQ205" s="131">
        <f t="shared" si="40"/>
        <v>2043</v>
      </c>
      <c r="AR205" s="131">
        <f t="shared" si="40"/>
        <v>2044</v>
      </c>
      <c r="AS205" s="131">
        <f t="shared" si="40"/>
        <v>2045</v>
      </c>
      <c r="AT205" s="131">
        <f t="shared" si="40"/>
        <v>2046</v>
      </c>
      <c r="AU205" s="131">
        <f t="shared" si="40"/>
        <v>2047</v>
      </c>
      <c r="AV205" s="131">
        <f t="shared" si="40"/>
        <v>2048</v>
      </c>
      <c r="AW205" s="131">
        <f t="shared" si="40"/>
        <v>2049</v>
      </c>
      <c r="AX205" s="132">
        <f t="shared" si="40"/>
        <v>2050</v>
      </c>
      <c r="AZ205" s="133">
        <f t="shared" ref="AZ205:CI205" si="41">AZ$1</f>
        <v>2015</v>
      </c>
      <c r="BA205" s="131">
        <f t="shared" si="41"/>
        <v>2016</v>
      </c>
      <c r="BB205" s="131">
        <f t="shared" si="41"/>
        <v>2017</v>
      </c>
      <c r="BC205" s="131">
        <f t="shared" si="41"/>
        <v>2018</v>
      </c>
      <c r="BD205" s="131">
        <f t="shared" si="41"/>
        <v>2019</v>
      </c>
      <c r="BE205" s="131">
        <f t="shared" si="41"/>
        <v>2020</v>
      </c>
      <c r="BF205" s="131">
        <f t="shared" si="41"/>
        <v>2021</v>
      </c>
      <c r="BG205" s="131">
        <f t="shared" si="41"/>
        <v>2022</v>
      </c>
      <c r="BH205" s="131">
        <f t="shared" si="41"/>
        <v>2023</v>
      </c>
      <c r="BI205" s="131">
        <f t="shared" si="41"/>
        <v>2024</v>
      </c>
      <c r="BJ205" s="131">
        <f t="shared" si="41"/>
        <v>2025</v>
      </c>
      <c r="BK205" s="131">
        <f t="shared" si="41"/>
        <v>2026</v>
      </c>
      <c r="BL205" s="131">
        <f t="shared" si="41"/>
        <v>2027</v>
      </c>
      <c r="BM205" s="131">
        <f t="shared" si="41"/>
        <v>2028</v>
      </c>
      <c r="BN205" s="131">
        <f t="shared" si="41"/>
        <v>2029</v>
      </c>
      <c r="BO205" s="131">
        <f t="shared" si="41"/>
        <v>2030</v>
      </c>
      <c r="BP205" s="131">
        <f t="shared" si="41"/>
        <v>2031</v>
      </c>
      <c r="BQ205" s="131">
        <f t="shared" si="41"/>
        <v>2032</v>
      </c>
      <c r="BR205" s="131">
        <f t="shared" si="41"/>
        <v>2033</v>
      </c>
      <c r="BS205" s="131">
        <f t="shared" si="41"/>
        <v>2034</v>
      </c>
      <c r="BT205" s="131">
        <f t="shared" si="41"/>
        <v>2035</v>
      </c>
      <c r="BU205" s="131">
        <f t="shared" si="41"/>
        <v>2036</v>
      </c>
      <c r="BV205" s="131">
        <f t="shared" si="41"/>
        <v>2037</v>
      </c>
      <c r="BW205" s="131">
        <f t="shared" si="41"/>
        <v>2098</v>
      </c>
      <c r="BX205" s="131">
        <f t="shared" si="41"/>
        <v>2039</v>
      </c>
      <c r="BY205" s="131">
        <f t="shared" si="41"/>
        <v>2040</v>
      </c>
      <c r="BZ205" s="131">
        <f t="shared" si="41"/>
        <v>2041</v>
      </c>
      <c r="CA205" s="131">
        <f t="shared" si="41"/>
        <v>2042</v>
      </c>
      <c r="CB205" s="131">
        <f t="shared" si="41"/>
        <v>2043</v>
      </c>
      <c r="CC205" s="131">
        <f t="shared" si="41"/>
        <v>2044</v>
      </c>
      <c r="CD205" s="131">
        <f t="shared" si="41"/>
        <v>2045</v>
      </c>
      <c r="CE205" s="131">
        <f t="shared" si="41"/>
        <v>2046</v>
      </c>
      <c r="CF205" s="131">
        <f t="shared" si="41"/>
        <v>2047</v>
      </c>
      <c r="CG205" s="131">
        <f t="shared" si="41"/>
        <v>2048</v>
      </c>
      <c r="CH205" s="131">
        <f t="shared" si="41"/>
        <v>2049</v>
      </c>
      <c r="CI205" s="132">
        <f t="shared" si="41"/>
        <v>2050</v>
      </c>
      <c r="CK205" s="133">
        <f t="shared" ref="CK205:DT205" si="42">CK$1</f>
        <v>2015</v>
      </c>
      <c r="CL205" s="131">
        <f t="shared" si="42"/>
        <v>2016</v>
      </c>
      <c r="CM205" s="131">
        <f t="shared" si="42"/>
        <v>2017</v>
      </c>
      <c r="CN205" s="131">
        <f t="shared" si="42"/>
        <v>2018</v>
      </c>
      <c r="CO205" s="131">
        <f t="shared" si="42"/>
        <v>2019</v>
      </c>
      <c r="CP205" s="131">
        <f t="shared" si="42"/>
        <v>2020</v>
      </c>
      <c r="CQ205" s="131">
        <f t="shared" si="42"/>
        <v>2021</v>
      </c>
      <c r="CR205" s="131">
        <f t="shared" si="42"/>
        <v>2022</v>
      </c>
      <c r="CS205" s="131">
        <f t="shared" si="42"/>
        <v>2023</v>
      </c>
      <c r="CT205" s="131">
        <f t="shared" si="42"/>
        <v>2024</v>
      </c>
      <c r="CU205" s="131">
        <f t="shared" si="42"/>
        <v>2025</v>
      </c>
      <c r="CV205" s="131">
        <f t="shared" si="42"/>
        <v>2026</v>
      </c>
      <c r="CW205" s="131">
        <f t="shared" si="42"/>
        <v>2027</v>
      </c>
      <c r="CX205" s="131">
        <f t="shared" si="42"/>
        <v>2028</v>
      </c>
      <c r="CY205" s="131">
        <f t="shared" si="42"/>
        <v>2029</v>
      </c>
      <c r="CZ205" s="131">
        <f t="shared" si="42"/>
        <v>2030</v>
      </c>
      <c r="DA205" s="131">
        <f t="shared" si="42"/>
        <v>2031</v>
      </c>
      <c r="DB205" s="131">
        <f t="shared" si="42"/>
        <v>2032</v>
      </c>
      <c r="DC205" s="131">
        <f t="shared" si="42"/>
        <v>2033</v>
      </c>
      <c r="DD205" s="131">
        <f t="shared" si="42"/>
        <v>2034</v>
      </c>
      <c r="DE205" s="131">
        <f t="shared" si="42"/>
        <v>2035</v>
      </c>
      <c r="DF205" s="131">
        <f t="shared" si="42"/>
        <v>2036</v>
      </c>
      <c r="DG205" s="131">
        <f t="shared" si="42"/>
        <v>2037</v>
      </c>
      <c r="DH205" s="131">
        <f t="shared" si="42"/>
        <v>2098</v>
      </c>
      <c r="DI205" s="131">
        <f t="shared" si="42"/>
        <v>2039</v>
      </c>
      <c r="DJ205" s="131">
        <f t="shared" si="42"/>
        <v>2040</v>
      </c>
      <c r="DK205" s="131">
        <f t="shared" si="42"/>
        <v>2041</v>
      </c>
      <c r="DL205" s="131">
        <f t="shared" si="42"/>
        <v>2042</v>
      </c>
      <c r="DM205" s="131">
        <f t="shared" si="42"/>
        <v>2043</v>
      </c>
      <c r="DN205" s="131">
        <f t="shared" si="42"/>
        <v>2044</v>
      </c>
      <c r="DO205" s="131">
        <f t="shared" si="42"/>
        <v>2045</v>
      </c>
      <c r="DP205" s="131">
        <f t="shared" si="42"/>
        <v>2046</v>
      </c>
      <c r="DQ205" s="131">
        <f t="shared" si="42"/>
        <v>2047</v>
      </c>
      <c r="DR205" s="131">
        <f t="shared" si="42"/>
        <v>2048</v>
      </c>
      <c r="DS205" s="131">
        <f t="shared" si="42"/>
        <v>2049</v>
      </c>
      <c r="DT205" s="132">
        <f t="shared" si="42"/>
        <v>2050</v>
      </c>
      <c r="DV205" s="133">
        <f t="shared" ref="DV205:FE205" si="43">DV$1</f>
        <v>2015</v>
      </c>
      <c r="DW205" s="131">
        <f t="shared" si="43"/>
        <v>2016</v>
      </c>
      <c r="DX205" s="131">
        <f t="shared" si="43"/>
        <v>2017</v>
      </c>
      <c r="DY205" s="131">
        <f t="shared" si="43"/>
        <v>2018</v>
      </c>
      <c r="DZ205" s="131">
        <f t="shared" si="43"/>
        <v>2019</v>
      </c>
      <c r="EA205" s="131">
        <f t="shared" si="43"/>
        <v>2020</v>
      </c>
      <c r="EB205" s="131">
        <f t="shared" si="43"/>
        <v>2021</v>
      </c>
      <c r="EC205" s="131">
        <f t="shared" si="43"/>
        <v>2022</v>
      </c>
      <c r="ED205" s="131">
        <f t="shared" si="43"/>
        <v>2023</v>
      </c>
      <c r="EE205" s="131">
        <f t="shared" si="43"/>
        <v>2024</v>
      </c>
      <c r="EF205" s="131">
        <f t="shared" si="43"/>
        <v>2025</v>
      </c>
      <c r="EG205" s="131">
        <f t="shared" si="43"/>
        <v>2026</v>
      </c>
      <c r="EH205" s="131">
        <f t="shared" si="43"/>
        <v>2027</v>
      </c>
      <c r="EI205" s="131">
        <f t="shared" si="43"/>
        <v>2028</v>
      </c>
      <c r="EJ205" s="131">
        <f t="shared" si="43"/>
        <v>2029</v>
      </c>
      <c r="EK205" s="131">
        <f t="shared" si="43"/>
        <v>2030</v>
      </c>
      <c r="EL205" s="131">
        <f t="shared" si="43"/>
        <v>2031</v>
      </c>
      <c r="EM205" s="131">
        <f t="shared" si="43"/>
        <v>2032</v>
      </c>
      <c r="EN205" s="131">
        <f t="shared" si="43"/>
        <v>2033</v>
      </c>
      <c r="EO205" s="131">
        <f t="shared" si="43"/>
        <v>2034</v>
      </c>
      <c r="EP205" s="131">
        <f t="shared" si="43"/>
        <v>2035</v>
      </c>
      <c r="EQ205" s="131">
        <f t="shared" si="43"/>
        <v>2036</v>
      </c>
      <c r="ER205" s="131">
        <f t="shared" si="43"/>
        <v>2037</v>
      </c>
      <c r="ES205" s="131">
        <f t="shared" si="43"/>
        <v>2098</v>
      </c>
      <c r="ET205" s="131">
        <f t="shared" si="43"/>
        <v>2039</v>
      </c>
      <c r="EU205" s="131">
        <f t="shared" si="43"/>
        <v>2040</v>
      </c>
      <c r="EV205" s="131">
        <f t="shared" si="43"/>
        <v>2041</v>
      </c>
      <c r="EW205" s="131">
        <f t="shared" si="43"/>
        <v>2042</v>
      </c>
      <c r="EX205" s="131">
        <f t="shared" si="43"/>
        <v>2043</v>
      </c>
      <c r="EY205" s="131">
        <f t="shared" si="43"/>
        <v>2044</v>
      </c>
      <c r="EZ205" s="131">
        <f t="shared" si="43"/>
        <v>2045</v>
      </c>
      <c r="FA205" s="131">
        <f t="shared" si="43"/>
        <v>2046</v>
      </c>
      <c r="FB205" s="131">
        <f t="shared" si="43"/>
        <v>2047</v>
      </c>
      <c r="FC205" s="131">
        <f t="shared" si="43"/>
        <v>2048</v>
      </c>
      <c r="FD205" s="131">
        <f t="shared" si="43"/>
        <v>2049</v>
      </c>
      <c r="FE205" s="132">
        <f t="shared" si="43"/>
        <v>2050</v>
      </c>
      <c r="FG205" s="133">
        <f t="shared" ref="FG205:GP205" si="44">FG$1</f>
        <v>2015</v>
      </c>
      <c r="FH205" s="131">
        <f t="shared" si="44"/>
        <v>2016</v>
      </c>
      <c r="FI205" s="131">
        <f t="shared" si="44"/>
        <v>2017</v>
      </c>
      <c r="FJ205" s="131">
        <f t="shared" si="44"/>
        <v>2018</v>
      </c>
      <c r="FK205" s="131">
        <f t="shared" si="44"/>
        <v>2019</v>
      </c>
      <c r="FL205" s="131">
        <f t="shared" si="44"/>
        <v>2020</v>
      </c>
      <c r="FM205" s="131">
        <f t="shared" si="44"/>
        <v>2021</v>
      </c>
      <c r="FN205" s="131">
        <f t="shared" si="44"/>
        <v>2022</v>
      </c>
      <c r="FO205" s="131">
        <f t="shared" si="44"/>
        <v>2023</v>
      </c>
      <c r="FP205" s="131">
        <f t="shared" si="44"/>
        <v>2024</v>
      </c>
      <c r="FQ205" s="131">
        <f t="shared" si="44"/>
        <v>2025</v>
      </c>
      <c r="FR205" s="131">
        <f t="shared" si="44"/>
        <v>2026</v>
      </c>
      <c r="FS205" s="131">
        <f t="shared" si="44"/>
        <v>2027</v>
      </c>
      <c r="FT205" s="131">
        <f t="shared" si="44"/>
        <v>2028</v>
      </c>
      <c r="FU205" s="131">
        <f t="shared" si="44"/>
        <v>2029</v>
      </c>
      <c r="FV205" s="131">
        <f t="shared" si="44"/>
        <v>2030</v>
      </c>
      <c r="FW205" s="131">
        <f t="shared" si="44"/>
        <v>2031</v>
      </c>
      <c r="FX205" s="131">
        <f t="shared" si="44"/>
        <v>2032</v>
      </c>
      <c r="FY205" s="131">
        <f t="shared" si="44"/>
        <v>2033</v>
      </c>
      <c r="FZ205" s="131">
        <f t="shared" si="44"/>
        <v>2034</v>
      </c>
      <c r="GA205" s="131">
        <f t="shared" si="44"/>
        <v>2035</v>
      </c>
      <c r="GB205" s="131">
        <f t="shared" si="44"/>
        <v>2036</v>
      </c>
      <c r="GC205" s="131">
        <f t="shared" si="44"/>
        <v>2037</v>
      </c>
      <c r="GD205" s="131">
        <f t="shared" si="44"/>
        <v>2098</v>
      </c>
      <c r="GE205" s="131">
        <f t="shared" si="44"/>
        <v>2039</v>
      </c>
      <c r="GF205" s="131">
        <f t="shared" si="44"/>
        <v>2040</v>
      </c>
      <c r="GG205" s="131">
        <f t="shared" si="44"/>
        <v>2041</v>
      </c>
      <c r="GH205" s="131">
        <f t="shared" si="44"/>
        <v>2042</v>
      </c>
      <c r="GI205" s="131">
        <f t="shared" si="44"/>
        <v>2043</v>
      </c>
      <c r="GJ205" s="131">
        <f t="shared" si="44"/>
        <v>2044</v>
      </c>
      <c r="GK205" s="131">
        <f t="shared" si="44"/>
        <v>2045</v>
      </c>
      <c r="GL205" s="131">
        <f t="shared" si="44"/>
        <v>2046</v>
      </c>
      <c r="GM205" s="131">
        <f t="shared" si="44"/>
        <v>2047</v>
      </c>
      <c r="GN205" s="131">
        <f t="shared" si="44"/>
        <v>2048</v>
      </c>
      <c r="GO205" s="131">
        <f t="shared" si="44"/>
        <v>2049</v>
      </c>
      <c r="GP205" s="132">
        <f t="shared" si="44"/>
        <v>2050</v>
      </c>
      <c r="GR205" s="4"/>
    </row>
    <row r="206" spans="2:200" s="6" customFormat="1" ht="18" customHeight="1" x14ac:dyDescent="0.2">
      <c r="C206" s="36" t="s">
        <v>87</v>
      </c>
      <c r="E206" s="4" t="s">
        <v>80</v>
      </c>
      <c r="F206" s="34"/>
      <c r="H206" s="121"/>
      <c r="I206" s="118"/>
      <c r="J206" s="118"/>
      <c r="K206" s="118"/>
      <c r="L206" s="118"/>
      <c r="M206" s="59"/>
      <c r="O206" s="128"/>
      <c r="P206" s="127"/>
      <c r="Q206" s="127"/>
      <c r="R206" s="127"/>
      <c r="S206" s="127"/>
      <c r="T206" s="127"/>
      <c r="U206" s="127"/>
      <c r="V206" s="127"/>
      <c r="W206" s="127"/>
      <c r="X206" s="127"/>
      <c r="Y206" s="127">
        <f>$C$198</f>
        <v>0.29499999999999998</v>
      </c>
      <c r="Z206" s="127"/>
      <c r="AA206" s="127"/>
      <c r="AB206" s="127"/>
      <c r="AC206" s="127"/>
      <c r="AD206" s="127">
        <f>$D$198</f>
        <v>0.36399999999999999</v>
      </c>
      <c r="AE206" s="127"/>
      <c r="AF206" s="127"/>
      <c r="AG206" s="127"/>
      <c r="AH206" s="127"/>
      <c r="AI206" s="127">
        <f>$E$198</f>
        <v>0.34100000000000003</v>
      </c>
      <c r="AJ206" s="127"/>
      <c r="AK206" s="127"/>
      <c r="AL206" s="127"/>
      <c r="AM206" s="127"/>
      <c r="AN206" s="127"/>
      <c r="AO206" s="127"/>
      <c r="AP206" s="127"/>
      <c r="AQ206" s="127"/>
      <c r="AR206" s="127"/>
      <c r="AS206" s="127"/>
      <c r="AT206" s="127"/>
      <c r="AU206" s="127"/>
      <c r="AV206" s="127"/>
      <c r="AW206" s="127"/>
      <c r="AX206" s="126"/>
      <c r="AZ206" s="128"/>
      <c r="BA206" s="127"/>
      <c r="BB206" s="127"/>
      <c r="BC206" s="127"/>
      <c r="BD206" s="127"/>
      <c r="BE206" s="127"/>
      <c r="BF206" s="127"/>
      <c r="BG206" s="127"/>
      <c r="BH206" s="127"/>
      <c r="BI206" s="127"/>
      <c r="BJ206" s="127">
        <f>$C$198</f>
        <v>0.29499999999999998</v>
      </c>
      <c r="BK206" s="127"/>
      <c r="BL206" s="127"/>
      <c r="BM206" s="127"/>
      <c r="BN206" s="127"/>
      <c r="BO206" s="127">
        <f>$D$198</f>
        <v>0.36399999999999999</v>
      </c>
      <c r="BP206" s="127"/>
      <c r="BQ206" s="127"/>
      <c r="BR206" s="127"/>
      <c r="BS206" s="127"/>
      <c r="BT206" s="127">
        <f>$E$198</f>
        <v>0.34100000000000003</v>
      </c>
      <c r="BU206" s="127"/>
      <c r="BV206" s="127"/>
      <c r="BW206" s="127"/>
      <c r="BX206" s="127"/>
      <c r="BY206" s="127"/>
      <c r="BZ206" s="127"/>
      <c r="CA206" s="127"/>
      <c r="CB206" s="127"/>
      <c r="CC206" s="127"/>
      <c r="CD206" s="127"/>
      <c r="CE206" s="127"/>
      <c r="CF206" s="127"/>
      <c r="CG206" s="127"/>
      <c r="CH206" s="127"/>
      <c r="CI206" s="126"/>
      <c r="CK206" s="128"/>
      <c r="CL206" s="127"/>
      <c r="CM206" s="127"/>
      <c r="CN206" s="127"/>
      <c r="CO206" s="127"/>
      <c r="CP206" s="127"/>
      <c r="CQ206" s="127"/>
      <c r="CR206" s="127"/>
      <c r="CS206" s="127"/>
      <c r="CT206" s="127"/>
      <c r="CU206" s="127">
        <f>$C$198</f>
        <v>0.29499999999999998</v>
      </c>
      <c r="CV206" s="127"/>
      <c r="CW206" s="127"/>
      <c r="CX206" s="127"/>
      <c r="CY206" s="127"/>
      <c r="CZ206" s="127">
        <f>$D$198</f>
        <v>0.36399999999999999</v>
      </c>
      <c r="DA206" s="127"/>
      <c r="DB206" s="127"/>
      <c r="DC206" s="127"/>
      <c r="DD206" s="127"/>
      <c r="DE206" s="127">
        <f>$E$198</f>
        <v>0.34100000000000003</v>
      </c>
      <c r="DF206" s="127"/>
      <c r="DG206" s="127"/>
      <c r="DH206" s="127"/>
      <c r="DI206" s="127"/>
      <c r="DJ206" s="127"/>
      <c r="DK206" s="127"/>
      <c r="DL206" s="127"/>
      <c r="DM206" s="127"/>
      <c r="DN206" s="127"/>
      <c r="DO206" s="127"/>
      <c r="DP206" s="127"/>
      <c r="DQ206" s="127"/>
      <c r="DR206" s="127"/>
      <c r="DS206" s="127"/>
      <c r="DT206" s="126"/>
      <c r="DV206" s="128"/>
      <c r="DW206" s="127"/>
      <c r="DX206" s="127"/>
      <c r="DY206" s="127"/>
      <c r="DZ206" s="127"/>
      <c r="EA206" s="127"/>
      <c r="EB206" s="127"/>
      <c r="EC206" s="127"/>
      <c r="ED206" s="127"/>
      <c r="EE206" s="127"/>
      <c r="EF206" s="127">
        <f>$C$198</f>
        <v>0.29499999999999998</v>
      </c>
      <c r="EG206" s="127"/>
      <c r="EH206" s="127"/>
      <c r="EI206" s="127"/>
      <c r="EJ206" s="127"/>
      <c r="EK206" s="127">
        <f>$D$198</f>
        <v>0.36399999999999999</v>
      </c>
      <c r="EL206" s="127"/>
      <c r="EM206" s="127"/>
      <c r="EN206" s="127"/>
      <c r="EO206" s="127"/>
      <c r="EP206" s="127">
        <f>$E$198</f>
        <v>0.34100000000000003</v>
      </c>
      <c r="EQ206" s="127"/>
      <c r="ER206" s="127"/>
      <c r="ES206" s="127"/>
      <c r="ET206" s="127"/>
      <c r="EU206" s="127"/>
      <c r="EV206" s="127"/>
      <c r="EW206" s="127"/>
      <c r="EX206" s="127"/>
      <c r="EY206" s="127"/>
      <c r="EZ206" s="127"/>
      <c r="FA206" s="127"/>
      <c r="FB206" s="127"/>
      <c r="FC206" s="127"/>
      <c r="FD206" s="127"/>
      <c r="FE206" s="126"/>
      <c r="FG206" s="128"/>
      <c r="FH206" s="127"/>
      <c r="FI206" s="127"/>
      <c r="FJ206" s="127"/>
      <c r="FK206" s="127"/>
      <c r="FL206" s="127"/>
      <c r="FM206" s="127"/>
      <c r="FN206" s="127"/>
      <c r="FO206" s="127"/>
      <c r="FP206" s="127"/>
      <c r="FQ206" s="127">
        <f>$C$198</f>
        <v>0.29499999999999998</v>
      </c>
      <c r="FR206" s="127"/>
      <c r="FS206" s="127"/>
      <c r="FT206" s="127"/>
      <c r="FU206" s="127"/>
      <c r="FV206" s="127">
        <f>$D$198</f>
        <v>0.36399999999999999</v>
      </c>
      <c r="FW206" s="127"/>
      <c r="FX206" s="127"/>
      <c r="FY206" s="127"/>
      <c r="FZ206" s="127"/>
      <c r="GA206" s="127">
        <f>$E$198</f>
        <v>0.34100000000000003</v>
      </c>
      <c r="GB206" s="127"/>
      <c r="GC206" s="127"/>
      <c r="GD206" s="127"/>
      <c r="GE206" s="127"/>
      <c r="GF206" s="127"/>
      <c r="GG206" s="127"/>
      <c r="GH206" s="127"/>
      <c r="GI206" s="127"/>
      <c r="GJ206" s="127"/>
      <c r="GK206" s="127"/>
      <c r="GL206" s="127"/>
      <c r="GM206" s="127"/>
      <c r="GN206" s="127"/>
      <c r="GO206" s="127"/>
      <c r="GP206" s="126"/>
      <c r="GR206" s="127"/>
    </row>
    <row r="207" spans="2:200" s="6" customFormat="1" ht="18" customHeight="1" x14ac:dyDescent="0.2">
      <c r="C207" s="36" t="s">
        <v>88</v>
      </c>
      <c r="E207" s="4" t="s">
        <v>80</v>
      </c>
      <c r="F207" s="34"/>
      <c r="H207" s="61"/>
      <c r="I207" s="4"/>
      <c r="J207" s="4"/>
      <c r="K207" s="4"/>
      <c r="L207" s="83"/>
      <c r="M207" s="62"/>
      <c r="O207" s="128"/>
      <c r="P207" s="127"/>
      <c r="Q207" s="127"/>
      <c r="R207" s="127"/>
      <c r="S207" s="127"/>
      <c r="T207" s="127"/>
      <c r="U207" s="127"/>
      <c r="V207" s="127"/>
      <c r="W207" s="127"/>
      <c r="X207" s="127"/>
      <c r="Y207" s="127">
        <f>Y206*AX193</f>
        <v>0.25133010251630938</v>
      </c>
      <c r="Z207" s="127"/>
      <c r="AA207" s="127"/>
      <c r="AB207" s="127"/>
      <c r="AC207" s="127"/>
      <c r="AD207" s="127">
        <f>AD206*AX193</f>
        <v>0.31011578751164959</v>
      </c>
      <c r="AE207" s="127"/>
      <c r="AF207" s="127"/>
      <c r="AG207" s="127"/>
      <c r="AH207" s="127"/>
      <c r="AI207" s="127">
        <f>AI206*AX193</f>
        <v>0.29052055917986952</v>
      </c>
      <c r="AJ207" s="127"/>
      <c r="AK207" s="127"/>
      <c r="AL207" s="127"/>
      <c r="AM207" s="127"/>
      <c r="AN207" s="127"/>
      <c r="AO207" s="127"/>
      <c r="AP207" s="127"/>
      <c r="AQ207" s="127"/>
      <c r="AR207" s="127"/>
      <c r="AS207" s="127"/>
      <c r="AT207" s="127"/>
      <c r="AU207" s="127"/>
      <c r="AV207" s="127"/>
      <c r="AW207" s="127"/>
      <c r="AX207" s="126"/>
      <c r="AZ207" s="128"/>
      <c r="BA207" s="127"/>
      <c r="BB207" s="127"/>
      <c r="BC207" s="127"/>
      <c r="BD207" s="127"/>
      <c r="BE207" s="127"/>
      <c r="BF207" s="127"/>
      <c r="BG207" s="127"/>
      <c r="BH207" s="127"/>
      <c r="BI207" s="127"/>
      <c r="BJ207" s="127">
        <f>BJ206*CI193</f>
        <v>0.10223000931966447</v>
      </c>
      <c r="BK207" s="127"/>
      <c r="BL207" s="127"/>
      <c r="BM207" s="127"/>
      <c r="BN207" s="127"/>
      <c r="BO207" s="127">
        <f>BO206*CI193</f>
        <v>0.12614143522833177</v>
      </c>
      <c r="BP207" s="127"/>
      <c r="BQ207" s="127"/>
      <c r="BR207" s="127"/>
      <c r="BS207" s="127"/>
      <c r="BT207" s="127">
        <f>BT206*CI193</f>
        <v>0.11817095992544269</v>
      </c>
      <c r="BU207" s="127"/>
      <c r="BV207" s="127"/>
      <c r="BW207" s="127"/>
      <c r="BX207" s="127"/>
      <c r="BY207" s="127"/>
      <c r="BZ207" s="127"/>
      <c r="CA207" s="127"/>
      <c r="CB207" s="127"/>
      <c r="CC207" s="127"/>
      <c r="CD207" s="127"/>
      <c r="CE207" s="127"/>
      <c r="CF207" s="127"/>
      <c r="CG207" s="127"/>
      <c r="CH207" s="127"/>
      <c r="CI207" s="126"/>
      <c r="CK207" s="128"/>
      <c r="CL207" s="127"/>
      <c r="CM207" s="127"/>
      <c r="CN207" s="127"/>
      <c r="CO207" s="127"/>
      <c r="CP207" s="127"/>
      <c r="CQ207" s="127"/>
      <c r="CR207" s="127"/>
      <c r="CS207" s="127"/>
      <c r="CT207" s="127"/>
      <c r="CU207" s="127">
        <f>CU206*DT193</f>
        <v>0.15332851817334578</v>
      </c>
      <c r="CV207" s="127"/>
      <c r="CW207" s="127"/>
      <c r="CX207" s="127"/>
      <c r="CY207" s="127"/>
      <c r="CZ207" s="127">
        <f>CZ206*DT193</f>
        <v>0.18919179869524699</v>
      </c>
      <c r="DA207" s="127"/>
      <c r="DB207" s="127"/>
      <c r="DC207" s="127"/>
      <c r="DD207" s="127"/>
      <c r="DE207" s="127">
        <f>DE206*DT193</f>
        <v>0.17723737185461327</v>
      </c>
      <c r="DF207" s="127"/>
      <c r="DG207" s="127"/>
      <c r="DH207" s="127"/>
      <c r="DI207" s="127"/>
      <c r="DJ207" s="127"/>
      <c r="DK207" s="127"/>
      <c r="DL207" s="127"/>
      <c r="DM207" s="127"/>
      <c r="DN207" s="127"/>
      <c r="DO207" s="127"/>
      <c r="DP207" s="127"/>
      <c r="DQ207" s="127"/>
      <c r="DR207" s="127"/>
      <c r="DS207" s="127"/>
      <c r="DT207" s="126"/>
      <c r="DV207" s="128"/>
      <c r="DW207" s="127"/>
      <c r="DX207" s="127"/>
      <c r="DY207" s="127"/>
      <c r="DZ207" s="127"/>
      <c r="EA207" s="127"/>
      <c r="EB207" s="127"/>
      <c r="EC207" s="127"/>
      <c r="ED207" s="127"/>
      <c r="EE207" s="127"/>
      <c r="EF207" s="127">
        <f>EF206*FE193</f>
        <v>0.26327306616961788</v>
      </c>
      <c r="EG207" s="127"/>
      <c r="EH207" s="127"/>
      <c r="EI207" s="127"/>
      <c r="EJ207" s="127"/>
      <c r="EK207" s="127">
        <f>EK206*FE193</f>
        <v>0.32485219012115563</v>
      </c>
      <c r="EL207" s="127"/>
      <c r="EM207" s="127"/>
      <c r="EN207" s="127"/>
      <c r="EO207" s="127"/>
      <c r="EP207" s="127">
        <f>EP206*FE193</f>
        <v>0.30432581547064308</v>
      </c>
      <c r="EQ207" s="127"/>
      <c r="ER207" s="127"/>
      <c r="ES207" s="127"/>
      <c r="ET207" s="127"/>
      <c r="EU207" s="127"/>
      <c r="EV207" s="127"/>
      <c r="EW207" s="127"/>
      <c r="EX207" s="127"/>
      <c r="EY207" s="127"/>
      <c r="EZ207" s="127"/>
      <c r="FA207" s="127"/>
      <c r="FB207" s="127"/>
      <c r="FC207" s="127"/>
      <c r="FD207" s="127"/>
      <c r="FE207" s="126"/>
      <c r="FG207" s="128"/>
      <c r="FH207" s="127"/>
      <c r="FI207" s="127"/>
      <c r="FJ207" s="127"/>
      <c r="FK207" s="127"/>
      <c r="FL207" s="127"/>
      <c r="FM207" s="127"/>
      <c r="FN207" s="127"/>
      <c r="FO207" s="127"/>
      <c r="FP207" s="127"/>
      <c r="FQ207" s="127">
        <f>FQ206*GP193</f>
        <v>0.26962945013979495</v>
      </c>
      <c r="FR207" s="127"/>
      <c r="FS207" s="127"/>
      <c r="FT207" s="127"/>
      <c r="FU207" s="127"/>
      <c r="FV207" s="127">
        <f>FV206*GP193</f>
        <v>0.33269532152842496</v>
      </c>
      <c r="FW207" s="127"/>
      <c r="FX207" s="127"/>
      <c r="FY207" s="127"/>
      <c r="FZ207" s="127"/>
      <c r="GA207" s="127">
        <f>GA206*GP193</f>
        <v>0.31167336439888166</v>
      </c>
      <c r="GB207" s="127"/>
      <c r="GC207" s="127"/>
      <c r="GD207" s="127"/>
      <c r="GE207" s="127"/>
      <c r="GF207" s="127"/>
      <c r="GG207" s="127"/>
      <c r="GH207" s="127"/>
      <c r="GI207" s="127"/>
      <c r="GJ207" s="127"/>
      <c r="GK207" s="127"/>
      <c r="GL207" s="127"/>
      <c r="GM207" s="127"/>
      <c r="GN207" s="127"/>
      <c r="GO207" s="127"/>
      <c r="GP207" s="126"/>
      <c r="GR207" s="127"/>
    </row>
    <row r="208" spans="2:200" s="6" customFormat="1" ht="18" customHeight="1" x14ac:dyDescent="0.2">
      <c r="C208" s="36" t="s">
        <v>89</v>
      </c>
      <c r="E208" s="4" t="s">
        <v>288</v>
      </c>
      <c r="F208" s="34"/>
      <c r="H208" s="61"/>
      <c r="I208" s="4"/>
      <c r="J208" s="4"/>
      <c r="K208" s="4"/>
      <c r="L208" s="83"/>
      <c r="M208" s="62"/>
      <c r="O208" s="35"/>
      <c r="P208" s="4"/>
      <c r="Q208" s="4"/>
      <c r="R208" s="4"/>
      <c r="S208" s="4"/>
      <c r="T208" s="4"/>
      <c r="U208" s="4"/>
      <c r="V208" s="4"/>
      <c r="W208" s="4"/>
      <c r="X208" s="4"/>
      <c r="Y208" s="48">
        <f>$D$187*Y207</f>
        <v>2.6967719999999997</v>
      </c>
      <c r="Z208" s="4"/>
      <c r="AA208" s="4"/>
      <c r="AB208" s="4"/>
      <c r="AC208" s="4"/>
      <c r="AD208" s="48">
        <f>$D$187*AD207</f>
        <v>3.3275424</v>
      </c>
      <c r="AE208" s="4"/>
      <c r="AF208" s="4"/>
      <c r="AG208" s="4"/>
      <c r="AH208" s="4"/>
      <c r="AI208" s="48">
        <f>$D$187*AI207</f>
        <v>3.1172856000000002</v>
      </c>
      <c r="AJ208" s="4"/>
      <c r="AK208" s="4"/>
      <c r="AL208" s="4"/>
      <c r="AM208" s="4"/>
      <c r="AN208" s="48"/>
      <c r="AO208" s="4"/>
      <c r="AP208" s="4"/>
      <c r="AQ208" s="4"/>
      <c r="AR208" s="4"/>
      <c r="AS208" s="4"/>
      <c r="AT208" s="4"/>
      <c r="AU208" s="4"/>
      <c r="AV208" s="4"/>
      <c r="AW208" s="4"/>
      <c r="AX208" s="34"/>
      <c r="AZ208" s="35"/>
      <c r="BA208" s="4"/>
      <c r="BB208" s="4"/>
      <c r="BC208" s="4"/>
      <c r="BD208" s="4"/>
      <c r="BE208" s="4"/>
      <c r="BF208" s="4"/>
      <c r="BG208" s="4"/>
      <c r="BH208" s="4"/>
      <c r="BI208" s="4"/>
      <c r="BJ208" s="48">
        <f>$D$187*BJ207</f>
        <v>1.0969279999999999</v>
      </c>
      <c r="BK208" s="4"/>
      <c r="BL208" s="4"/>
      <c r="BM208" s="4"/>
      <c r="BN208" s="4"/>
      <c r="BO208" s="48">
        <f>$D$187*BO207</f>
        <v>1.3534975999999999</v>
      </c>
      <c r="BP208" s="4"/>
      <c r="BQ208" s="4"/>
      <c r="BR208" s="4"/>
      <c r="BS208" s="4"/>
      <c r="BT208" s="48">
        <f>$D$187*BT207</f>
        <v>1.2679744000000002</v>
      </c>
      <c r="BU208" s="4"/>
      <c r="BV208" s="4"/>
      <c r="BW208" s="4"/>
      <c r="BX208" s="4"/>
      <c r="BY208" s="48"/>
      <c r="BZ208" s="4"/>
      <c r="CA208" s="4"/>
      <c r="CB208" s="4"/>
      <c r="CC208" s="4"/>
      <c r="CD208" s="4"/>
      <c r="CE208" s="4"/>
      <c r="CF208" s="4"/>
      <c r="CG208" s="4"/>
      <c r="CH208" s="4"/>
      <c r="CI208" s="34"/>
      <c r="CK208" s="35"/>
      <c r="CL208" s="4"/>
      <c r="CM208" s="4"/>
      <c r="CN208" s="4"/>
      <c r="CO208" s="4"/>
      <c r="CP208" s="4"/>
      <c r="CQ208" s="4"/>
      <c r="CR208" s="4"/>
      <c r="CS208" s="4"/>
      <c r="CT208" s="4"/>
      <c r="CU208" s="48">
        <f>$D$187*CU207</f>
        <v>1.6452150000000003</v>
      </c>
      <c r="CV208" s="4"/>
      <c r="CW208" s="4"/>
      <c r="CX208" s="4"/>
      <c r="CY208" s="4"/>
      <c r="CZ208" s="48">
        <f>$D$187*CZ207</f>
        <v>2.0300280000000002</v>
      </c>
      <c r="DA208" s="4"/>
      <c r="DB208" s="4"/>
      <c r="DC208" s="4"/>
      <c r="DD208" s="4"/>
      <c r="DE208" s="48">
        <f>$D$187*DE207</f>
        <v>1.9017570000000006</v>
      </c>
      <c r="DF208" s="4"/>
      <c r="DG208" s="4"/>
      <c r="DH208" s="4"/>
      <c r="DI208" s="4"/>
      <c r="DJ208" s="48"/>
      <c r="DK208" s="4"/>
      <c r="DL208" s="4"/>
      <c r="DM208" s="4"/>
      <c r="DN208" s="4"/>
      <c r="DO208" s="4"/>
      <c r="DP208" s="4"/>
      <c r="DQ208" s="4"/>
      <c r="DR208" s="4"/>
      <c r="DS208" s="4"/>
      <c r="DT208" s="34"/>
      <c r="DV208" s="35"/>
      <c r="DW208" s="4"/>
      <c r="DX208" s="4"/>
      <c r="DY208" s="4"/>
      <c r="DZ208" s="4"/>
      <c r="EA208" s="4"/>
      <c r="EB208" s="4"/>
      <c r="EC208" s="4"/>
      <c r="ED208" s="4"/>
      <c r="EE208" s="4"/>
      <c r="EF208" s="48">
        <f>$D$187*EF207</f>
        <v>2.8249200000000001</v>
      </c>
      <c r="EG208" s="4"/>
      <c r="EH208" s="4"/>
      <c r="EI208" s="4"/>
      <c r="EJ208" s="4"/>
      <c r="EK208" s="48">
        <f>$D$187*EK207</f>
        <v>3.4856639999999999</v>
      </c>
      <c r="EL208" s="4"/>
      <c r="EM208" s="4"/>
      <c r="EN208" s="4"/>
      <c r="EO208" s="4"/>
      <c r="EP208" s="48">
        <f>$D$187*EP207</f>
        <v>3.2654160000000005</v>
      </c>
      <c r="EQ208" s="4"/>
      <c r="ER208" s="4"/>
      <c r="ES208" s="4"/>
      <c r="ET208" s="4"/>
      <c r="EU208" s="48"/>
      <c r="EV208" s="4"/>
      <c r="EW208" s="4"/>
      <c r="EX208" s="4"/>
      <c r="EY208" s="4"/>
      <c r="EZ208" s="4"/>
      <c r="FA208" s="4"/>
      <c r="FB208" s="4"/>
      <c r="FC208" s="4"/>
      <c r="FD208" s="4"/>
      <c r="FE208" s="34"/>
      <c r="FG208" s="35"/>
      <c r="FH208" s="4"/>
      <c r="FI208" s="4"/>
      <c r="FJ208" s="4"/>
      <c r="FK208" s="4"/>
      <c r="FL208" s="4"/>
      <c r="FM208" s="4"/>
      <c r="FN208" s="4"/>
      <c r="FO208" s="4"/>
      <c r="FP208" s="4"/>
      <c r="FQ208" s="48">
        <f>$D$187*FQ207</f>
        <v>2.8931239999999998</v>
      </c>
      <c r="FR208" s="4"/>
      <c r="FS208" s="4"/>
      <c r="FT208" s="4"/>
      <c r="FU208" s="4"/>
      <c r="FV208" s="48">
        <f>$D$187*FV207</f>
        <v>3.5698208</v>
      </c>
      <c r="FW208" s="4"/>
      <c r="FX208" s="4"/>
      <c r="FY208" s="4"/>
      <c r="FZ208" s="4"/>
      <c r="GA208" s="48">
        <f>$D$187*GA207</f>
        <v>3.3442552000000005</v>
      </c>
      <c r="GB208" s="4"/>
      <c r="GC208" s="4"/>
      <c r="GD208" s="4"/>
      <c r="GE208" s="4"/>
      <c r="GF208" s="48"/>
      <c r="GG208" s="4"/>
      <c r="GH208" s="4"/>
      <c r="GI208" s="4"/>
      <c r="GJ208" s="4"/>
      <c r="GK208" s="4"/>
      <c r="GL208" s="4"/>
      <c r="GM208" s="4"/>
      <c r="GN208" s="4"/>
      <c r="GO208" s="4"/>
      <c r="GP208" s="34"/>
      <c r="GR208" s="4"/>
    </row>
    <row r="209" spans="3:200" s="6" customFormat="1" ht="18" customHeight="1" x14ac:dyDescent="0.2">
      <c r="C209" s="309" t="s">
        <v>90</v>
      </c>
      <c r="D209" s="310"/>
      <c r="E209" s="296"/>
      <c r="F209" s="305"/>
      <c r="H209" s="61"/>
      <c r="I209" s="4"/>
      <c r="J209" s="4"/>
      <c r="K209" s="4"/>
      <c r="L209" s="83"/>
      <c r="M209" s="62"/>
      <c r="O209" s="297"/>
      <c r="P209" s="296"/>
      <c r="Q209" s="296"/>
      <c r="R209" s="296"/>
      <c r="S209" s="296"/>
      <c r="T209" s="296"/>
      <c r="U209" s="296"/>
      <c r="V209" s="296"/>
      <c r="W209" s="296"/>
      <c r="X209" s="296"/>
      <c r="Y209" s="296"/>
      <c r="Z209" s="296"/>
      <c r="AA209" s="296"/>
      <c r="AB209" s="296"/>
      <c r="AC209" s="296"/>
      <c r="AD209" s="302"/>
      <c r="AE209" s="296"/>
      <c r="AF209" s="296"/>
      <c r="AG209" s="296"/>
      <c r="AH209" s="296"/>
      <c r="AI209" s="302"/>
      <c r="AJ209" s="296"/>
      <c r="AK209" s="296"/>
      <c r="AL209" s="296"/>
      <c r="AM209" s="296"/>
      <c r="AN209" s="302"/>
      <c r="AO209" s="296"/>
      <c r="AP209" s="296"/>
      <c r="AQ209" s="296"/>
      <c r="AR209" s="296"/>
      <c r="AS209" s="296"/>
      <c r="AT209" s="296"/>
      <c r="AU209" s="296"/>
      <c r="AV209" s="296"/>
      <c r="AW209" s="296"/>
      <c r="AX209" s="305"/>
      <c r="AZ209" s="297"/>
      <c r="BA209" s="296"/>
      <c r="BB209" s="296"/>
      <c r="BC209" s="296"/>
      <c r="BD209" s="296"/>
      <c r="BE209" s="296"/>
      <c r="BF209" s="296"/>
      <c r="BG209" s="296"/>
      <c r="BH209" s="296"/>
      <c r="BI209" s="296"/>
      <c r="BJ209" s="296"/>
      <c r="BK209" s="296"/>
      <c r="BL209" s="296"/>
      <c r="BM209" s="296"/>
      <c r="BN209" s="296"/>
      <c r="BO209" s="302"/>
      <c r="BP209" s="296"/>
      <c r="BQ209" s="296"/>
      <c r="BR209" s="296"/>
      <c r="BS209" s="296"/>
      <c r="BT209" s="302"/>
      <c r="BU209" s="296"/>
      <c r="BV209" s="296"/>
      <c r="BW209" s="296"/>
      <c r="BX209" s="296"/>
      <c r="BY209" s="302"/>
      <c r="BZ209" s="296"/>
      <c r="CA209" s="296"/>
      <c r="CB209" s="296"/>
      <c r="CC209" s="296"/>
      <c r="CD209" s="296"/>
      <c r="CE209" s="296"/>
      <c r="CF209" s="296"/>
      <c r="CG209" s="296"/>
      <c r="CH209" s="296"/>
      <c r="CI209" s="305"/>
      <c r="CK209" s="297"/>
      <c r="CL209" s="296"/>
      <c r="CM209" s="296"/>
      <c r="CN209" s="296"/>
      <c r="CO209" s="296"/>
      <c r="CP209" s="296"/>
      <c r="CQ209" s="296"/>
      <c r="CR209" s="296"/>
      <c r="CS209" s="296"/>
      <c r="CT209" s="296"/>
      <c r="CU209" s="296"/>
      <c r="CV209" s="296"/>
      <c r="CW209" s="296"/>
      <c r="CX209" s="296"/>
      <c r="CY209" s="296"/>
      <c r="CZ209" s="302"/>
      <c r="DA209" s="296"/>
      <c r="DB209" s="296"/>
      <c r="DC209" s="296"/>
      <c r="DD209" s="296"/>
      <c r="DE209" s="302"/>
      <c r="DF209" s="296"/>
      <c r="DG209" s="296"/>
      <c r="DH209" s="296"/>
      <c r="DI209" s="296"/>
      <c r="DJ209" s="302"/>
      <c r="DK209" s="296"/>
      <c r="DL209" s="296"/>
      <c r="DM209" s="296"/>
      <c r="DN209" s="296"/>
      <c r="DO209" s="296"/>
      <c r="DP209" s="296"/>
      <c r="DQ209" s="296"/>
      <c r="DR209" s="296"/>
      <c r="DS209" s="296"/>
      <c r="DT209" s="305"/>
      <c r="DV209" s="297"/>
      <c r="DW209" s="296"/>
      <c r="DX209" s="296"/>
      <c r="DY209" s="296"/>
      <c r="DZ209" s="296"/>
      <c r="EA209" s="296"/>
      <c r="EB209" s="296"/>
      <c r="EC209" s="296"/>
      <c r="ED209" s="296"/>
      <c r="EE209" s="296"/>
      <c r="EF209" s="296"/>
      <c r="EG209" s="296"/>
      <c r="EH209" s="296"/>
      <c r="EI209" s="296"/>
      <c r="EJ209" s="296"/>
      <c r="EK209" s="302"/>
      <c r="EL209" s="296"/>
      <c r="EM209" s="296"/>
      <c r="EN209" s="296"/>
      <c r="EO209" s="296"/>
      <c r="EP209" s="302"/>
      <c r="EQ209" s="296"/>
      <c r="ER209" s="296"/>
      <c r="ES209" s="296"/>
      <c r="ET209" s="296"/>
      <c r="EU209" s="302"/>
      <c r="EV209" s="296"/>
      <c r="EW209" s="296"/>
      <c r="EX209" s="296"/>
      <c r="EY209" s="296"/>
      <c r="EZ209" s="296"/>
      <c r="FA209" s="296"/>
      <c r="FB209" s="296"/>
      <c r="FC209" s="296"/>
      <c r="FD209" s="296"/>
      <c r="FE209" s="305"/>
      <c r="FG209" s="297"/>
      <c r="FH209" s="296"/>
      <c r="FI209" s="296"/>
      <c r="FJ209" s="296"/>
      <c r="FK209" s="296"/>
      <c r="FL209" s="296"/>
      <c r="FM209" s="296"/>
      <c r="FN209" s="296"/>
      <c r="FO209" s="296"/>
      <c r="FP209" s="296"/>
      <c r="FQ209" s="296"/>
      <c r="FR209" s="296"/>
      <c r="FS209" s="296"/>
      <c r="FT209" s="296"/>
      <c r="FU209" s="296"/>
      <c r="FV209" s="302"/>
      <c r="FW209" s="296"/>
      <c r="FX209" s="296"/>
      <c r="FY209" s="296"/>
      <c r="FZ209" s="296"/>
      <c r="GA209" s="302"/>
      <c r="GB209" s="296"/>
      <c r="GC209" s="296"/>
      <c r="GD209" s="296"/>
      <c r="GE209" s="296"/>
      <c r="GF209" s="302"/>
      <c r="GG209" s="296"/>
      <c r="GH209" s="296"/>
      <c r="GI209" s="296"/>
      <c r="GJ209" s="296"/>
      <c r="GK209" s="296"/>
      <c r="GL209" s="296"/>
      <c r="GM209" s="296"/>
      <c r="GN209" s="296"/>
      <c r="GO209" s="296"/>
      <c r="GP209" s="305"/>
      <c r="GR209" s="4"/>
    </row>
    <row r="210" spans="3:200" s="6" customFormat="1" ht="18" customHeight="1" x14ac:dyDescent="0.2">
      <c r="C210" s="39" t="s">
        <v>44</v>
      </c>
      <c r="E210" s="4" t="s">
        <v>288</v>
      </c>
      <c r="F210" s="34"/>
      <c r="H210" s="61"/>
      <c r="I210" s="4"/>
      <c r="J210" s="4"/>
      <c r="K210" s="4"/>
      <c r="L210" s="83"/>
      <c r="M210" s="62"/>
      <c r="O210" s="35"/>
      <c r="P210" s="4"/>
      <c r="Q210" s="4"/>
      <c r="R210" s="4"/>
      <c r="S210" s="4"/>
      <c r="T210" s="4"/>
      <c r="U210" s="4"/>
      <c r="V210" s="4"/>
      <c r="W210" s="4"/>
      <c r="X210" s="4"/>
      <c r="Y210" s="48">
        <f>Y$208*(AX40/(AX40+AX41+AX43))</f>
        <v>2.212736</v>
      </c>
      <c r="Z210" s="4"/>
      <c r="AA210" s="4"/>
      <c r="AB210" s="4"/>
      <c r="AC210" s="4"/>
      <c r="AD210" s="48">
        <f>AD$208*(AX40/(AX40+AX41+AX43))</f>
        <v>2.7302912000000004</v>
      </c>
      <c r="AE210" s="4"/>
      <c r="AF210" s="4"/>
      <c r="AG210" s="4"/>
      <c r="AH210" s="4"/>
      <c r="AI210" s="48">
        <f>AI$208*(AX40/(AX40+AX41+AX43))</f>
        <v>2.5577728000000004</v>
      </c>
      <c r="AJ210" s="4"/>
      <c r="AK210" s="4"/>
      <c r="AL210" s="4"/>
      <c r="AM210" s="4"/>
      <c r="AN210" s="48"/>
      <c r="AO210" s="4"/>
      <c r="AP210" s="4"/>
      <c r="AQ210" s="4"/>
      <c r="AR210" s="4"/>
      <c r="AS210" s="4"/>
      <c r="AT210" s="4"/>
      <c r="AU210" s="4"/>
      <c r="AV210" s="4"/>
      <c r="AW210" s="4"/>
      <c r="AX210" s="34"/>
      <c r="AZ210" s="35"/>
      <c r="BA210" s="4"/>
      <c r="BB210" s="4"/>
      <c r="BC210" s="4"/>
      <c r="BD210" s="4"/>
      <c r="BE210" s="4"/>
      <c r="BF210" s="4"/>
      <c r="BG210" s="4"/>
      <c r="BH210" s="4"/>
      <c r="BI210" s="4"/>
      <c r="BJ210" s="48">
        <f>BJ$208*(CI40/(CI40+CI41+CI43))</f>
        <v>1.0969279999999999</v>
      </c>
      <c r="BK210" s="4"/>
      <c r="BL210" s="4"/>
      <c r="BM210" s="4"/>
      <c r="BN210" s="4"/>
      <c r="BO210" s="48">
        <f>BO$208*(CI40/(CI40+CI41+CI43))</f>
        <v>1.3534975999999999</v>
      </c>
      <c r="BP210" s="4"/>
      <c r="BQ210" s="4"/>
      <c r="BR210" s="4"/>
      <c r="BS210" s="4"/>
      <c r="BT210" s="48">
        <f>BT$208*(CI40/(CI40+CI41+CI43))</f>
        <v>1.2679744000000002</v>
      </c>
      <c r="BU210" s="4"/>
      <c r="BV210" s="4"/>
      <c r="BW210" s="4"/>
      <c r="BX210" s="4"/>
      <c r="BY210" s="48"/>
      <c r="BZ210" s="4"/>
      <c r="CA210" s="4"/>
      <c r="CB210" s="4"/>
      <c r="CC210" s="4"/>
      <c r="CD210" s="4"/>
      <c r="CE210" s="4"/>
      <c r="CF210" s="4"/>
      <c r="CG210" s="4"/>
      <c r="CH210" s="4"/>
      <c r="CI210" s="34"/>
      <c r="CK210" s="35"/>
      <c r="CL210" s="4"/>
      <c r="CM210" s="4"/>
      <c r="CN210" s="4"/>
      <c r="CO210" s="4"/>
      <c r="CP210" s="4"/>
      <c r="CQ210" s="4"/>
      <c r="CR210" s="4"/>
      <c r="CS210" s="4"/>
      <c r="CT210" s="4"/>
      <c r="CU210" s="48">
        <f>CU$208*(DT40/(DT40+DT41+DT43))</f>
        <v>0</v>
      </c>
      <c r="CV210" s="4"/>
      <c r="CW210" s="4"/>
      <c r="CX210" s="4"/>
      <c r="CY210" s="4"/>
      <c r="CZ210" s="48">
        <f>CZ$208*(DT40/(DT40+DT41+DT43))</f>
        <v>0</v>
      </c>
      <c r="DA210" s="4"/>
      <c r="DB210" s="4"/>
      <c r="DC210" s="4"/>
      <c r="DD210" s="4"/>
      <c r="DE210" s="48">
        <f>DE$208*(DT40/(DT40+DT41+DT43))</f>
        <v>0</v>
      </c>
      <c r="DF210" s="4"/>
      <c r="DG210" s="4"/>
      <c r="DH210" s="4"/>
      <c r="DI210" s="4"/>
      <c r="DJ210" s="48"/>
      <c r="DK210" s="4"/>
      <c r="DL210" s="4"/>
      <c r="DM210" s="4"/>
      <c r="DN210" s="4"/>
      <c r="DO210" s="4"/>
      <c r="DP210" s="4"/>
      <c r="DQ210" s="4"/>
      <c r="DR210" s="4"/>
      <c r="DS210" s="4"/>
      <c r="DT210" s="34"/>
      <c r="DV210" s="35"/>
      <c r="DW210" s="4"/>
      <c r="DX210" s="4"/>
      <c r="DY210" s="4"/>
      <c r="DZ210" s="4"/>
      <c r="EA210" s="4"/>
      <c r="EB210" s="4"/>
      <c r="EC210" s="4"/>
      <c r="ED210" s="4"/>
      <c r="EE210" s="4"/>
      <c r="EF210" s="48">
        <f>EF$208*(FE40/(FE40+FE41+FE43))</f>
        <v>1.1652795</v>
      </c>
      <c r="EG210" s="4"/>
      <c r="EH210" s="4"/>
      <c r="EI210" s="4"/>
      <c r="EJ210" s="4"/>
      <c r="EK210" s="48">
        <f>EK$208*(FE40/(FE40+FE41+FE43))</f>
        <v>1.4378364000000001</v>
      </c>
      <c r="EL210" s="4"/>
      <c r="EM210" s="4"/>
      <c r="EN210" s="4"/>
      <c r="EO210" s="4"/>
      <c r="EP210" s="48">
        <f>EP$208*(FE40/(FE40+FE41+FE43))</f>
        <v>1.3469841000000002</v>
      </c>
      <c r="EQ210" s="4"/>
      <c r="ER210" s="4"/>
      <c r="ES210" s="4"/>
      <c r="ET210" s="4"/>
      <c r="EU210" s="48"/>
      <c r="EV210" s="4"/>
      <c r="EW210" s="4"/>
      <c r="EX210" s="4"/>
      <c r="EY210" s="4"/>
      <c r="EZ210" s="4"/>
      <c r="FA210" s="4"/>
      <c r="FB210" s="4"/>
      <c r="FC210" s="4"/>
      <c r="FD210" s="4"/>
      <c r="FE210" s="34"/>
      <c r="FG210" s="35"/>
      <c r="FH210" s="4"/>
      <c r="FI210" s="4"/>
      <c r="FJ210" s="4"/>
      <c r="FK210" s="4"/>
      <c r="FL210" s="4"/>
      <c r="FM210" s="4"/>
      <c r="FN210" s="4"/>
      <c r="FO210" s="4"/>
      <c r="FP210" s="4"/>
      <c r="FQ210" s="48">
        <f>FQ$208*(GP40/(GP40+GP41+GP43))</f>
        <v>0</v>
      </c>
      <c r="FR210" s="4"/>
      <c r="FS210" s="4"/>
      <c r="FT210" s="4"/>
      <c r="FU210" s="4"/>
      <c r="FV210" s="48">
        <f>FV$208*(GP40/(GP40+GP41+GP43))</f>
        <v>0</v>
      </c>
      <c r="FW210" s="4"/>
      <c r="FX210" s="4"/>
      <c r="FY210" s="4"/>
      <c r="FZ210" s="4"/>
      <c r="GA210" s="48">
        <f>GA$208*(GP40/(GP40+GP41+GP43))</f>
        <v>0</v>
      </c>
      <c r="GB210" s="4"/>
      <c r="GC210" s="4"/>
      <c r="GD210" s="4"/>
      <c r="GE210" s="4"/>
      <c r="GF210" s="48"/>
      <c r="GG210" s="4"/>
      <c r="GH210" s="4"/>
      <c r="GI210" s="4"/>
      <c r="GJ210" s="4"/>
      <c r="GK210" s="4"/>
      <c r="GL210" s="4"/>
      <c r="GM210" s="4"/>
      <c r="GN210" s="4"/>
      <c r="GO210" s="4"/>
      <c r="GP210" s="34"/>
      <c r="GR210" s="4"/>
    </row>
    <row r="211" spans="3:200" s="6" customFormat="1" ht="18" customHeight="1" x14ac:dyDescent="0.2">
      <c r="C211" s="39" t="s">
        <v>46</v>
      </c>
      <c r="E211" s="4" t="s">
        <v>28</v>
      </c>
      <c r="F211" s="34"/>
      <c r="H211" s="61"/>
      <c r="I211" s="4"/>
      <c r="J211" s="4"/>
      <c r="K211" s="4"/>
      <c r="L211" s="83"/>
      <c r="M211" s="62"/>
      <c r="O211" s="35"/>
      <c r="P211" s="4"/>
      <c r="Q211" s="4"/>
      <c r="R211" s="4"/>
      <c r="S211" s="4"/>
      <c r="T211" s="4"/>
      <c r="U211" s="4"/>
      <c r="V211" s="4"/>
      <c r="W211" s="4"/>
      <c r="X211" s="4"/>
      <c r="Y211" s="48">
        <f>Y$208*(AX41/(AX40+AX41+AX43))</f>
        <v>0.48403600000000002</v>
      </c>
      <c r="Z211" s="4"/>
      <c r="AA211" s="4"/>
      <c r="AB211" s="4"/>
      <c r="AC211" s="4"/>
      <c r="AD211" s="48">
        <f>AD$208*(AX41/(AX40+AX41+AX43))</f>
        <v>0.59725120000000009</v>
      </c>
      <c r="AE211" s="4"/>
      <c r="AF211" s="4"/>
      <c r="AG211" s="4"/>
      <c r="AH211" s="4"/>
      <c r="AI211" s="48">
        <f>AI$208*(AX41/(AX40+AX41+AX43))</f>
        <v>0.55951280000000014</v>
      </c>
      <c r="AJ211" s="4"/>
      <c r="AK211" s="4"/>
      <c r="AL211" s="4"/>
      <c r="AM211" s="4"/>
      <c r="AN211" s="48"/>
      <c r="AO211" s="4"/>
      <c r="AP211" s="4"/>
      <c r="AQ211" s="4"/>
      <c r="AR211" s="4"/>
      <c r="AS211" s="4"/>
      <c r="AT211" s="4"/>
      <c r="AU211" s="4"/>
      <c r="AV211" s="4"/>
      <c r="AW211" s="4"/>
      <c r="AX211" s="34"/>
      <c r="AZ211" s="35"/>
      <c r="BA211" s="4"/>
      <c r="BB211" s="4"/>
      <c r="BC211" s="4"/>
      <c r="BD211" s="4"/>
      <c r="BE211" s="4"/>
      <c r="BF211" s="4"/>
      <c r="BG211" s="4"/>
      <c r="BH211" s="4"/>
      <c r="BI211" s="4"/>
      <c r="BJ211" s="48">
        <f>BJ$208*(CI41/(CI40+CI41+CI43))</f>
        <v>0</v>
      </c>
      <c r="BK211" s="4"/>
      <c r="BL211" s="4"/>
      <c r="BM211" s="4"/>
      <c r="BN211" s="4"/>
      <c r="BO211" s="48">
        <f>BO$208*(CI41/(CI40+CI41+CI43))</f>
        <v>0</v>
      </c>
      <c r="BP211" s="4"/>
      <c r="BQ211" s="4"/>
      <c r="BR211" s="4"/>
      <c r="BS211" s="4"/>
      <c r="BT211" s="48">
        <f>BT$208*(CI41/(CI40+CI41+CI43))</f>
        <v>0</v>
      </c>
      <c r="BU211" s="4"/>
      <c r="BV211" s="4"/>
      <c r="BW211" s="4"/>
      <c r="BX211" s="4"/>
      <c r="BY211" s="48"/>
      <c r="BZ211" s="4"/>
      <c r="CA211" s="4"/>
      <c r="CB211" s="4"/>
      <c r="CC211" s="4"/>
      <c r="CD211" s="4"/>
      <c r="CE211" s="4"/>
      <c r="CF211" s="4"/>
      <c r="CG211" s="4"/>
      <c r="CH211" s="4"/>
      <c r="CI211" s="34"/>
      <c r="CK211" s="35"/>
      <c r="CL211" s="4"/>
      <c r="CM211" s="4"/>
      <c r="CN211" s="4"/>
      <c r="CO211" s="4"/>
      <c r="CP211" s="4"/>
      <c r="CQ211" s="4"/>
      <c r="CR211" s="4"/>
      <c r="CS211" s="4"/>
      <c r="CT211" s="4"/>
      <c r="CU211" s="48">
        <f>CU$208*(DT41/(DT40+DT41+DT43))</f>
        <v>0</v>
      </c>
      <c r="CV211" s="4"/>
      <c r="CW211" s="4"/>
      <c r="CX211" s="4"/>
      <c r="CY211" s="4"/>
      <c r="CZ211" s="48">
        <f>CZ$208*(DT41/(DT40+DT41+DT43))</f>
        <v>0</v>
      </c>
      <c r="DA211" s="4"/>
      <c r="DB211" s="4"/>
      <c r="DC211" s="4"/>
      <c r="DD211" s="4"/>
      <c r="DE211" s="48">
        <f>DE$208*(DT41/(DT40+DT41+DT43))</f>
        <v>0</v>
      </c>
      <c r="DF211" s="4"/>
      <c r="DG211" s="4"/>
      <c r="DH211" s="4"/>
      <c r="DI211" s="4"/>
      <c r="DJ211" s="48"/>
      <c r="DK211" s="4"/>
      <c r="DL211" s="4"/>
      <c r="DM211" s="4"/>
      <c r="DN211" s="4"/>
      <c r="DO211" s="4"/>
      <c r="DP211" s="4"/>
      <c r="DQ211" s="4"/>
      <c r="DR211" s="4"/>
      <c r="DS211" s="4"/>
      <c r="DT211" s="34"/>
      <c r="DV211" s="35"/>
      <c r="DW211" s="4"/>
      <c r="DX211" s="4"/>
      <c r="DY211" s="4"/>
      <c r="DZ211" s="4"/>
      <c r="EA211" s="4"/>
      <c r="EB211" s="4"/>
      <c r="EC211" s="4"/>
      <c r="ED211" s="4"/>
      <c r="EE211" s="4"/>
      <c r="EF211" s="48">
        <f>EF$208*(FE41/(FE40+FE41+FE43))</f>
        <v>0.74154150000000008</v>
      </c>
      <c r="EG211" s="4"/>
      <c r="EH211" s="4"/>
      <c r="EI211" s="4"/>
      <c r="EJ211" s="4"/>
      <c r="EK211" s="48">
        <f>EK$208*(FE41/(FE40+FE41+FE43))</f>
        <v>0.91498679999999999</v>
      </c>
      <c r="EL211" s="4"/>
      <c r="EM211" s="4"/>
      <c r="EN211" s="4"/>
      <c r="EO211" s="4"/>
      <c r="EP211" s="48">
        <f>EP$208*(FE41/(FE40+FE41+FE43))</f>
        <v>0.8571717000000002</v>
      </c>
      <c r="EQ211" s="4"/>
      <c r="ER211" s="4"/>
      <c r="ES211" s="4"/>
      <c r="ET211" s="4"/>
      <c r="EU211" s="48"/>
      <c r="EV211" s="4"/>
      <c r="EW211" s="4"/>
      <c r="EX211" s="4"/>
      <c r="EY211" s="4"/>
      <c r="EZ211" s="4"/>
      <c r="FA211" s="4"/>
      <c r="FB211" s="4"/>
      <c r="FC211" s="4"/>
      <c r="FD211" s="4"/>
      <c r="FE211" s="34"/>
      <c r="FG211" s="35"/>
      <c r="FH211" s="4"/>
      <c r="FI211" s="4"/>
      <c r="FJ211" s="4"/>
      <c r="FK211" s="4"/>
      <c r="FL211" s="4"/>
      <c r="FM211" s="4"/>
      <c r="FN211" s="4"/>
      <c r="FO211" s="4"/>
      <c r="FP211" s="4"/>
      <c r="FQ211" s="48">
        <f>FQ$208*(GP41/(GP40+GP41+GP43))</f>
        <v>2.8931239999999998</v>
      </c>
      <c r="FR211" s="4"/>
      <c r="FS211" s="4"/>
      <c r="FT211" s="4"/>
      <c r="FU211" s="4"/>
      <c r="FV211" s="48">
        <f>FV$208*(GP41/(GP40+GP41+GP43))</f>
        <v>3.5698208</v>
      </c>
      <c r="FW211" s="4"/>
      <c r="FX211" s="4"/>
      <c r="FY211" s="4"/>
      <c r="FZ211" s="4"/>
      <c r="GA211" s="48">
        <f>GA$208*(GP41/(GP40+GP41+GP43))</f>
        <v>3.3442552000000005</v>
      </c>
      <c r="GB211" s="4"/>
      <c r="GC211" s="4"/>
      <c r="GD211" s="4"/>
      <c r="GE211" s="4"/>
      <c r="GF211" s="48"/>
      <c r="GG211" s="4"/>
      <c r="GH211" s="4"/>
      <c r="GI211" s="4"/>
      <c r="GJ211" s="4"/>
      <c r="GK211" s="4"/>
      <c r="GL211" s="4"/>
      <c r="GM211" s="4"/>
      <c r="GN211" s="4"/>
      <c r="GO211" s="4"/>
      <c r="GP211" s="34"/>
      <c r="GR211" s="4"/>
    </row>
    <row r="212" spans="3:200" s="6" customFormat="1" ht="18" customHeight="1" x14ac:dyDescent="0.2">
      <c r="C212" s="39" t="s">
        <v>48</v>
      </c>
      <c r="E212" s="4" t="s">
        <v>28</v>
      </c>
      <c r="F212" s="34"/>
      <c r="H212" s="61"/>
      <c r="I212" s="4"/>
      <c r="J212" s="4"/>
      <c r="K212" s="4"/>
      <c r="L212" s="83"/>
      <c r="M212" s="62"/>
      <c r="O212" s="35"/>
      <c r="P212" s="4"/>
      <c r="Q212" s="4"/>
      <c r="R212" s="4"/>
      <c r="S212" s="4"/>
      <c r="T212" s="4"/>
      <c r="U212" s="4"/>
      <c r="V212" s="4"/>
      <c r="W212" s="4"/>
      <c r="X212" s="4"/>
      <c r="Y212" s="48">
        <f>Y$208*(AX43/(AX40+AX41+AX43))</f>
        <v>0</v>
      </c>
      <c r="Z212" s="4"/>
      <c r="AA212" s="4"/>
      <c r="AB212" s="4"/>
      <c r="AC212" s="4"/>
      <c r="AD212" s="48">
        <f>AD$208*(AX43/(AX40+AX41+AX43))</f>
        <v>0</v>
      </c>
      <c r="AE212" s="4"/>
      <c r="AF212" s="4"/>
      <c r="AG212" s="4"/>
      <c r="AH212" s="4"/>
      <c r="AI212" s="48">
        <f>AI$208*(AX43/(AX40+AX41+AX43))</f>
        <v>0</v>
      </c>
      <c r="AJ212" s="4"/>
      <c r="AK212" s="4"/>
      <c r="AL212" s="4"/>
      <c r="AM212" s="4"/>
      <c r="AN212" s="48"/>
      <c r="AO212" s="4"/>
      <c r="AP212" s="4"/>
      <c r="AQ212" s="4"/>
      <c r="AR212" s="4"/>
      <c r="AS212" s="4"/>
      <c r="AT212" s="4"/>
      <c r="AU212" s="4"/>
      <c r="AV212" s="4"/>
      <c r="AW212" s="4"/>
      <c r="AX212" s="34"/>
      <c r="AZ212" s="35"/>
      <c r="BA212" s="4"/>
      <c r="BB212" s="4"/>
      <c r="BC212" s="4"/>
      <c r="BD212" s="4"/>
      <c r="BE212" s="4"/>
      <c r="BF212" s="4"/>
      <c r="BG212" s="4"/>
      <c r="BH212" s="4"/>
      <c r="BI212" s="4"/>
      <c r="BJ212" s="48">
        <f>BJ$208*(CI43/(CI40+CI41+CI43))</f>
        <v>0</v>
      </c>
      <c r="BK212" s="4"/>
      <c r="BL212" s="4"/>
      <c r="BM212" s="4"/>
      <c r="BN212" s="4"/>
      <c r="BO212" s="48">
        <f>BO$208*(CI43/(CI40+CI41+CI43))</f>
        <v>0</v>
      </c>
      <c r="BP212" s="4"/>
      <c r="BQ212" s="4"/>
      <c r="BR212" s="4"/>
      <c r="BS212" s="4"/>
      <c r="BT212" s="48">
        <f>BT$208*(CI43/(CI40+CI41+CI43))</f>
        <v>0</v>
      </c>
      <c r="BU212" s="4"/>
      <c r="BV212" s="4"/>
      <c r="BW212" s="4"/>
      <c r="BX212" s="4"/>
      <c r="BY212" s="48"/>
      <c r="BZ212" s="4"/>
      <c r="CA212" s="4"/>
      <c r="CB212" s="4"/>
      <c r="CC212" s="4"/>
      <c r="CD212" s="4"/>
      <c r="CE212" s="4"/>
      <c r="CF212" s="4"/>
      <c r="CG212" s="4"/>
      <c r="CH212" s="4"/>
      <c r="CI212" s="34"/>
      <c r="CK212" s="35"/>
      <c r="CL212" s="4"/>
      <c r="CM212" s="4"/>
      <c r="CN212" s="4"/>
      <c r="CO212" s="4"/>
      <c r="CP212" s="4"/>
      <c r="CQ212" s="4"/>
      <c r="CR212" s="4"/>
      <c r="CS212" s="4"/>
      <c r="CT212" s="4"/>
      <c r="CU212" s="48">
        <f>CU$208*(DT43/(DT40+DT41+DT43))</f>
        <v>1.6452150000000003</v>
      </c>
      <c r="CV212" s="4"/>
      <c r="CW212" s="4"/>
      <c r="CX212" s="4"/>
      <c r="CY212" s="4"/>
      <c r="CZ212" s="48">
        <f>CZ$208*(DT43/(DT40+DT41+DT43))</f>
        <v>2.0300280000000002</v>
      </c>
      <c r="DA212" s="4"/>
      <c r="DB212" s="4"/>
      <c r="DC212" s="4"/>
      <c r="DD212" s="4"/>
      <c r="DE212" s="48">
        <f>DE$208*(DT43/(DT40+DT41+DT43))</f>
        <v>1.9017570000000006</v>
      </c>
      <c r="DF212" s="4"/>
      <c r="DG212" s="4"/>
      <c r="DH212" s="4"/>
      <c r="DI212" s="4"/>
      <c r="DJ212" s="48"/>
      <c r="DK212" s="4"/>
      <c r="DL212" s="4"/>
      <c r="DM212" s="4"/>
      <c r="DN212" s="4"/>
      <c r="DO212" s="4"/>
      <c r="DP212" s="4"/>
      <c r="DQ212" s="4"/>
      <c r="DR212" s="4"/>
      <c r="DS212" s="4"/>
      <c r="DT212" s="34"/>
      <c r="DV212" s="35"/>
      <c r="DW212" s="4"/>
      <c r="DX212" s="4"/>
      <c r="DY212" s="4"/>
      <c r="DZ212" s="4"/>
      <c r="EA212" s="4"/>
      <c r="EB212" s="4"/>
      <c r="EC212" s="4"/>
      <c r="ED212" s="4"/>
      <c r="EE212" s="4"/>
      <c r="EF212" s="48">
        <f>EF$208*(FE43/(FE40+FE41+FE43))</f>
        <v>0.91809900000000011</v>
      </c>
      <c r="EG212" s="4"/>
      <c r="EH212" s="4"/>
      <c r="EI212" s="4"/>
      <c r="EJ212" s="4"/>
      <c r="EK212" s="48">
        <f>EK$208*(FE43/(FE40+FE41+FE43))</f>
        <v>1.1328408000000001</v>
      </c>
      <c r="EL212" s="4"/>
      <c r="EM212" s="4"/>
      <c r="EN212" s="4"/>
      <c r="EO212" s="4"/>
      <c r="EP212" s="48">
        <f>EP$208*(FE43/(FE40+FE41+FE43))</f>
        <v>1.0612602000000002</v>
      </c>
      <c r="EQ212" s="4"/>
      <c r="ER212" s="4"/>
      <c r="ES212" s="4"/>
      <c r="ET212" s="4"/>
      <c r="EU212" s="48"/>
      <c r="EV212" s="4"/>
      <c r="EW212" s="4"/>
      <c r="EX212" s="4"/>
      <c r="EY212" s="4"/>
      <c r="EZ212" s="4"/>
      <c r="FA212" s="4"/>
      <c r="FB212" s="4"/>
      <c r="FC212" s="4"/>
      <c r="FD212" s="4"/>
      <c r="FE212" s="34"/>
      <c r="FG212" s="35"/>
      <c r="FH212" s="4"/>
      <c r="FI212" s="4"/>
      <c r="FJ212" s="4"/>
      <c r="FK212" s="4"/>
      <c r="FL212" s="4"/>
      <c r="FM212" s="4"/>
      <c r="FN212" s="4"/>
      <c r="FO212" s="4"/>
      <c r="FP212" s="4"/>
      <c r="FQ212" s="48">
        <f>FQ$208*(GP43/(GP40+GP41+GP43))</f>
        <v>0</v>
      </c>
      <c r="FR212" s="4"/>
      <c r="FS212" s="4"/>
      <c r="FT212" s="4"/>
      <c r="FU212" s="4"/>
      <c r="FV212" s="48">
        <f>FV$208*(GP43/(GP40+GP41+GP43))</f>
        <v>0</v>
      </c>
      <c r="FW212" s="4"/>
      <c r="FX212" s="4"/>
      <c r="FY212" s="4"/>
      <c r="FZ212" s="4"/>
      <c r="GA212" s="48">
        <f>GA$208*(GP43/(GP40+GP41+GP43))</f>
        <v>0</v>
      </c>
      <c r="GB212" s="4"/>
      <c r="GC212" s="4"/>
      <c r="GD212" s="4"/>
      <c r="GE212" s="4"/>
      <c r="GF212" s="48"/>
      <c r="GG212" s="4"/>
      <c r="GH212" s="4"/>
      <c r="GI212" s="4"/>
      <c r="GJ212" s="4"/>
      <c r="GK212" s="4"/>
      <c r="GL212" s="4"/>
      <c r="GM212" s="4"/>
      <c r="GN212" s="4"/>
      <c r="GO212" s="4"/>
      <c r="GP212" s="34"/>
      <c r="GR212" s="4"/>
    </row>
    <row r="213" spans="3:200" s="6" customFormat="1" ht="15" customHeight="1" x14ac:dyDescent="0.2">
      <c r="C213" s="46"/>
      <c r="D213" s="41"/>
      <c r="E213" s="41"/>
      <c r="F213" s="41"/>
      <c r="H213" s="42"/>
      <c r="I213" s="42"/>
      <c r="J213" s="42"/>
      <c r="K213" s="42"/>
      <c r="L213" s="42"/>
      <c r="M213" s="42"/>
      <c r="N213" s="43"/>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3"/>
      <c r="AZ213" s="42"/>
      <c r="BA213" s="42"/>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3"/>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c r="DN213" s="42"/>
      <c r="DO213" s="42"/>
      <c r="DP213" s="42"/>
      <c r="DQ213" s="42"/>
      <c r="DR213" s="42"/>
      <c r="DS213" s="42"/>
      <c r="DT213" s="42"/>
      <c r="DU213" s="43"/>
      <c r="DV213" s="42"/>
      <c r="DW213" s="42"/>
      <c r="DX213" s="42"/>
      <c r="DY213" s="42"/>
      <c r="DZ213" s="42"/>
      <c r="EA213" s="42"/>
      <c r="EB213" s="42"/>
      <c r="EC213" s="42"/>
      <c r="ED213" s="42"/>
      <c r="EE213" s="42"/>
      <c r="EF213" s="42"/>
      <c r="EG213" s="42"/>
      <c r="EH213" s="42"/>
      <c r="EI213" s="42"/>
      <c r="EJ213" s="42"/>
      <c r="EK213" s="42"/>
      <c r="EL213" s="42"/>
      <c r="EM213" s="42"/>
      <c r="EN213" s="42"/>
      <c r="EO213" s="42"/>
      <c r="EP213" s="42"/>
      <c r="EQ213" s="42"/>
      <c r="ER213" s="42"/>
      <c r="ES213" s="42"/>
      <c r="ET213" s="42"/>
      <c r="EU213" s="42"/>
      <c r="EV213" s="42"/>
      <c r="EW213" s="42"/>
      <c r="EX213" s="42"/>
      <c r="EY213" s="42"/>
      <c r="EZ213" s="42"/>
      <c r="FA213" s="42"/>
      <c r="FB213" s="42"/>
      <c r="FC213" s="42"/>
      <c r="FD213" s="42"/>
      <c r="FE213" s="42"/>
      <c r="FF213" s="43"/>
      <c r="FG213" s="42"/>
      <c r="FH213" s="42"/>
      <c r="FI213" s="42"/>
      <c r="FJ213" s="42"/>
      <c r="FK213" s="42"/>
      <c r="FL213" s="42"/>
      <c r="FM213" s="42"/>
      <c r="FN213" s="42"/>
      <c r="FO213" s="42"/>
      <c r="FP213" s="42"/>
      <c r="FQ213" s="42"/>
      <c r="FR213" s="42"/>
      <c r="FS213" s="42"/>
      <c r="FT213" s="42"/>
      <c r="FU213" s="42"/>
      <c r="FV213" s="42"/>
      <c r="FW213" s="42"/>
      <c r="FX213" s="42"/>
      <c r="FY213" s="42"/>
      <c r="FZ213" s="42"/>
      <c r="GA213" s="42"/>
      <c r="GB213" s="42"/>
      <c r="GC213" s="42"/>
      <c r="GD213" s="42"/>
      <c r="GE213" s="42"/>
      <c r="GF213" s="42"/>
      <c r="GG213" s="42"/>
      <c r="GH213" s="42"/>
      <c r="GI213" s="42"/>
      <c r="GJ213" s="42"/>
      <c r="GK213" s="42"/>
      <c r="GL213" s="42"/>
      <c r="GM213" s="42"/>
      <c r="GN213" s="42"/>
      <c r="GO213" s="42"/>
      <c r="GP213" s="42"/>
      <c r="GR213" s="43"/>
    </row>
    <row r="214" spans="3:200" ht="15" x14ac:dyDescent="0.25">
      <c r="C214" s="33" t="s">
        <v>91</v>
      </c>
      <c r="H214" s="247" t="s">
        <v>1</v>
      </c>
      <c r="O214" s="248" t="s">
        <v>94</v>
      </c>
      <c r="AZ214" s="196" t="s">
        <v>2</v>
      </c>
      <c r="CK214" s="197" t="s">
        <v>3</v>
      </c>
      <c r="DV214" s="198" t="s">
        <v>4</v>
      </c>
      <c r="FG214" s="199" t="s">
        <v>5</v>
      </c>
    </row>
    <row r="215" spans="3:200" s="6" customFormat="1" ht="18" customHeight="1" x14ac:dyDescent="0.2">
      <c r="C215" s="129"/>
      <c r="D215" s="130"/>
      <c r="E215" s="131" t="s">
        <v>23</v>
      </c>
      <c r="F215" s="132" t="s">
        <v>24</v>
      </c>
      <c r="H215" s="133">
        <f t="shared" ref="H215:M215" si="45">H$1</f>
        <v>2015</v>
      </c>
      <c r="I215" s="131">
        <f t="shared" si="45"/>
        <v>2016</v>
      </c>
      <c r="J215" s="131">
        <f t="shared" si="45"/>
        <v>2017</v>
      </c>
      <c r="K215" s="131">
        <f t="shared" si="45"/>
        <v>2018</v>
      </c>
      <c r="L215" s="131">
        <f t="shared" si="45"/>
        <v>2019</v>
      </c>
      <c r="M215" s="132">
        <f t="shared" si="45"/>
        <v>2020</v>
      </c>
      <c r="O215" s="133">
        <f t="shared" ref="O215:AX215" si="46">O$1</f>
        <v>2015</v>
      </c>
      <c r="P215" s="131">
        <f t="shared" si="46"/>
        <v>2016</v>
      </c>
      <c r="Q215" s="131">
        <f t="shared" si="46"/>
        <v>2017</v>
      </c>
      <c r="R215" s="131">
        <f t="shared" si="46"/>
        <v>2018</v>
      </c>
      <c r="S215" s="131">
        <f t="shared" si="46"/>
        <v>2019</v>
      </c>
      <c r="T215" s="131">
        <f t="shared" si="46"/>
        <v>2020</v>
      </c>
      <c r="U215" s="131">
        <f t="shared" si="46"/>
        <v>2021</v>
      </c>
      <c r="V215" s="131">
        <f t="shared" si="46"/>
        <v>2022</v>
      </c>
      <c r="W215" s="131">
        <f t="shared" si="46"/>
        <v>2023</v>
      </c>
      <c r="X215" s="131">
        <f t="shared" si="46"/>
        <v>2024</v>
      </c>
      <c r="Y215" s="131">
        <f t="shared" si="46"/>
        <v>2025</v>
      </c>
      <c r="Z215" s="131">
        <f t="shared" si="46"/>
        <v>2026</v>
      </c>
      <c r="AA215" s="131">
        <f t="shared" si="46"/>
        <v>2027</v>
      </c>
      <c r="AB215" s="131">
        <f t="shared" si="46"/>
        <v>2028</v>
      </c>
      <c r="AC215" s="131">
        <f t="shared" si="46"/>
        <v>2029</v>
      </c>
      <c r="AD215" s="131">
        <f t="shared" si="46"/>
        <v>2030</v>
      </c>
      <c r="AE215" s="131">
        <f t="shared" si="46"/>
        <v>2031</v>
      </c>
      <c r="AF215" s="131">
        <f t="shared" si="46"/>
        <v>2032</v>
      </c>
      <c r="AG215" s="131">
        <f t="shared" si="46"/>
        <v>2033</v>
      </c>
      <c r="AH215" s="131">
        <f t="shared" si="46"/>
        <v>2034</v>
      </c>
      <c r="AI215" s="131">
        <f t="shared" si="46"/>
        <v>2035</v>
      </c>
      <c r="AJ215" s="131">
        <f t="shared" si="46"/>
        <v>2036</v>
      </c>
      <c r="AK215" s="131">
        <f t="shared" si="46"/>
        <v>2037</v>
      </c>
      <c r="AL215" s="131">
        <f t="shared" si="46"/>
        <v>2098</v>
      </c>
      <c r="AM215" s="131">
        <f t="shared" si="46"/>
        <v>2039</v>
      </c>
      <c r="AN215" s="131">
        <f t="shared" si="46"/>
        <v>2040</v>
      </c>
      <c r="AO215" s="131">
        <f t="shared" si="46"/>
        <v>2041</v>
      </c>
      <c r="AP215" s="131">
        <f t="shared" si="46"/>
        <v>2042</v>
      </c>
      <c r="AQ215" s="131">
        <f t="shared" si="46"/>
        <v>2043</v>
      </c>
      <c r="AR215" s="131">
        <f t="shared" si="46"/>
        <v>2044</v>
      </c>
      <c r="AS215" s="131">
        <f t="shared" si="46"/>
        <v>2045</v>
      </c>
      <c r="AT215" s="131">
        <f t="shared" si="46"/>
        <v>2046</v>
      </c>
      <c r="AU215" s="131">
        <f t="shared" si="46"/>
        <v>2047</v>
      </c>
      <c r="AV215" s="131">
        <f t="shared" si="46"/>
        <v>2048</v>
      </c>
      <c r="AW215" s="131">
        <f t="shared" si="46"/>
        <v>2049</v>
      </c>
      <c r="AX215" s="132">
        <f t="shared" si="46"/>
        <v>2050</v>
      </c>
      <c r="AZ215" s="133">
        <f t="shared" ref="AZ215:CI215" si="47">AZ$1</f>
        <v>2015</v>
      </c>
      <c r="BA215" s="131">
        <f t="shared" si="47"/>
        <v>2016</v>
      </c>
      <c r="BB215" s="131">
        <f t="shared" si="47"/>
        <v>2017</v>
      </c>
      <c r="BC215" s="131">
        <f t="shared" si="47"/>
        <v>2018</v>
      </c>
      <c r="BD215" s="131">
        <f t="shared" si="47"/>
        <v>2019</v>
      </c>
      <c r="BE215" s="131">
        <f t="shared" si="47"/>
        <v>2020</v>
      </c>
      <c r="BF215" s="131">
        <f t="shared" si="47"/>
        <v>2021</v>
      </c>
      <c r="BG215" s="131">
        <f t="shared" si="47"/>
        <v>2022</v>
      </c>
      <c r="BH215" s="131">
        <f t="shared" si="47"/>
        <v>2023</v>
      </c>
      <c r="BI215" s="131">
        <f t="shared" si="47"/>
        <v>2024</v>
      </c>
      <c r="BJ215" s="131">
        <f t="shared" si="47"/>
        <v>2025</v>
      </c>
      <c r="BK215" s="131">
        <f t="shared" si="47"/>
        <v>2026</v>
      </c>
      <c r="BL215" s="131">
        <f t="shared" si="47"/>
        <v>2027</v>
      </c>
      <c r="BM215" s="131">
        <f t="shared" si="47"/>
        <v>2028</v>
      </c>
      <c r="BN215" s="131">
        <f t="shared" si="47"/>
        <v>2029</v>
      </c>
      <c r="BO215" s="131">
        <f t="shared" si="47"/>
        <v>2030</v>
      </c>
      <c r="BP215" s="131">
        <f t="shared" si="47"/>
        <v>2031</v>
      </c>
      <c r="BQ215" s="131">
        <f t="shared" si="47"/>
        <v>2032</v>
      </c>
      <c r="BR215" s="131">
        <f t="shared" si="47"/>
        <v>2033</v>
      </c>
      <c r="BS215" s="131">
        <f t="shared" si="47"/>
        <v>2034</v>
      </c>
      <c r="BT215" s="131">
        <f t="shared" si="47"/>
        <v>2035</v>
      </c>
      <c r="BU215" s="131">
        <f t="shared" si="47"/>
        <v>2036</v>
      </c>
      <c r="BV215" s="131">
        <f t="shared" si="47"/>
        <v>2037</v>
      </c>
      <c r="BW215" s="131">
        <f t="shared" si="47"/>
        <v>2098</v>
      </c>
      <c r="BX215" s="131">
        <f t="shared" si="47"/>
        <v>2039</v>
      </c>
      <c r="BY215" s="131">
        <f t="shared" si="47"/>
        <v>2040</v>
      </c>
      <c r="BZ215" s="131">
        <f t="shared" si="47"/>
        <v>2041</v>
      </c>
      <c r="CA215" s="131">
        <f t="shared" si="47"/>
        <v>2042</v>
      </c>
      <c r="CB215" s="131">
        <f t="shared" si="47"/>
        <v>2043</v>
      </c>
      <c r="CC215" s="131">
        <f t="shared" si="47"/>
        <v>2044</v>
      </c>
      <c r="CD215" s="131">
        <f t="shared" si="47"/>
        <v>2045</v>
      </c>
      <c r="CE215" s="131">
        <f t="shared" si="47"/>
        <v>2046</v>
      </c>
      <c r="CF215" s="131">
        <f t="shared" si="47"/>
        <v>2047</v>
      </c>
      <c r="CG215" s="131">
        <f t="shared" si="47"/>
        <v>2048</v>
      </c>
      <c r="CH215" s="131">
        <f t="shared" si="47"/>
        <v>2049</v>
      </c>
      <c r="CI215" s="132">
        <f t="shared" si="47"/>
        <v>2050</v>
      </c>
      <c r="CK215" s="133">
        <f t="shared" ref="CK215:DT215" si="48">CK$1</f>
        <v>2015</v>
      </c>
      <c r="CL215" s="131">
        <f t="shared" si="48"/>
        <v>2016</v>
      </c>
      <c r="CM215" s="131">
        <f t="shared" si="48"/>
        <v>2017</v>
      </c>
      <c r="CN215" s="131">
        <f t="shared" si="48"/>
        <v>2018</v>
      </c>
      <c r="CO215" s="131">
        <f t="shared" si="48"/>
        <v>2019</v>
      </c>
      <c r="CP215" s="131">
        <f t="shared" si="48"/>
        <v>2020</v>
      </c>
      <c r="CQ215" s="131">
        <f t="shared" si="48"/>
        <v>2021</v>
      </c>
      <c r="CR215" s="131">
        <f t="shared" si="48"/>
        <v>2022</v>
      </c>
      <c r="CS215" s="131">
        <f t="shared" si="48"/>
        <v>2023</v>
      </c>
      <c r="CT215" s="131">
        <f t="shared" si="48"/>
        <v>2024</v>
      </c>
      <c r="CU215" s="131">
        <f t="shared" si="48"/>
        <v>2025</v>
      </c>
      <c r="CV215" s="131">
        <f t="shared" si="48"/>
        <v>2026</v>
      </c>
      <c r="CW215" s="131">
        <f t="shared" si="48"/>
        <v>2027</v>
      </c>
      <c r="CX215" s="131">
        <f t="shared" si="48"/>
        <v>2028</v>
      </c>
      <c r="CY215" s="131">
        <f t="shared" si="48"/>
        <v>2029</v>
      </c>
      <c r="CZ215" s="131">
        <f t="shared" si="48"/>
        <v>2030</v>
      </c>
      <c r="DA215" s="131">
        <f t="shared" si="48"/>
        <v>2031</v>
      </c>
      <c r="DB215" s="131">
        <f t="shared" si="48"/>
        <v>2032</v>
      </c>
      <c r="DC215" s="131">
        <f t="shared" si="48"/>
        <v>2033</v>
      </c>
      <c r="DD215" s="131">
        <f t="shared" si="48"/>
        <v>2034</v>
      </c>
      <c r="DE215" s="131">
        <f t="shared" si="48"/>
        <v>2035</v>
      </c>
      <c r="DF215" s="131">
        <f t="shared" si="48"/>
        <v>2036</v>
      </c>
      <c r="DG215" s="131">
        <f t="shared" si="48"/>
        <v>2037</v>
      </c>
      <c r="DH215" s="131">
        <f t="shared" si="48"/>
        <v>2098</v>
      </c>
      <c r="DI215" s="131">
        <f t="shared" si="48"/>
        <v>2039</v>
      </c>
      <c r="DJ215" s="131">
        <f t="shared" si="48"/>
        <v>2040</v>
      </c>
      <c r="DK215" s="131">
        <f t="shared" si="48"/>
        <v>2041</v>
      </c>
      <c r="DL215" s="131">
        <f t="shared" si="48"/>
        <v>2042</v>
      </c>
      <c r="DM215" s="131">
        <f t="shared" si="48"/>
        <v>2043</v>
      </c>
      <c r="DN215" s="131">
        <f t="shared" si="48"/>
        <v>2044</v>
      </c>
      <c r="DO215" s="131">
        <f t="shared" si="48"/>
        <v>2045</v>
      </c>
      <c r="DP215" s="131">
        <f t="shared" si="48"/>
        <v>2046</v>
      </c>
      <c r="DQ215" s="131">
        <f t="shared" si="48"/>
        <v>2047</v>
      </c>
      <c r="DR215" s="131">
        <f t="shared" si="48"/>
        <v>2048</v>
      </c>
      <c r="DS215" s="131">
        <f t="shared" si="48"/>
        <v>2049</v>
      </c>
      <c r="DT215" s="132">
        <f t="shared" si="48"/>
        <v>2050</v>
      </c>
      <c r="DV215" s="133">
        <f t="shared" ref="DV215:FE215" si="49">DV$1</f>
        <v>2015</v>
      </c>
      <c r="DW215" s="131">
        <f t="shared" si="49"/>
        <v>2016</v>
      </c>
      <c r="DX215" s="131">
        <f t="shared" si="49"/>
        <v>2017</v>
      </c>
      <c r="DY215" s="131">
        <f t="shared" si="49"/>
        <v>2018</v>
      </c>
      <c r="DZ215" s="131">
        <f t="shared" si="49"/>
        <v>2019</v>
      </c>
      <c r="EA215" s="131">
        <f t="shared" si="49"/>
        <v>2020</v>
      </c>
      <c r="EB215" s="131">
        <f t="shared" si="49"/>
        <v>2021</v>
      </c>
      <c r="EC215" s="131">
        <f t="shared" si="49"/>
        <v>2022</v>
      </c>
      <c r="ED215" s="131">
        <f t="shared" si="49"/>
        <v>2023</v>
      </c>
      <c r="EE215" s="131">
        <f t="shared" si="49"/>
        <v>2024</v>
      </c>
      <c r="EF215" s="131">
        <f t="shared" si="49"/>
        <v>2025</v>
      </c>
      <c r="EG215" s="131">
        <f t="shared" si="49"/>
        <v>2026</v>
      </c>
      <c r="EH215" s="131">
        <f t="shared" si="49"/>
        <v>2027</v>
      </c>
      <c r="EI215" s="131">
        <f t="shared" si="49"/>
        <v>2028</v>
      </c>
      <c r="EJ215" s="131">
        <f t="shared" si="49"/>
        <v>2029</v>
      </c>
      <c r="EK215" s="131">
        <f t="shared" si="49"/>
        <v>2030</v>
      </c>
      <c r="EL215" s="131">
        <f t="shared" si="49"/>
        <v>2031</v>
      </c>
      <c r="EM215" s="131">
        <f t="shared" si="49"/>
        <v>2032</v>
      </c>
      <c r="EN215" s="131">
        <f t="shared" si="49"/>
        <v>2033</v>
      </c>
      <c r="EO215" s="131">
        <f t="shared" si="49"/>
        <v>2034</v>
      </c>
      <c r="EP215" s="131">
        <f t="shared" si="49"/>
        <v>2035</v>
      </c>
      <c r="EQ215" s="131">
        <f t="shared" si="49"/>
        <v>2036</v>
      </c>
      <c r="ER215" s="131">
        <f t="shared" si="49"/>
        <v>2037</v>
      </c>
      <c r="ES215" s="131">
        <f t="shared" si="49"/>
        <v>2098</v>
      </c>
      <c r="ET215" s="131">
        <f t="shared" si="49"/>
        <v>2039</v>
      </c>
      <c r="EU215" s="131">
        <f t="shared" si="49"/>
        <v>2040</v>
      </c>
      <c r="EV215" s="131">
        <f t="shared" si="49"/>
        <v>2041</v>
      </c>
      <c r="EW215" s="131">
        <f t="shared" si="49"/>
        <v>2042</v>
      </c>
      <c r="EX215" s="131">
        <f t="shared" si="49"/>
        <v>2043</v>
      </c>
      <c r="EY215" s="131">
        <f t="shared" si="49"/>
        <v>2044</v>
      </c>
      <c r="EZ215" s="131">
        <f t="shared" si="49"/>
        <v>2045</v>
      </c>
      <c r="FA215" s="131">
        <f t="shared" si="49"/>
        <v>2046</v>
      </c>
      <c r="FB215" s="131">
        <f t="shared" si="49"/>
        <v>2047</v>
      </c>
      <c r="FC215" s="131">
        <f t="shared" si="49"/>
        <v>2048</v>
      </c>
      <c r="FD215" s="131">
        <f t="shared" si="49"/>
        <v>2049</v>
      </c>
      <c r="FE215" s="132">
        <f t="shared" si="49"/>
        <v>2050</v>
      </c>
      <c r="FG215" s="133">
        <f t="shared" ref="FG215:GP215" si="50">FG$1</f>
        <v>2015</v>
      </c>
      <c r="FH215" s="131">
        <f t="shared" si="50"/>
        <v>2016</v>
      </c>
      <c r="FI215" s="131">
        <f t="shared" si="50"/>
        <v>2017</v>
      </c>
      <c r="FJ215" s="131">
        <f t="shared" si="50"/>
        <v>2018</v>
      </c>
      <c r="FK215" s="131">
        <f t="shared" si="50"/>
        <v>2019</v>
      </c>
      <c r="FL215" s="131">
        <f t="shared" si="50"/>
        <v>2020</v>
      </c>
      <c r="FM215" s="131">
        <f t="shared" si="50"/>
        <v>2021</v>
      </c>
      <c r="FN215" s="131">
        <f t="shared" si="50"/>
        <v>2022</v>
      </c>
      <c r="FO215" s="131">
        <f t="shared" si="50"/>
        <v>2023</v>
      </c>
      <c r="FP215" s="131">
        <f t="shared" si="50"/>
        <v>2024</v>
      </c>
      <c r="FQ215" s="131">
        <f t="shared" si="50"/>
        <v>2025</v>
      </c>
      <c r="FR215" s="131">
        <f t="shared" si="50"/>
        <v>2026</v>
      </c>
      <c r="FS215" s="131">
        <f t="shared" si="50"/>
        <v>2027</v>
      </c>
      <c r="FT215" s="131">
        <f t="shared" si="50"/>
        <v>2028</v>
      </c>
      <c r="FU215" s="131">
        <f t="shared" si="50"/>
        <v>2029</v>
      </c>
      <c r="FV215" s="131">
        <f t="shared" si="50"/>
        <v>2030</v>
      </c>
      <c r="FW215" s="131">
        <f t="shared" si="50"/>
        <v>2031</v>
      </c>
      <c r="FX215" s="131">
        <f t="shared" si="50"/>
        <v>2032</v>
      </c>
      <c r="FY215" s="131">
        <f t="shared" si="50"/>
        <v>2033</v>
      </c>
      <c r="FZ215" s="131">
        <f t="shared" si="50"/>
        <v>2034</v>
      </c>
      <c r="GA215" s="131">
        <f t="shared" si="50"/>
        <v>2035</v>
      </c>
      <c r="GB215" s="131">
        <f t="shared" si="50"/>
        <v>2036</v>
      </c>
      <c r="GC215" s="131">
        <f t="shared" si="50"/>
        <v>2037</v>
      </c>
      <c r="GD215" s="131">
        <f t="shared" si="50"/>
        <v>2098</v>
      </c>
      <c r="GE215" s="131">
        <f t="shared" si="50"/>
        <v>2039</v>
      </c>
      <c r="GF215" s="131">
        <f t="shared" si="50"/>
        <v>2040</v>
      </c>
      <c r="GG215" s="131">
        <f t="shared" si="50"/>
        <v>2041</v>
      </c>
      <c r="GH215" s="131">
        <f t="shared" si="50"/>
        <v>2042</v>
      </c>
      <c r="GI215" s="131">
        <f t="shared" si="50"/>
        <v>2043</v>
      </c>
      <c r="GJ215" s="131">
        <f t="shared" si="50"/>
        <v>2044</v>
      </c>
      <c r="GK215" s="131">
        <f t="shared" si="50"/>
        <v>2045</v>
      </c>
      <c r="GL215" s="131">
        <f t="shared" si="50"/>
        <v>2046</v>
      </c>
      <c r="GM215" s="131">
        <f t="shared" si="50"/>
        <v>2047</v>
      </c>
      <c r="GN215" s="131">
        <f t="shared" si="50"/>
        <v>2048</v>
      </c>
      <c r="GO215" s="131">
        <f t="shared" si="50"/>
        <v>2049</v>
      </c>
      <c r="GP215" s="132">
        <f t="shared" si="50"/>
        <v>2050</v>
      </c>
      <c r="GR215" s="4"/>
    </row>
    <row r="216" spans="3:200" s="6" customFormat="1" ht="18" customHeight="1" x14ac:dyDescent="0.2">
      <c r="C216" s="39" t="s">
        <v>44</v>
      </c>
      <c r="E216" s="4" t="s">
        <v>290</v>
      </c>
      <c r="F216" s="34"/>
      <c r="H216" s="61"/>
      <c r="I216" s="4"/>
      <c r="J216" s="4"/>
      <c r="K216" s="4"/>
      <c r="L216" s="83"/>
      <c r="M216" s="62"/>
      <c r="O216" s="35"/>
      <c r="P216" s="4"/>
      <c r="Q216" s="4"/>
      <c r="R216" s="4"/>
      <c r="S216" s="4"/>
      <c r="T216" s="4"/>
      <c r="U216" s="4"/>
      <c r="V216" s="4"/>
      <c r="W216" s="4"/>
      <c r="X216" s="4"/>
      <c r="Y216" s="48">
        <f>Y210*AX94</f>
        <v>165.95519999999999</v>
      </c>
      <c r="Z216" s="4"/>
      <c r="AA216" s="4"/>
      <c r="AB216" s="4"/>
      <c r="AC216" s="4"/>
      <c r="AD216" s="48">
        <f>AD210*AX94</f>
        <v>204.77184000000003</v>
      </c>
      <c r="AE216" s="4"/>
      <c r="AF216" s="4"/>
      <c r="AG216" s="4"/>
      <c r="AH216" s="4"/>
      <c r="AI216" s="48">
        <f>AI210*AX94</f>
        <v>191.83296000000004</v>
      </c>
      <c r="AJ216" s="4"/>
      <c r="AK216" s="4"/>
      <c r="AL216" s="4"/>
      <c r="AM216" s="4"/>
      <c r="AN216" s="48">
        <f>IFERROR(AX$98*Y216/AX$97,0)</f>
        <v>165.95519999999999</v>
      </c>
      <c r="AO216" s="4"/>
      <c r="AP216" s="4"/>
      <c r="AQ216" s="4"/>
      <c r="AR216" s="4"/>
      <c r="AS216" s="48">
        <f>IFERROR(AX$98*AD216/AX$97,0)</f>
        <v>204.77184000000003</v>
      </c>
      <c r="AT216" s="4"/>
      <c r="AU216" s="4"/>
      <c r="AV216" s="4"/>
      <c r="AW216" s="4"/>
      <c r="AX216" s="114">
        <f>IFERROR(AX$98*AI216/AX$97,0)</f>
        <v>191.83296000000004</v>
      </c>
      <c r="AZ216" s="35"/>
      <c r="BA216" s="4"/>
      <c r="BB216" s="4"/>
      <c r="BC216" s="4"/>
      <c r="BD216" s="4"/>
      <c r="BE216" s="4"/>
      <c r="BF216" s="4"/>
      <c r="BG216" s="4"/>
      <c r="BH216" s="4"/>
      <c r="BI216" s="4"/>
      <c r="BJ216" s="48">
        <f>BJ210*CI94</f>
        <v>82.269599999999997</v>
      </c>
      <c r="BK216" s="4"/>
      <c r="BL216" s="4"/>
      <c r="BM216" s="4"/>
      <c r="BN216" s="4"/>
      <c r="BO216" s="48">
        <f>BO210*CI94</f>
        <v>101.51231999999999</v>
      </c>
      <c r="BP216" s="4"/>
      <c r="BQ216" s="4"/>
      <c r="BR216" s="4"/>
      <c r="BS216" s="4"/>
      <c r="BT216" s="48">
        <f>BT210*CI94</f>
        <v>95.09808000000001</v>
      </c>
      <c r="BU216" s="4"/>
      <c r="BV216" s="4"/>
      <c r="BW216" s="4"/>
      <c r="BX216" s="4"/>
      <c r="BY216" s="48">
        <f>IFERROR(CI$98*BJ216/CI$97,0)</f>
        <v>82.269599999999997</v>
      </c>
      <c r="BZ216" s="4"/>
      <c r="CA216" s="4"/>
      <c r="CB216" s="4"/>
      <c r="CC216" s="4"/>
      <c r="CD216" s="48">
        <f>IFERROR(CI$98*BO216/CI$97,0)</f>
        <v>101.51231999999999</v>
      </c>
      <c r="CE216" s="4"/>
      <c r="CF216" s="4"/>
      <c r="CG216" s="4"/>
      <c r="CH216" s="4"/>
      <c r="CI216" s="114">
        <f>IFERROR(CI$98*BT216/CI$97,0)</f>
        <v>95.09808000000001</v>
      </c>
      <c r="CK216" s="35"/>
      <c r="CL216" s="4"/>
      <c r="CM216" s="4"/>
      <c r="CN216" s="4"/>
      <c r="CO216" s="4"/>
      <c r="CP216" s="4"/>
      <c r="CQ216" s="4"/>
      <c r="CR216" s="4"/>
      <c r="CS216" s="4"/>
      <c r="CT216" s="4"/>
      <c r="CU216" s="48">
        <f>CU210*DT94</f>
        <v>0</v>
      </c>
      <c r="CV216" s="4"/>
      <c r="CW216" s="4"/>
      <c r="CX216" s="4"/>
      <c r="CY216" s="4"/>
      <c r="CZ216" s="48">
        <f>CZ210*DT94</f>
        <v>0</v>
      </c>
      <c r="DA216" s="4"/>
      <c r="DB216" s="4"/>
      <c r="DC216" s="4"/>
      <c r="DD216" s="4"/>
      <c r="DE216" s="48">
        <f>DE210*DT94</f>
        <v>0</v>
      </c>
      <c r="DF216" s="4"/>
      <c r="DG216" s="4"/>
      <c r="DH216" s="4"/>
      <c r="DI216" s="4"/>
      <c r="DJ216" s="48">
        <f>IFERROR(DT$98*CU216/DT$97,0)</f>
        <v>0</v>
      </c>
      <c r="DK216" s="4"/>
      <c r="DL216" s="4"/>
      <c r="DM216" s="4"/>
      <c r="DN216" s="4"/>
      <c r="DO216" s="48">
        <f>IFERROR(DT$98*CZ216/DT$97,0)</f>
        <v>0</v>
      </c>
      <c r="DP216" s="4"/>
      <c r="DQ216" s="4"/>
      <c r="DR216" s="4"/>
      <c r="DS216" s="4"/>
      <c r="DT216" s="114">
        <f>IFERROR(DT$98*DE216/DT$97,0)</f>
        <v>0</v>
      </c>
      <c r="DV216" s="35"/>
      <c r="DW216" s="4"/>
      <c r="DX216" s="4"/>
      <c r="DY216" s="4"/>
      <c r="DZ216" s="4"/>
      <c r="EA216" s="4"/>
      <c r="EB216" s="4"/>
      <c r="EC216" s="4"/>
      <c r="ED216" s="4"/>
      <c r="EE216" s="4"/>
      <c r="EF216" s="48">
        <f>EF210*FE94</f>
        <v>87.395962499999996</v>
      </c>
      <c r="EG216" s="4"/>
      <c r="EH216" s="4"/>
      <c r="EI216" s="4"/>
      <c r="EJ216" s="4"/>
      <c r="EK216" s="48">
        <f>EK210*FE94</f>
        <v>107.83773000000001</v>
      </c>
      <c r="EL216" s="4"/>
      <c r="EM216" s="4"/>
      <c r="EN216" s="4"/>
      <c r="EO216" s="4"/>
      <c r="EP216" s="48">
        <f>EP210*FE94</f>
        <v>101.02380750000002</v>
      </c>
      <c r="EQ216" s="4"/>
      <c r="ER216" s="4"/>
      <c r="ES216" s="4"/>
      <c r="ET216" s="4"/>
      <c r="EU216" s="48">
        <f>IFERROR(FE$98*EF216/FE$97,0)</f>
        <v>87.395962499999996</v>
      </c>
      <c r="EV216" s="4"/>
      <c r="EW216" s="4"/>
      <c r="EX216" s="4"/>
      <c r="EY216" s="4"/>
      <c r="EZ216" s="48">
        <f>IFERROR(FE$98*EK216/FE$97,0)</f>
        <v>107.83773000000001</v>
      </c>
      <c r="FA216" s="4"/>
      <c r="FB216" s="4"/>
      <c r="FC216" s="4"/>
      <c r="FD216" s="4"/>
      <c r="FE216" s="114">
        <f>IFERROR(FE$98*EP216/FE$97,0)</f>
        <v>101.02380750000002</v>
      </c>
      <c r="FG216" s="35"/>
      <c r="FH216" s="4"/>
      <c r="FI216" s="4"/>
      <c r="FJ216" s="4"/>
      <c r="FK216" s="4"/>
      <c r="FL216" s="4"/>
      <c r="FM216" s="4"/>
      <c r="FN216" s="4"/>
      <c r="FO216" s="4"/>
      <c r="FP216" s="4"/>
      <c r="FQ216" s="48">
        <f>FQ210*GP94</f>
        <v>0</v>
      </c>
      <c r="FR216" s="4"/>
      <c r="FS216" s="4"/>
      <c r="FT216" s="4"/>
      <c r="FU216" s="4"/>
      <c r="FV216" s="48">
        <f>FV210*GP94</f>
        <v>0</v>
      </c>
      <c r="FW216" s="4"/>
      <c r="FX216" s="4"/>
      <c r="FY216" s="4"/>
      <c r="FZ216" s="4"/>
      <c r="GA216" s="48">
        <f>GA210*GP94</f>
        <v>0</v>
      </c>
      <c r="GB216" s="4"/>
      <c r="GC216" s="4"/>
      <c r="GD216" s="4"/>
      <c r="GE216" s="4"/>
      <c r="GF216" s="48">
        <f>IFERROR(GP$98*FQ216/GP$97,0)</f>
        <v>0</v>
      </c>
      <c r="GG216" s="4"/>
      <c r="GH216" s="4"/>
      <c r="GI216" s="4"/>
      <c r="GJ216" s="4"/>
      <c r="GK216" s="48">
        <f>IFERROR(GP$98*FV216/GP$97,0)</f>
        <v>0</v>
      </c>
      <c r="GL216" s="4"/>
      <c r="GM216" s="4"/>
      <c r="GN216" s="4"/>
      <c r="GO216" s="4"/>
      <c r="GP216" s="114">
        <f>IFERROR(GP$98*GA216/GP$97,0)</f>
        <v>0</v>
      </c>
      <c r="GR216" s="4"/>
    </row>
    <row r="217" spans="3:200" s="6" customFormat="1" ht="18" customHeight="1" x14ac:dyDescent="0.2">
      <c r="C217" s="314" t="s">
        <v>46</v>
      </c>
      <c r="D217" s="310"/>
      <c r="E217" s="296"/>
      <c r="F217" s="305"/>
      <c r="H217" s="61"/>
      <c r="I217" s="4"/>
      <c r="J217" s="4"/>
      <c r="K217" s="4"/>
      <c r="L217" s="83"/>
      <c r="M217" s="62"/>
      <c r="O217" s="297"/>
      <c r="P217" s="296"/>
      <c r="Q217" s="296"/>
      <c r="R217" s="296"/>
      <c r="S217" s="296"/>
      <c r="T217" s="296"/>
      <c r="U217" s="296"/>
      <c r="V217" s="296"/>
      <c r="W217" s="296"/>
      <c r="X217" s="296"/>
      <c r="Y217" s="296"/>
      <c r="Z217" s="296"/>
      <c r="AA217" s="296"/>
      <c r="AB217" s="296"/>
      <c r="AC217" s="296"/>
      <c r="AD217" s="302"/>
      <c r="AE217" s="296"/>
      <c r="AF217" s="296"/>
      <c r="AG217" s="296"/>
      <c r="AH217" s="296"/>
      <c r="AI217" s="302"/>
      <c r="AJ217" s="296"/>
      <c r="AK217" s="296"/>
      <c r="AL217" s="296"/>
      <c r="AM217" s="296"/>
      <c r="AN217" s="302"/>
      <c r="AO217" s="296"/>
      <c r="AP217" s="296"/>
      <c r="AQ217" s="296"/>
      <c r="AR217" s="296"/>
      <c r="AS217" s="296"/>
      <c r="AT217" s="296"/>
      <c r="AU217" s="296"/>
      <c r="AV217" s="296"/>
      <c r="AW217" s="296"/>
      <c r="AX217" s="305"/>
      <c r="AZ217" s="297"/>
      <c r="BA217" s="296"/>
      <c r="BB217" s="296"/>
      <c r="BC217" s="296"/>
      <c r="BD217" s="296"/>
      <c r="BE217" s="296"/>
      <c r="BF217" s="296"/>
      <c r="BG217" s="296"/>
      <c r="BH217" s="296"/>
      <c r="BI217" s="296"/>
      <c r="BJ217" s="296"/>
      <c r="BK217" s="296"/>
      <c r="BL217" s="296"/>
      <c r="BM217" s="296"/>
      <c r="BN217" s="296"/>
      <c r="BO217" s="302"/>
      <c r="BP217" s="296"/>
      <c r="BQ217" s="296"/>
      <c r="BR217" s="296"/>
      <c r="BS217" s="296"/>
      <c r="BT217" s="302"/>
      <c r="BU217" s="296"/>
      <c r="BV217" s="296"/>
      <c r="BW217" s="296"/>
      <c r="BX217" s="296"/>
      <c r="BY217" s="302"/>
      <c r="BZ217" s="296"/>
      <c r="CA217" s="296"/>
      <c r="CB217" s="296"/>
      <c r="CC217" s="296"/>
      <c r="CD217" s="296"/>
      <c r="CE217" s="296"/>
      <c r="CF217" s="296"/>
      <c r="CG217" s="296"/>
      <c r="CH217" s="296"/>
      <c r="CI217" s="305"/>
      <c r="CK217" s="297"/>
      <c r="CL217" s="296"/>
      <c r="CM217" s="296"/>
      <c r="CN217" s="296"/>
      <c r="CO217" s="296"/>
      <c r="CP217" s="296"/>
      <c r="CQ217" s="296"/>
      <c r="CR217" s="296"/>
      <c r="CS217" s="296"/>
      <c r="CT217" s="296"/>
      <c r="CU217" s="296"/>
      <c r="CV217" s="296"/>
      <c r="CW217" s="296"/>
      <c r="CX217" s="296"/>
      <c r="CY217" s="296"/>
      <c r="CZ217" s="302"/>
      <c r="DA217" s="296"/>
      <c r="DB217" s="296"/>
      <c r="DC217" s="296"/>
      <c r="DD217" s="296"/>
      <c r="DE217" s="302"/>
      <c r="DF217" s="296"/>
      <c r="DG217" s="296"/>
      <c r="DH217" s="296"/>
      <c r="DI217" s="296"/>
      <c r="DJ217" s="302"/>
      <c r="DK217" s="296"/>
      <c r="DL217" s="296"/>
      <c r="DM217" s="296"/>
      <c r="DN217" s="296"/>
      <c r="DO217" s="296"/>
      <c r="DP217" s="296"/>
      <c r="DQ217" s="296"/>
      <c r="DR217" s="296"/>
      <c r="DS217" s="296"/>
      <c r="DT217" s="305"/>
      <c r="DV217" s="297"/>
      <c r="DW217" s="296"/>
      <c r="DX217" s="296"/>
      <c r="DY217" s="296"/>
      <c r="DZ217" s="296"/>
      <c r="EA217" s="296"/>
      <c r="EB217" s="296"/>
      <c r="EC217" s="296"/>
      <c r="ED217" s="296"/>
      <c r="EE217" s="296"/>
      <c r="EF217" s="296"/>
      <c r="EG217" s="296"/>
      <c r="EH217" s="296"/>
      <c r="EI217" s="296"/>
      <c r="EJ217" s="296"/>
      <c r="EK217" s="302"/>
      <c r="EL217" s="296"/>
      <c r="EM217" s="296"/>
      <c r="EN217" s="296"/>
      <c r="EO217" s="296"/>
      <c r="EP217" s="302"/>
      <c r="EQ217" s="296"/>
      <c r="ER217" s="296"/>
      <c r="ES217" s="296"/>
      <c r="ET217" s="296"/>
      <c r="EU217" s="302"/>
      <c r="EV217" s="296"/>
      <c r="EW217" s="296"/>
      <c r="EX217" s="296"/>
      <c r="EY217" s="296"/>
      <c r="EZ217" s="296"/>
      <c r="FA217" s="296"/>
      <c r="FB217" s="296"/>
      <c r="FC217" s="296"/>
      <c r="FD217" s="296"/>
      <c r="FE217" s="305"/>
      <c r="FG217" s="297"/>
      <c r="FH217" s="296"/>
      <c r="FI217" s="296"/>
      <c r="FJ217" s="296"/>
      <c r="FK217" s="296"/>
      <c r="FL217" s="296"/>
      <c r="FM217" s="296"/>
      <c r="FN217" s="296"/>
      <c r="FO217" s="296"/>
      <c r="FP217" s="296"/>
      <c r="FQ217" s="296"/>
      <c r="FR217" s="296"/>
      <c r="FS217" s="296"/>
      <c r="FT217" s="296"/>
      <c r="FU217" s="296"/>
      <c r="FV217" s="302"/>
      <c r="FW217" s="296"/>
      <c r="FX217" s="296"/>
      <c r="FY217" s="296"/>
      <c r="FZ217" s="296"/>
      <c r="GA217" s="302"/>
      <c r="GB217" s="296"/>
      <c r="GC217" s="296"/>
      <c r="GD217" s="296"/>
      <c r="GE217" s="296"/>
      <c r="GF217" s="302"/>
      <c r="GG217" s="296"/>
      <c r="GH217" s="296"/>
      <c r="GI217" s="296"/>
      <c r="GJ217" s="296"/>
      <c r="GK217" s="296"/>
      <c r="GL217" s="296"/>
      <c r="GM217" s="296"/>
      <c r="GN217" s="296"/>
      <c r="GO217" s="296"/>
      <c r="GP217" s="305"/>
      <c r="GR217" s="4"/>
    </row>
    <row r="218" spans="3:200" s="6" customFormat="1" ht="18" customHeight="1" x14ac:dyDescent="0.2">
      <c r="C218" s="187" t="s">
        <v>44</v>
      </c>
      <c r="E218" s="4" t="s">
        <v>28</v>
      </c>
      <c r="F218" s="34"/>
      <c r="H218" s="61"/>
      <c r="I218" s="4"/>
      <c r="J218" s="4"/>
      <c r="K218" s="4"/>
      <c r="L218" s="83"/>
      <c r="M218" s="62"/>
      <c r="O218" s="35"/>
      <c r="P218" s="4"/>
      <c r="Q218" s="4"/>
      <c r="R218" s="4"/>
      <c r="S218" s="4"/>
      <c r="T218" s="4"/>
      <c r="U218" s="4"/>
      <c r="V218" s="4"/>
      <c r="W218" s="4"/>
      <c r="X218" s="4"/>
      <c r="Y218" s="48">
        <f>Y211*AX94</f>
        <v>36.302700000000002</v>
      </c>
      <c r="Z218" s="4"/>
      <c r="AA218" s="4"/>
      <c r="AB218" s="4"/>
      <c r="AC218" s="4"/>
      <c r="AD218" s="48">
        <f>AD211*AX94</f>
        <v>44.79384000000001</v>
      </c>
      <c r="AE218" s="4"/>
      <c r="AF218" s="4"/>
      <c r="AG218" s="4"/>
      <c r="AH218" s="4"/>
      <c r="AI218" s="48">
        <f>AI211*AX94</f>
        <v>41.963460000000012</v>
      </c>
      <c r="AJ218" s="4"/>
      <c r="AK218" s="4"/>
      <c r="AL218" s="4"/>
      <c r="AM218" s="4"/>
      <c r="AN218" s="48">
        <f>IFERROR(AX$101*Y218/AX$100,0)</f>
        <v>36.302700000000009</v>
      </c>
      <c r="AO218" s="4"/>
      <c r="AP218" s="4"/>
      <c r="AQ218" s="4"/>
      <c r="AR218" s="4"/>
      <c r="AS218" s="48">
        <f>IFERROR(AX$101*AD218/AX$100,0)</f>
        <v>44.793840000000017</v>
      </c>
      <c r="AT218" s="4"/>
      <c r="AU218" s="4"/>
      <c r="AV218" s="4"/>
      <c r="AW218" s="4"/>
      <c r="AX218" s="114">
        <f>IFERROR(AX$101*AI218/AX$100,0)</f>
        <v>41.963460000000019</v>
      </c>
      <c r="AZ218" s="35"/>
      <c r="BA218" s="4"/>
      <c r="BB218" s="4"/>
      <c r="BC218" s="4"/>
      <c r="BD218" s="4"/>
      <c r="BE218" s="4"/>
      <c r="BF218" s="4"/>
      <c r="BG218" s="4"/>
      <c r="BH218" s="4"/>
      <c r="BI218" s="4"/>
      <c r="BJ218" s="48">
        <f>BJ211*CI94</f>
        <v>0</v>
      </c>
      <c r="BK218" s="4"/>
      <c r="BL218" s="4"/>
      <c r="BM218" s="4"/>
      <c r="BN218" s="4"/>
      <c r="BO218" s="48">
        <f>BO211*CI94</f>
        <v>0</v>
      </c>
      <c r="BP218" s="4"/>
      <c r="BQ218" s="4"/>
      <c r="BR218" s="4"/>
      <c r="BS218" s="4"/>
      <c r="BT218" s="48">
        <f>BT211*CI94</f>
        <v>0</v>
      </c>
      <c r="BU218" s="4"/>
      <c r="BV218" s="4"/>
      <c r="BW218" s="4"/>
      <c r="BX218" s="4"/>
      <c r="BY218" s="48">
        <f>IFERROR(CI$101*BJ218/CI$100,0)</f>
        <v>0</v>
      </c>
      <c r="BZ218" s="4"/>
      <c r="CA218" s="4"/>
      <c r="CB218" s="4"/>
      <c r="CC218" s="4"/>
      <c r="CD218" s="48">
        <f>IFERROR(CI$101*BO218/CI$100,0)</f>
        <v>0</v>
      </c>
      <c r="CE218" s="4"/>
      <c r="CF218" s="4"/>
      <c r="CG218" s="4"/>
      <c r="CH218" s="4"/>
      <c r="CI218" s="114">
        <f>IFERROR(CI$101*BT218/CI$100,0)</f>
        <v>0</v>
      </c>
      <c r="CK218" s="35"/>
      <c r="CL218" s="4"/>
      <c r="CM218" s="4"/>
      <c r="CN218" s="4"/>
      <c r="CO218" s="4"/>
      <c r="CP218" s="4"/>
      <c r="CQ218" s="4"/>
      <c r="CR218" s="4"/>
      <c r="CS218" s="4"/>
      <c r="CT218" s="4"/>
      <c r="CU218" s="48">
        <f>CU211*DT94</f>
        <v>0</v>
      </c>
      <c r="CV218" s="4"/>
      <c r="CW218" s="4"/>
      <c r="CX218" s="4"/>
      <c r="CY218" s="4"/>
      <c r="CZ218" s="48">
        <f>CZ211*DT94</f>
        <v>0</v>
      </c>
      <c r="DA218" s="4"/>
      <c r="DB218" s="4"/>
      <c r="DC218" s="4"/>
      <c r="DD218" s="4"/>
      <c r="DE218" s="48">
        <f>DE211*DT94</f>
        <v>0</v>
      </c>
      <c r="DF218" s="4"/>
      <c r="DG218" s="4"/>
      <c r="DH218" s="4"/>
      <c r="DI218" s="4"/>
      <c r="DJ218" s="48">
        <f>IFERROR(DT$101*CU218/DT$100,0)</f>
        <v>0</v>
      </c>
      <c r="DK218" s="4"/>
      <c r="DL218" s="4"/>
      <c r="DM218" s="4"/>
      <c r="DN218" s="4"/>
      <c r="DO218" s="48">
        <f>IFERROR(DT$101*CZ218/DT$100,0)</f>
        <v>0</v>
      </c>
      <c r="DP218" s="4"/>
      <c r="DQ218" s="4"/>
      <c r="DR218" s="4"/>
      <c r="DS218" s="4"/>
      <c r="DT218" s="114">
        <f>IFERROR(DT$101*DE218/DT$100,0)</f>
        <v>0</v>
      </c>
      <c r="DV218" s="35"/>
      <c r="DW218" s="4"/>
      <c r="DX218" s="4"/>
      <c r="DY218" s="4"/>
      <c r="DZ218" s="4"/>
      <c r="EA218" s="4"/>
      <c r="EB218" s="4"/>
      <c r="EC218" s="4"/>
      <c r="ED218" s="4"/>
      <c r="EE218" s="4"/>
      <c r="EF218" s="48">
        <f>EF211*FE94</f>
        <v>55.615612500000005</v>
      </c>
      <c r="EG218" s="4"/>
      <c r="EH218" s="4"/>
      <c r="EI218" s="4"/>
      <c r="EJ218" s="4"/>
      <c r="EK218" s="48">
        <f>EK211*FE94</f>
        <v>68.624009999999998</v>
      </c>
      <c r="EL218" s="4"/>
      <c r="EM218" s="4"/>
      <c r="EN218" s="4"/>
      <c r="EO218" s="4"/>
      <c r="EP218" s="48">
        <f>EP211*FE94</f>
        <v>64.287877500000022</v>
      </c>
      <c r="EQ218" s="4"/>
      <c r="ER218" s="4"/>
      <c r="ES218" s="4"/>
      <c r="ET218" s="4"/>
      <c r="EU218" s="48">
        <f>IFERROR(FE$101*EF218/FE$100,0)</f>
        <v>55.61561249999999</v>
      </c>
      <c r="EV218" s="4"/>
      <c r="EW218" s="4"/>
      <c r="EX218" s="4"/>
      <c r="EY218" s="4"/>
      <c r="EZ218" s="48">
        <f>IFERROR(FE$101*EK218/FE$100,0)</f>
        <v>68.624009999999984</v>
      </c>
      <c r="FA218" s="4"/>
      <c r="FB218" s="4"/>
      <c r="FC218" s="4"/>
      <c r="FD218" s="4"/>
      <c r="FE218" s="114">
        <f>IFERROR(FE$101*EP218/FE$100,0)</f>
        <v>64.287877500000022</v>
      </c>
      <c r="FG218" s="35"/>
      <c r="FH218" s="4"/>
      <c r="FI218" s="4"/>
      <c r="FJ218" s="4"/>
      <c r="FK218" s="4"/>
      <c r="FL218" s="4"/>
      <c r="FM218" s="4"/>
      <c r="FN218" s="4"/>
      <c r="FO218" s="4"/>
      <c r="FP218" s="4"/>
      <c r="FQ218" s="48">
        <f>FQ211*GP94</f>
        <v>216.98429999999999</v>
      </c>
      <c r="FR218" s="4"/>
      <c r="FS218" s="4"/>
      <c r="FT218" s="4"/>
      <c r="FU218" s="4"/>
      <c r="FV218" s="48">
        <f>FV211*GP94</f>
        <v>267.73656</v>
      </c>
      <c r="FW218" s="4"/>
      <c r="FX218" s="4"/>
      <c r="FY218" s="4"/>
      <c r="FZ218" s="4"/>
      <c r="GA218" s="48">
        <f>GA211*GP94</f>
        <v>250.81914000000003</v>
      </c>
      <c r="GB218" s="4"/>
      <c r="GC218" s="4"/>
      <c r="GD218" s="4"/>
      <c r="GE218" s="4"/>
      <c r="GF218" s="48">
        <f>IFERROR(GP$101*FQ218/GP$100,0)</f>
        <v>216.98429999999999</v>
      </c>
      <c r="GG218" s="4"/>
      <c r="GH218" s="4"/>
      <c r="GI218" s="4"/>
      <c r="GJ218" s="4"/>
      <c r="GK218" s="48">
        <f>IFERROR(GP$101*FV218/GP$100,0)</f>
        <v>267.73656</v>
      </c>
      <c r="GL218" s="4"/>
      <c r="GM218" s="4"/>
      <c r="GN218" s="4"/>
      <c r="GO218" s="4"/>
      <c r="GP218" s="114">
        <f>IFERROR(GP$101*GA218/GP$100,0)</f>
        <v>250.81914000000006</v>
      </c>
      <c r="GR218" s="4"/>
    </row>
    <row r="219" spans="3:200" s="6" customFormat="1" ht="18" customHeight="1" x14ac:dyDescent="0.2">
      <c r="C219" s="187" t="s">
        <v>61</v>
      </c>
      <c r="E219" s="4" t="s">
        <v>28</v>
      </c>
      <c r="F219" s="34"/>
      <c r="H219" s="61"/>
      <c r="I219" s="4"/>
      <c r="J219" s="4"/>
      <c r="K219" s="4"/>
      <c r="L219" s="83"/>
      <c r="M219" s="62"/>
      <c r="O219" s="35"/>
      <c r="P219" s="4"/>
      <c r="Q219" s="4"/>
      <c r="R219" s="4"/>
      <c r="S219" s="4"/>
      <c r="T219" s="4"/>
      <c r="U219" s="4"/>
      <c r="V219" s="4"/>
      <c r="W219" s="4"/>
      <c r="X219" s="4"/>
      <c r="Y219" s="48"/>
      <c r="Z219" s="4"/>
      <c r="AA219" s="4"/>
      <c r="AB219" s="4"/>
      <c r="AC219" s="4"/>
      <c r="AD219" s="48"/>
      <c r="AE219" s="4"/>
      <c r="AF219" s="4"/>
      <c r="AG219" s="4"/>
      <c r="AH219" s="4"/>
      <c r="AI219" s="48"/>
      <c r="AJ219" s="4"/>
      <c r="AK219" s="4"/>
      <c r="AL219" s="4"/>
      <c r="AM219" s="4"/>
      <c r="AN219" s="48"/>
      <c r="AO219" s="4"/>
      <c r="AP219" s="4"/>
      <c r="AQ219" s="4"/>
      <c r="AR219" s="4"/>
      <c r="AS219" s="4"/>
      <c r="AT219" s="4"/>
      <c r="AU219" s="4"/>
      <c r="AV219" s="4"/>
      <c r="AW219" s="4"/>
      <c r="AX219" s="142">
        <f>AX102</f>
        <v>328.16</v>
      </c>
      <c r="AZ219" s="35"/>
      <c r="BA219" s="4"/>
      <c r="BB219" s="4"/>
      <c r="BC219" s="4"/>
      <c r="BD219" s="4"/>
      <c r="BE219" s="4"/>
      <c r="BF219" s="4"/>
      <c r="BG219" s="4"/>
      <c r="BH219" s="4"/>
      <c r="BI219" s="4"/>
      <c r="BJ219" s="48"/>
      <c r="BK219" s="4"/>
      <c r="BL219" s="4"/>
      <c r="BM219" s="4"/>
      <c r="BN219" s="4"/>
      <c r="BO219" s="48"/>
      <c r="BP219" s="4"/>
      <c r="BQ219" s="4"/>
      <c r="BR219" s="4"/>
      <c r="BS219" s="4"/>
      <c r="BT219" s="48"/>
      <c r="BU219" s="4"/>
      <c r="BV219" s="4"/>
      <c r="BW219" s="4"/>
      <c r="BX219" s="4"/>
      <c r="BY219" s="48"/>
      <c r="BZ219" s="4"/>
      <c r="CA219" s="4"/>
      <c r="CB219" s="4"/>
      <c r="CC219" s="4"/>
      <c r="CD219" s="4"/>
      <c r="CE219" s="4"/>
      <c r="CF219" s="4"/>
      <c r="CG219" s="4"/>
      <c r="CH219" s="4"/>
      <c r="CI219" s="142">
        <f>CI102</f>
        <v>0</v>
      </c>
      <c r="CK219" s="35"/>
      <c r="CL219" s="4"/>
      <c r="CM219" s="4"/>
      <c r="CN219" s="4"/>
      <c r="CO219" s="4"/>
      <c r="CP219" s="4"/>
      <c r="CQ219" s="4"/>
      <c r="CR219" s="4"/>
      <c r="CS219" s="4"/>
      <c r="CT219" s="4"/>
      <c r="CU219" s="48"/>
      <c r="CV219" s="4"/>
      <c r="CW219" s="4"/>
      <c r="CX219" s="4"/>
      <c r="CY219" s="4"/>
      <c r="CZ219" s="48"/>
      <c r="DA219" s="4"/>
      <c r="DB219" s="4"/>
      <c r="DC219" s="4"/>
      <c r="DD219" s="4"/>
      <c r="DE219" s="48"/>
      <c r="DF219" s="4"/>
      <c r="DG219" s="4"/>
      <c r="DH219" s="4"/>
      <c r="DI219" s="4"/>
      <c r="DJ219" s="48"/>
      <c r="DK219" s="4"/>
      <c r="DL219" s="4"/>
      <c r="DM219" s="4"/>
      <c r="DN219" s="4"/>
      <c r="DO219" s="4"/>
      <c r="DP219" s="4"/>
      <c r="DQ219" s="4"/>
      <c r="DR219" s="4"/>
      <c r="DS219" s="4"/>
      <c r="DT219" s="142">
        <f>DT102</f>
        <v>0</v>
      </c>
      <c r="DV219" s="35"/>
      <c r="DW219" s="4"/>
      <c r="DX219" s="4"/>
      <c r="DY219" s="4"/>
      <c r="DZ219" s="4"/>
      <c r="EA219" s="4"/>
      <c r="EB219" s="4"/>
      <c r="EC219" s="4"/>
      <c r="ED219" s="4"/>
      <c r="EE219" s="4"/>
      <c r="EF219" s="48"/>
      <c r="EG219" s="4"/>
      <c r="EH219" s="4"/>
      <c r="EI219" s="4"/>
      <c r="EJ219" s="4"/>
      <c r="EK219" s="48"/>
      <c r="EL219" s="4"/>
      <c r="EM219" s="4"/>
      <c r="EN219" s="4"/>
      <c r="EO219" s="4"/>
      <c r="EP219" s="48"/>
      <c r="EQ219" s="4"/>
      <c r="ER219" s="4"/>
      <c r="ES219" s="4"/>
      <c r="ET219" s="4"/>
      <c r="EU219" s="48"/>
      <c r="EV219" s="4"/>
      <c r="EW219" s="4"/>
      <c r="EX219" s="4"/>
      <c r="EY219" s="4"/>
      <c r="EZ219" s="4"/>
      <c r="FA219" s="4"/>
      <c r="FB219" s="4"/>
      <c r="FC219" s="4"/>
      <c r="FD219" s="4"/>
      <c r="FE219" s="142">
        <f>FE102</f>
        <v>502.74</v>
      </c>
      <c r="FG219" s="35"/>
      <c r="FH219" s="4"/>
      <c r="FI219" s="4"/>
      <c r="FJ219" s="4"/>
      <c r="FK219" s="4"/>
      <c r="FL219" s="4"/>
      <c r="FM219" s="4"/>
      <c r="FN219" s="4"/>
      <c r="FO219" s="4"/>
      <c r="FP219" s="4"/>
      <c r="FQ219" s="48"/>
      <c r="FR219" s="4"/>
      <c r="FS219" s="4"/>
      <c r="FT219" s="4"/>
      <c r="FU219" s="4"/>
      <c r="FV219" s="48"/>
      <c r="FW219" s="4"/>
      <c r="FX219" s="4"/>
      <c r="FY219" s="4"/>
      <c r="FZ219" s="4"/>
      <c r="GA219" s="48"/>
      <c r="GB219" s="4"/>
      <c r="GC219" s="4"/>
      <c r="GD219" s="4"/>
      <c r="GE219" s="4"/>
      <c r="GF219" s="48"/>
      <c r="GG219" s="4"/>
      <c r="GH219" s="4"/>
      <c r="GI219" s="4"/>
      <c r="GJ219" s="4"/>
      <c r="GK219" s="4"/>
      <c r="GL219" s="4"/>
      <c r="GM219" s="4"/>
      <c r="GN219" s="4"/>
      <c r="GO219" s="4"/>
      <c r="GP219" s="142">
        <f>GP102</f>
        <v>1961.44</v>
      </c>
      <c r="GR219" s="4"/>
    </row>
    <row r="220" spans="3:200" s="6" customFormat="1" ht="18" customHeight="1" x14ac:dyDescent="0.2">
      <c r="C220" s="39" t="s">
        <v>47</v>
      </c>
      <c r="E220" s="4" t="s">
        <v>28</v>
      </c>
      <c r="F220" s="34"/>
      <c r="H220" s="61"/>
      <c r="I220" s="4"/>
      <c r="J220" s="4"/>
      <c r="K220" s="4"/>
      <c r="L220" s="83"/>
      <c r="M220" s="62"/>
      <c r="O220" s="35"/>
      <c r="P220" s="4"/>
      <c r="Q220" s="4"/>
      <c r="R220" s="4"/>
      <c r="S220" s="4"/>
      <c r="T220" s="4"/>
      <c r="U220" s="4"/>
      <c r="V220" s="4"/>
      <c r="W220" s="4"/>
      <c r="X220" s="4"/>
      <c r="Y220" s="4"/>
      <c r="Z220" s="4"/>
      <c r="AA220" s="4"/>
      <c r="AB220" s="4"/>
      <c r="AC220" s="4"/>
      <c r="AD220" s="48"/>
      <c r="AE220" s="4"/>
      <c r="AF220" s="4"/>
      <c r="AG220" s="4"/>
      <c r="AH220" s="4"/>
      <c r="AI220" s="48"/>
      <c r="AJ220" s="4"/>
      <c r="AK220" s="4"/>
      <c r="AL220" s="4"/>
      <c r="AM220" s="4"/>
      <c r="AN220" s="48"/>
      <c r="AO220" s="4"/>
      <c r="AP220" s="4"/>
      <c r="AQ220" s="4"/>
      <c r="AR220" s="4"/>
      <c r="AS220" s="4"/>
      <c r="AT220" s="4"/>
      <c r="AU220" s="4"/>
      <c r="AV220" s="4"/>
      <c r="AW220" s="4"/>
      <c r="AX220" s="114">
        <f>AX122</f>
        <v>0</v>
      </c>
      <c r="AZ220" s="35"/>
      <c r="BA220" s="4"/>
      <c r="BB220" s="4"/>
      <c r="BC220" s="4"/>
      <c r="BD220" s="4"/>
      <c r="BE220" s="4"/>
      <c r="BF220" s="4"/>
      <c r="BG220" s="4"/>
      <c r="BH220" s="4"/>
      <c r="BI220" s="4"/>
      <c r="BJ220" s="4"/>
      <c r="BK220" s="4"/>
      <c r="BL220" s="4"/>
      <c r="BM220" s="4"/>
      <c r="BN220" s="4"/>
      <c r="BO220" s="48"/>
      <c r="BP220" s="4"/>
      <c r="BQ220" s="4"/>
      <c r="BR220" s="4"/>
      <c r="BS220" s="4"/>
      <c r="BT220" s="48"/>
      <c r="BU220" s="4"/>
      <c r="BV220" s="4"/>
      <c r="BW220" s="4"/>
      <c r="BX220" s="4"/>
      <c r="BY220" s="48"/>
      <c r="BZ220" s="4"/>
      <c r="CA220" s="4"/>
      <c r="CB220" s="4"/>
      <c r="CC220" s="4"/>
      <c r="CD220" s="4"/>
      <c r="CE220" s="4"/>
      <c r="CF220" s="4"/>
      <c r="CG220" s="4"/>
      <c r="CH220" s="4"/>
      <c r="CI220" s="114">
        <f>CI122</f>
        <v>0</v>
      </c>
      <c r="CK220" s="35"/>
      <c r="CL220" s="4"/>
      <c r="CM220" s="4"/>
      <c r="CN220" s="4"/>
      <c r="CO220" s="4"/>
      <c r="CP220" s="4"/>
      <c r="CQ220" s="4"/>
      <c r="CR220" s="4"/>
      <c r="CS220" s="4"/>
      <c r="CT220" s="4"/>
      <c r="CU220" s="4"/>
      <c r="CV220" s="4"/>
      <c r="CW220" s="4"/>
      <c r="CX220" s="4"/>
      <c r="CY220" s="4"/>
      <c r="CZ220" s="48"/>
      <c r="DA220" s="4"/>
      <c r="DB220" s="4"/>
      <c r="DC220" s="4"/>
      <c r="DD220" s="4"/>
      <c r="DE220" s="48"/>
      <c r="DF220" s="4"/>
      <c r="DG220" s="4"/>
      <c r="DH220" s="4"/>
      <c r="DI220" s="4"/>
      <c r="DJ220" s="48"/>
      <c r="DK220" s="4"/>
      <c r="DL220" s="4"/>
      <c r="DM220" s="4"/>
      <c r="DN220" s="4"/>
      <c r="DO220" s="4"/>
      <c r="DP220" s="4"/>
      <c r="DQ220" s="4"/>
      <c r="DR220" s="4"/>
      <c r="DS220" s="4"/>
      <c r="DT220" s="114">
        <f>DT122</f>
        <v>0</v>
      </c>
      <c r="DV220" s="35"/>
      <c r="DW220" s="4"/>
      <c r="DX220" s="4"/>
      <c r="DY220" s="4"/>
      <c r="DZ220" s="4"/>
      <c r="EA220" s="4"/>
      <c r="EB220" s="4"/>
      <c r="EC220" s="4"/>
      <c r="ED220" s="4"/>
      <c r="EE220" s="4"/>
      <c r="EF220" s="4"/>
      <c r="EG220" s="4"/>
      <c r="EH220" s="4"/>
      <c r="EI220" s="4"/>
      <c r="EJ220" s="4"/>
      <c r="EK220" s="48"/>
      <c r="EL220" s="4"/>
      <c r="EM220" s="4"/>
      <c r="EN220" s="4"/>
      <c r="EO220" s="4"/>
      <c r="EP220" s="48"/>
      <c r="EQ220" s="4"/>
      <c r="ER220" s="4"/>
      <c r="ES220" s="4"/>
      <c r="ET220" s="4"/>
      <c r="EU220" s="48">
        <v>0</v>
      </c>
      <c r="EV220" s="4"/>
      <c r="EW220" s="4"/>
      <c r="EX220" s="4"/>
      <c r="EY220" s="4"/>
      <c r="EZ220" s="4"/>
      <c r="FA220" s="4"/>
      <c r="FB220" s="4"/>
      <c r="FC220" s="4"/>
      <c r="FD220" s="4"/>
      <c r="FE220" s="114">
        <f>FE122</f>
        <v>0</v>
      </c>
      <c r="FG220" s="35"/>
      <c r="FH220" s="4"/>
      <c r="FI220" s="4"/>
      <c r="FJ220" s="4"/>
      <c r="FK220" s="4"/>
      <c r="FL220" s="4"/>
      <c r="FM220" s="4"/>
      <c r="FN220" s="4"/>
      <c r="FO220" s="4"/>
      <c r="FP220" s="4"/>
      <c r="FQ220" s="4"/>
      <c r="FR220" s="4"/>
      <c r="FS220" s="4"/>
      <c r="FT220" s="4"/>
      <c r="FU220" s="4"/>
      <c r="FV220" s="48"/>
      <c r="FW220" s="4"/>
      <c r="FX220" s="4"/>
      <c r="FY220" s="4"/>
      <c r="FZ220" s="4"/>
      <c r="GA220" s="48"/>
      <c r="GB220" s="4"/>
      <c r="GC220" s="4"/>
      <c r="GD220" s="4"/>
      <c r="GE220" s="4"/>
      <c r="GF220" s="48"/>
      <c r="GG220" s="4"/>
      <c r="GH220" s="4"/>
      <c r="GI220" s="4"/>
      <c r="GJ220" s="4"/>
      <c r="GK220" s="4"/>
      <c r="GL220" s="4"/>
      <c r="GM220" s="4"/>
      <c r="GN220" s="4"/>
      <c r="GO220" s="4"/>
      <c r="GP220" s="114">
        <f>GP122</f>
        <v>0</v>
      </c>
      <c r="GR220" s="4"/>
    </row>
    <row r="221" spans="3:200" s="6" customFormat="1" ht="18" customHeight="1" x14ac:dyDescent="0.2">
      <c r="C221" s="39" t="s">
        <v>370</v>
      </c>
      <c r="E221" s="4" t="s">
        <v>28</v>
      </c>
      <c r="F221" s="34"/>
      <c r="H221" s="61"/>
      <c r="I221" s="4"/>
      <c r="J221" s="4"/>
      <c r="K221" s="4"/>
      <c r="L221" s="83"/>
      <c r="M221" s="62"/>
      <c r="O221" s="35"/>
      <c r="P221" s="4"/>
      <c r="Q221" s="4"/>
      <c r="R221" s="4"/>
      <c r="S221" s="4"/>
      <c r="T221" s="4"/>
      <c r="U221" s="4"/>
      <c r="V221" s="4"/>
      <c r="W221" s="4"/>
      <c r="X221" s="4"/>
      <c r="Y221" s="48">
        <f>Y212*AX134</f>
        <v>0</v>
      </c>
      <c r="Z221" s="4"/>
      <c r="AA221" s="4"/>
      <c r="AB221" s="4"/>
      <c r="AC221" s="4"/>
      <c r="AD221" s="48">
        <f>AD212*AX134</f>
        <v>0</v>
      </c>
      <c r="AE221" s="4"/>
      <c r="AF221" s="4"/>
      <c r="AG221" s="4"/>
      <c r="AH221" s="4"/>
      <c r="AI221" s="48">
        <f>AI212*AX134</f>
        <v>0</v>
      </c>
      <c r="AJ221" s="4"/>
      <c r="AK221" s="4"/>
      <c r="AL221" s="4"/>
      <c r="AM221" s="4"/>
      <c r="AN221" s="48">
        <v>0</v>
      </c>
      <c r="AO221" s="4"/>
      <c r="AP221" s="4"/>
      <c r="AQ221" s="4"/>
      <c r="AR221" s="4"/>
      <c r="AS221" s="48">
        <v>0</v>
      </c>
      <c r="AT221" s="4"/>
      <c r="AU221" s="4"/>
      <c r="AV221" s="4"/>
      <c r="AW221" s="4"/>
      <c r="AX221" s="114">
        <v>0</v>
      </c>
      <c r="AZ221" s="35"/>
      <c r="BA221" s="4"/>
      <c r="BB221" s="4"/>
      <c r="BC221" s="4"/>
      <c r="BD221" s="4"/>
      <c r="BE221" s="4"/>
      <c r="BF221" s="4"/>
      <c r="BG221" s="4"/>
      <c r="BH221" s="4"/>
      <c r="BI221" s="4"/>
      <c r="BJ221" s="48">
        <f>BJ212*CI134</f>
        <v>0</v>
      </c>
      <c r="BK221" s="4"/>
      <c r="BL221" s="4"/>
      <c r="BM221" s="4"/>
      <c r="BN221" s="4"/>
      <c r="BO221" s="48">
        <f>BO212*CI134</f>
        <v>0</v>
      </c>
      <c r="BP221" s="4"/>
      <c r="BQ221" s="4"/>
      <c r="BR221" s="4"/>
      <c r="BS221" s="4"/>
      <c r="BT221" s="48">
        <f>BT212*CI134</f>
        <v>0</v>
      </c>
      <c r="BU221" s="4"/>
      <c r="BV221" s="4"/>
      <c r="BW221" s="4"/>
      <c r="BX221" s="4"/>
      <c r="BY221" s="48">
        <v>0</v>
      </c>
      <c r="BZ221" s="4"/>
      <c r="CA221" s="4"/>
      <c r="CB221" s="4"/>
      <c r="CC221" s="4"/>
      <c r="CD221" s="48">
        <v>0</v>
      </c>
      <c r="CE221" s="4"/>
      <c r="CF221" s="4"/>
      <c r="CG221" s="4"/>
      <c r="CH221" s="4"/>
      <c r="CI221" s="114">
        <v>0</v>
      </c>
      <c r="CK221" s="35"/>
      <c r="CL221" s="4"/>
      <c r="CM221" s="4"/>
      <c r="CN221" s="4"/>
      <c r="CO221" s="4"/>
      <c r="CP221" s="4"/>
      <c r="CQ221" s="4"/>
      <c r="CR221" s="4"/>
      <c r="CS221" s="4"/>
      <c r="CT221" s="4"/>
      <c r="CU221" s="48">
        <f>CU212*DT134</f>
        <v>829.1883600000001</v>
      </c>
      <c r="CV221" s="4"/>
      <c r="CW221" s="4"/>
      <c r="CX221" s="4"/>
      <c r="CY221" s="4"/>
      <c r="CZ221" s="48">
        <f>CZ212*DT134</f>
        <v>1023.1341120000001</v>
      </c>
      <c r="DA221" s="4"/>
      <c r="DB221" s="4"/>
      <c r="DC221" s="4"/>
      <c r="DD221" s="4"/>
      <c r="DE221" s="48">
        <f>DE212*DT134</f>
        <v>958.48552800000027</v>
      </c>
      <c r="DF221" s="4"/>
      <c r="DG221" s="4"/>
      <c r="DH221" s="4"/>
      <c r="DI221" s="4"/>
      <c r="DJ221" s="48">
        <v>0</v>
      </c>
      <c r="DK221" s="4"/>
      <c r="DL221" s="4"/>
      <c r="DM221" s="4"/>
      <c r="DN221" s="4"/>
      <c r="DO221" s="48">
        <v>0</v>
      </c>
      <c r="DP221" s="4"/>
      <c r="DQ221" s="4"/>
      <c r="DR221" s="4"/>
      <c r="DS221" s="4"/>
      <c r="DT221" s="114">
        <v>0</v>
      </c>
      <c r="DV221" s="35"/>
      <c r="DW221" s="4"/>
      <c r="DX221" s="4"/>
      <c r="DY221" s="4"/>
      <c r="DZ221" s="4"/>
      <c r="EA221" s="4"/>
      <c r="EB221" s="4"/>
      <c r="EC221" s="4"/>
      <c r="ED221" s="4"/>
      <c r="EE221" s="4"/>
      <c r="EF221" s="48">
        <f>EF212*(FE135+FE136*(1-FE137))</f>
        <v>400.75021350000003</v>
      </c>
      <c r="EG221" s="4"/>
      <c r="EH221" s="4"/>
      <c r="EI221" s="4"/>
      <c r="EJ221" s="4"/>
      <c r="EK221" s="48">
        <f>EK212*(FE135+FE136*(1-FE137))</f>
        <v>494.48500920000004</v>
      </c>
      <c r="EL221" s="4"/>
      <c r="EM221" s="4"/>
      <c r="EN221" s="4"/>
      <c r="EO221" s="4"/>
      <c r="EP221" s="48">
        <f>EP212*(FE135+FE136*(1-FE137))</f>
        <v>463.24007730000011</v>
      </c>
      <c r="EQ221" s="4"/>
      <c r="ER221" s="4"/>
      <c r="ES221" s="4"/>
      <c r="ET221" s="4"/>
      <c r="EU221" s="48">
        <v>0</v>
      </c>
      <c r="EV221" s="4"/>
      <c r="EW221" s="4"/>
      <c r="EX221" s="4"/>
      <c r="EY221" s="4"/>
      <c r="EZ221" s="48">
        <v>0</v>
      </c>
      <c r="FA221" s="4"/>
      <c r="FB221" s="4"/>
      <c r="FC221" s="4"/>
      <c r="FD221" s="4"/>
      <c r="FE221" s="114">
        <v>0</v>
      </c>
      <c r="FG221" s="35"/>
      <c r="FH221" s="4"/>
      <c r="FI221" s="4"/>
      <c r="FJ221" s="4"/>
      <c r="FK221" s="4"/>
      <c r="FL221" s="4"/>
      <c r="FM221" s="4"/>
      <c r="FN221" s="4"/>
      <c r="FO221" s="4"/>
      <c r="FP221" s="4"/>
      <c r="FQ221" s="48">
        <f>FQ212*GP134</f>
        <v>0</v>
      </c>
      <c r="FR221" s="4"/>
      <c r="FS221" s="4"/>
      <c r="FT221" s="4"/>
      <c r="FU221" s="4"/>
      <c r="FV221" s="48">
        <f>FV212*GP134</f>
        <v>0</v>
      </c>
      <c r="FW221" s="4"/>
      <c r="FX221" s="4"/>
      <c r="FY221" s="4"/>
      <c r="FZ221" s="4"/>
      <c r="GA221" s="48">
        <f>GA212*GP134</f>
        <v>0</v>
      </c>
      <c r="GB221" s="4"/>
      <c r="GC221" s="4"/>
      <c r="GD221" s="4"/>
      <c r="GE221" s="4"/>
      <c r="GF221" s="48">
        <v>0</v>
      </c>
      <c r="GG221" s="4"/>
      <c r="GH221" s="4"/>
      <c r="GI221" s="4"/>
      <c r="GJ221" s="4"/>
      <c r="GK221" s="48">
        <v>0</v>
      </c>
      <c r="GL221" s="4"/>
      <c r="GM221" s="4"/>
      <c r="GN221" s="4"/>
      <c r="GO221" s="4"/>
      <c r="GP221" s="114">
        <v>0</v>
      </c>
      <c r="GR221" s="4"/>
    </row>
    <row r="222" spans="3:200" s="6" customFormat="1" ht="15" customHeight="1" x14ac:dyDescent="0.2">
      <c r="C222" s="46" t="s">
        <v>374</v>
      </c>
      <c r="D222" s="41"/>
      <c r="E222" s="41"/>
      <c r="F222" s="41"/>
      <c r="H222" s="42"/>
      <c r="I222" s="42"/>
      <c r="J222" s="42"/>
      <c r="K222" s="42"/>
      <c r="L222" s="42"/>
      <c r="M222" s="42"/>
      <c r="N222" s="43"/>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3"/>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3"/>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3"/>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3"/>
      <c r="FG222" s="42"/>
      <c r="FH222" s="42"/>
      <c r="FI222" s="42"/>
      <c r="FJ222" s="42"/>
      <c r="FK222" s="42"/>
      <c r="FL222" s="42"/>
      <c r="FM222" s="42"/>
      <c r="FN222" s="42"/>
      <c r="FO222" s="42"/>
      <c r="FP222" s="42"/>
      <c r="FQ222" s="42"/>
      <c r="FR222" s="42"/>
      <c r="FS222" s="42"/>
      <c r="FT222" s="42"/>
      <c r="FU222" s="42"/>
      <c r="FV222" s="42"/>
      <c r="FW222" s="42"/>
      <c r="FX222" s="42"/>
      <c r="FY222" s="42"/>
      <c r="FZ222" s="42"/>
      <c r="GA222" s="42"/>
      <c r="GB222" s="42"/>
      <c r="GC222" s="42"/>
      <c r="GD222" s="42"/>
      <c r="GE222" s="42"/>
      <c r="GF222" s="42"/>
      <c r="GG222" s="42"/>
      <c r="GH222" s="42"/>
      <c r="GI222" s="42"/>
      <c r="GJ222" s="42"/>
      <c r="GK222" s="42"/>
      <c r="GL222" s="42"/>
      <c r="GM222" s="42"/>
      <c r="GN222" s="42"/>
      <c r="GO222" s="42"/>
      <c r="GP222" s="42"/>
      <c r="GR222" s="43"/>
    </row>
    <row r="223" spans="3:200" s="6" customFormat="1" ht="15" customHeight="1" x14ac:dyDescent="0.2">
      <c r="C223" s="89" t="s">
        <v>371</v>
      </c>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3"/>
      <c r="DL223" s="43"/>
      <c r="DM223" s="43"/>
      <c r="DN223" s="43"/>
      <c r="DO223" s="43"/>
      <c r="DP223" s="43"/>
      <c r="DQ223" s="43"/>
      <c r="DR223" s="43"/>
      <c r="DS223" s="43"/>
      <c r="DT223" s="43"/>
      <c r="DU223" s="43"/>
      <c r="DV223" s="43"/>
      <c r="DW223" s="43"/>
      <c r="DX223" s="43"/>
      <c r="DY223" s="43"/>
      <c r="DZ223" s="43"/>
      <c r="EA223" s="43"/>
      <c r="EB223" s="43"/>
      <c r="EC223" s="43"/>
      <c r="ED223" s="43"/>
      <c r="EE223" s="43"/>
      <c r="EF223" s="43"/>
      <c r="EG223" s="43"/>
      <c r="EH223" s="43"/>
      <c r="EI223" s="43"/>
      <c r="EJ223" s="43"/>
      <c r="EK223" s="43"/>
      <c r="EL223" s="43"/>
      <c r="EM223" s="43"/>
      <c r="EN223" s="43"/>
      <c r="EO223" s="43"/>
      <c r="EP223" s="43"/>
      <c r="EQ223" s="43"/>
      <c r="ER223" s="43"/>
      <c r="ES223" s="43"/>
      <c r="ET223" s="43"/>
      <c r="EU223" s="43"/>
      <c r="EV223" s="43"/>
      <c r="EW223" s="43"/>
      <c r="EX223" s="43"/>
      <c r="EY223" s="43"/>
      <c r="EZ223" s="43"/>
      <c r="FA223" s="43"/>
      <c r="FB223" s="43"/>
      <c r="FC223" s="43"/>
      <c r="FD223" s="43"/>
      <c r="FE223" s="43"/>
      <c r="FF223" s="43"/>
      <c r="FG223" s="43"/>
      <c r="FH223" s="43"/>
      <c r="FI223" s="43"/>
      <c r="FJ223" s="43"/>
      <c r="FK223" s="43"/>
      <c r="FL223" s="43"/>
      <c r="FM223" s="43"/>
      <c r="FN223" s="43"/>
      <c r="FO223" s="43"/>
      <c r="FP223" s="43"/>
      <c r="FQ223" s="43"/>
      <c r="FR223" s="43"/>
      <c r="FS223" s="43"/>
      <c r="FT223" s="43"/>
      <c r="FU223" s="43"/>
      <c r="FV223" s="43"/>
      <c r="FW223" s="43"/>
      <c r="FX223" s="43"/>
      <c r="FY223" s="43"/>
      <c r="FZ223" s="43"/>
      <c r="GA223" s="43"/>
      <c r="GB223" s="43"/>
      <c r="GC223" s="43"/>
      <c r="GD223" s="43"/>
      <c r="GE223" s="43"/>
      <c r="GF223" s="43"/>
      <c r="GG223" s="43"/>
      <c r="GH223" s="43"/>
      <c r="GI223" s="43"/>
      <c r="GJ223" s="43"/>
      <c r="GK223" s="43"/>
      <c r="GL223" s="43"/>
      <c r="GM223" s="43"/>
      <c r="GN223" s="43"/>
      <c r="GO223" s="43"/>
      <c r="GP223" s="43"/>
      <c r="GR223" s="43"/>
    </row>
    <row r="224" spans="3:200" s="6" customFormat="1" ht="15" customHeight="1" x14ac:dyDescent="0.2">
      <c r="C224" s="89"/>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3"/>
      <c r="DL224" s="43"/>
      <c r="DM224" s="43"/>
      <c r="DN224" s="43"/>
      <c r="DO224" s="43"/>
      <c r="DP224" s="43"/>
      <c r="DQ224" s="43"/>
      <c r="DR224" s="43"/>
      <c r="DS224" s="43"/>
      <c r="DT224" s="43"/>
      <c r="DU224" s="43"/>
      <c r="DV224" s="43"/>
      <c r="DW224" s="43"/>
      <c r="DX224" s="43"/>
      <c r="DY224" s="43"/>
      <c r="DZ224" s="43"/>
      <c r="EA224" s="43"/>
      <c r="EB224" s="43"/>
      <c r="EC224" s="43"/>
      <c r="ED224" s="43"/>
      <c r="EE224" s="43"/>
      <c r="EF224" s="43"/>
      <c r="EG224" s="43"/>
      <c r="EH224" s="43"/>
      <c r="EI224" s="43"/>
      <c r="EJ224" s="43"/>
      <c r="EK224" s="43"/>
      <c r="EL224" s="43"/>
      <c r="EM224" s="43"/>
      <c r="EN224" s="43"/>
      <c r="EO224" s="43"/>
      <c r="EP224" s="43"/>
      <c r="EQ224" s="43"/>
      <c r="ER224" s="43"/>
      <c r="ES224" s="43"/>
      <c r="ET224" s="43"/>
      <c r="EU224" s="43"/>
      <c r="EV224" s="43"/>
      <c r="EW224" s="43"/>
      <c r="EX224" s="43"/>
      <c r="EY224" s="43"/>
      <c r="EZ224" s="43"/>
      <c r="FA224" s="43"/>
      <c r="FB224" s="43"/>
      <c r="FC224" s="43"/>
      <c r="FD224" s="43"/>
      <c r="FE224" s="43"/>
      <c r="FF224" s="43"/>
      <c r="FG224" s="43"/>
      <c r="FH224" s="43"/>
      <c r="FI224" s="43"/>
      <c r="FJ224" s="43"/>
      <c r="FK224" s="43"/>
      <c r="FL224" s="43"/>
      <c r="FM224" s="43"/>
      <c r="FN224" s="43"/>
      <c r="FO224" s="43"/>
      <c r="FP224" s="43"/>
      <c r="FQ224" s="43"/>
      <c r="FR224" s="43"/>
      <c r="FS224" s="43"/>
      <c r="FT224" s="43"/>
      <c r="FU224" s="43"/>
      <c r="FV224" s="43"/>
      <c r="FW224" s="43"/>
      <c r="FX224" s="43"/>
      <c r="FY224" s="43"/>
      <c r="FZ224" s="43"/>
      <c r="GA224" s="43"/>
      <c r="GB224" s="43"/>
      <c r="GC224" s="43"/>
      <c r="GD224" s="43"/>
      <c r="GE224" s="43"/>
      <c r="GF224" s="43"/>
      <c r="GG224" s="43"/>
      <c r="GH224" s="43"/>
      <c r="GI224" s="43"/>
      <c r="GJ224" s="43"/>
      <c r="GK224" s="43"/>
      <c r="GL224" s="43"/>
      <c r="GM224" s="43"/>
      <c r="GN224" s="43"/>
      <c r="GO224" s="43"/>
      <c r="GP224" s="43"/>
      <c r="GR224" s="43"/>
    </row>
    <row r="225" spans="3:200" ht="15" x14ac:dyDescent="0.25">
      <c r="C225" s="33" t="s">
        <v>92</v>
      </c>
      <c r="H225" s="247" t="s">
        <v>1</v>
      </c>
      <c r="O225" s="248" t="s">
        <v>94</v>
      </c>
      <c r="AZ225" s="196" t="s">
        <v>2</v>
      </c>
      <c r="CK225" s="197" t="s">
        <v>3</v>
      </c>
      <c r="DV225" s="198" t="s">
        <v>4</v>
      </c>
      <c r="FG225" s="199" t="s">
        <v>5</v>
      </c>
    </row>
    <row r="226" spans="3:200" s="6" customFormat="1" ht="18" customHeight="1" x14ac:dyDescent="0.2">
      <c r="C226" s="129"/>
      <c r="D226" s="130"/>
      <c r="E226" s="131" t="s">
        <v>23</v>
      </c>
      <c r="F226" s="132" t="s">
        <v>24</v>
      </c>
      <c r="H226" s="133">
        <f t="shared" ref="H226:M226" si="51">H$1</f>
        <v>2015</v>
      </c>
      <c r="I226" s="131">
        <f t="shared" si="51"/>
        <v>2016</v>
      </c>
      <c r="J226" s="131">
        <f t="shared" si="51"/>
        <v>2017</v>
      </c>
      <c r="K226" s="131">
        <f t="shared" si="51"/>
        <v>2018</v>
      </c>
      <c r="L226" s="131">
        <f t="shared" si="51"/>
        <v>2019</v>
      </c>
      <c r="M226" s="132">
        <f t="shared" si="51"/>
        <v>2020</v>
      </c>
      <c r="O226" s="133">
        <f t="shared" ref="O226:AX226" si="52">O$1</f>
        <v>2015</v>
      </c>
      <c r="P226" s="131">
        <f t="shared" si="52"/>
        <v>2016</v>
      </c>
      <c r="Q226" s="131">
        <f t="shared" si="52"/>
        <v>2017</v>
      </c>
      <c r="R226" s="131">
        <f t="shared" si="52"/>
        <v>2018</v>
      </c>
      <c r="S226" s="131">
        <f t="shared" si="52"/>
        <v>2019</v>
      </c>
      <c r="T226" s="131">
        <f t="shared" si="52"/>
        <v>2020</v>
      </c>
      <c r="U226" s="131">
        <f t="shared" si="52"/>
        <v>2021</v>
      </c>
      <c r="V226" s="131">
        <f t="shared" si="52"/>
        <v>2022</v>
      </c>
      <c r="W226" s="131">
        <f t="shared" si="52"/>
        <v>2023</v>
      </c>
      <c r="X226" s="131">
        <f t="shared" si="52"/>
        <v>2024</v>
      </c>
      <c r="Y226" s="131">
        <f t="shared" si="52"/>
        <v>2025</v>
      </c>
      <c r="Z226" s="131">
        <f t="shared" si="52"/>
        <v>2026</v>
      </c>
      <c r="AA226" s="131">
        <f t="shared" si="52"/>
        <v>2027</v>
      </c>
      <c r="AB226" s="131">
        <f t="shared" si="52"/>
        <v>2028</v>
      </c>
      <c r="AC226" s="131">
        <f t="shared" si="52"/>
        <v>2029</v>
      </c>
      <c r="AD226" s="131">
        <f t="shared" si="52"/>
        <v>2030</v>
      </c>
      <c r="AE226" s="131">
        <f t="shared" si="52"/>
        <v>2031</v>
      </c>
      <c r="AF226" s="131">
        <f t="shared" si="52"/>
        <v>2032</v>
      </c>
      <c r="AG226" s="131">
        <f t="shared" si="52"/>
        <v>2033</v>
      </c>
      <c r="AH226" s="131">
        <f t="shared" si="52"/>
        <v>2034</v>
      </c>
      <c r="AI226" s="131">
        <f t="shared" si="52"/>
        <v>2035</v>
      </c>
      <c r="AJ226" s="131">
        <f t="shared" si="52"/>
        <v>2036</v>
      </c>
      <c r="AK226" s="131">
        <f t="shared" si="52"/>
        <v>2037</v>
      </c>
      <c r="AL226" s="131">
        <f t="shared" si="52"/>
        <v>2098</v>
      </c>
      <c r="AM226" s="131">
        <f t="shared" si="52"/>
        <v>2039</v>
      </c>
      <c r="AN226" s="131">
        <f t="shared" si="52"/>
        <v>2040</v>
      </c>
      <c r="AO226" s="131">
        <f t="shared" si="52"/>
        <v>2041</v>
      </c>
      <c r="AP226" s="131">
        <f t="shared" si="52"/>
        <v>2042</v>
      </c>
      <c r="AQ226" s="131">
        <f t="shared" si="52"/>
        <v>2043</v>
      </c>
      <c r="AR226" s="131">
        <f t="shared" si="52"/>
        <v>2044</v>
      </c>
      <c r="AS226" s="131">
        <f t="shared" si="52"/>
        <v>2045</v>
      </c>
      <c r="AT226" s="131">
        <f t="shared" si="52"/>
        <v>2046</v>
      </c>
      <c r="AU226" s="131">
        <f t="shared" si="52"/>
        <v>2047</v>
      </c>
      <c r="AV226" s="131">
        <f t="shared" si="52"/>
        <v>2048</v>
      </c>
      <c r="AW226" s="131">
        <f t="shared" si="52"/>
        <v>2049</v>
      </c>
      <c r="AX226" s="132">
        <f t="shared" si="52"/>
        <v>2050</v>
      </c>
      <c r="AZ226" s="133">
        <f t="shared" ref="AZ226:CI226" si="53">AZ$1</f>
        <v>2015</v>
      </c>
      <c r="BA226" s="131">
        <f t="shared" si="53"/>
        <v>2016</v>
      </c>
      <c r="BB226" s="131">
        <f t="shared" si="53"/>
        <v>2017</v>
      </c>
      <c r="BC226" s="131">
        <f t="shared" si="53"/>
        <v>2018</v>
      </c>
      <c r="BD226" s="131">
        <f t="shared" si="53"/>
        <v>2019</v>
      </c>
      <c r="BE226" s="131">
        <f t="shared" si="53"/>
        <v>2020</v>
      </c>
      <c r="BF226" s="131">
        <f t="shared" si="53"/>
        <v>2021</v>
      </c>
      <c r="BG226" s="131">
        <f t="shared" si="53"/>
        <v>2022</v>
      </c>
      <c r="BH226" s="131">
        <f t="shared" si="53"/>
        <v>2023</v>
      </c>
      <c r="BI226" s="131">
        <f t="shared" si="53"/>
        <v>2024</v>
      </c>
      <c r="BJ226" s="131">
        <f t="shared" si="53"/>
        <v>2025</v>
      </c>
      <c r="BK226" s="131">
        <f t="shared" si="53"/>
        <v>2026</v>
      </c>
      <c r="BL226" s="131">
        <f t="shared" si="53"/>
        <v>2027</v>
      </c>
      <c r="BM226" s="131">
        <f t="shared" si="53"/>
        <v>2028</v>
      </c>
      <c r="BN226" s="131">
        <f t="shared" si="53"/>
        <v>2029</v>
      </c>
      <c r="BO226" s="131">
        <f t="shared" si="53"/>
        <v>2030</v>
      </c>
      <c r="BP226" s="131">
        <f t="shared" si="53"/>
        <v>2031</v>
      </c>
      <c r="BQ226" s="131">
        <f t="shared" si="53"/>
        <v>2032</v>
      </c>
      <c r="BR226" s="131">
        <f t="shared" si="53"/>
        <v>2033</v>
      </c>
      <c r="BS226" s="131">
        <f t="shared" si="53"/>
        <v>2034</v>
      </c>
      <c r="BT226" s="131">
        <f t="shared" si="53"/>
        <v>2035</v>
      </c>
      <c r="BU226" s="131">
        <f t="shared" si="53"/>
        <v>2036</v>
      </c>
      <c r="BV226" s="131">
        <f t="shared" si="53"/>
        <v>2037</v>
      </c>
      <c r="BW226" s="131">
        <f t="shared" si="53"/>
        <v>2098</v>
      </c>
      <c r="BX226" s="131">
        <f t="shared" si="53"/>
        <v>2039</v>
      </c>
      <c r="BY226" s="131">
        <f t="shared" si="53"/>
        <v>2040</v>
      </c>
      <c r="BZ226" s="131">
        <f t="shared" si="53"/>
        <v>2041</v>
      </c>
      <c r="CA226" s="131">
        <f t="shared" si="53"/>
        <v>2042</v>
      </c>
      <c r="CB226" s="131">
        <f t="shared" si="53"/>
        <v>2043</v>
      </c>
      <c r="CC226" s="131">
        <f t="shared" si="53"/>
        <v>2044</v>
      </c>
      <c r="CD226" s="131">
        <f t="shared" si="53"/>
        <v>2045</v>
      </c>
      <c r="CE226" s="131">
        <f t="shared" si="53"/>
        <v>2046</v>
      </c>
      <c r="CF226" s="131">
        <f t="shared" si="53"/>
        <v>2047</v>
      </c>
      <c r="CG226" s="131">
        <f t="shared" si="53"/>
        <v>2048</v>
      </c>
      <c r="CH226" s="131">
        <f t="shared" si="53"/>
        <v>2049</v>
      </c>
      <c r="CI226" s="132">
        <f t="shared" si="53"/>
        <v>2050</v>
      </c>
      <c r="CK226" s="133">
        <f t="shared" ref="CK226:DT226" si="54">CK$1</f>
        <v>2015</v>
      </c>
      <c r="CL226" s="131">
        <f t="shared" si="54"/>
        <v>2016</v>
      </c>
      <c r="CM226" s="131">
        <f t="shared" si="54"/>
        <v>2017</v>
      </c>
      <c r="CN226" s="131">
        <f t="shared" si="54"/>
        <v>2018</v>
      </c>
      <c r="CO226" s="131">
        <f t="shared" si="54"/>
        <v>2019</v>
      </c>
      <c r="CP226" s="131">
        <f t="shared" si="54"/>
        <v>2020</v>
      </c>
      <c r="CQ226" s="131">
        <f t="shared" si="54"/>
        <v>2021</v>
      </c>
      <c r="CR226" s="131">
        <f t="shared" si="54"/>
        <v>2022</v>
      </c>
      <c r="CS226" s="131">
        <f t="shared" si="54"/>
        <v>2023</v>
      </c>
      <c r="CT226" s="131">
        <f t="shared" si="54"/>
        <v>2024</v>
      </c>
      <c r="CU226" s="131">
        <f t="shared" si="54"/>
        <v>2025</v>
      </c>
      <c r="CV226" s="131">
        <f t="shared" si="54"/>
        <v>2026</v>
      </c>
      <c r="CW226" s="131">
        <f t="shared" si="54"/>
        <v>2027</v>
      </c>
      <c r="CX226" s="131">
        <f t="shared" si="54"/>
        <v>2028</v>
      </c>
      <c r="CY226" s="131">
        <f t="shared" si="54"/>
        <v>2029</v>
      </c>
      <c r="CZ226" s="131">
        <f t="shared" si="54"/>
        <v>2030</v>
      </c>
      <c r="DA226" s="131">
        <f t="shared" si="54"/>
        <v>2031</v>
      </c>
      <c r="DB226" s="131">
        <f t="shared" si="54"/>
        <v>2032</v>
      </c>
      <c r="DC226" s="131">
        <f t="shared" si="54"/>
        <v>2033</v>
      </c>
      <c r="DD226" s="131">
        <f t="shared" si="54"/>
        <v>2034</v>
      </c>
      <c r="DE226" s="131">
        <f t="shared" si="54"/>
        <v>2035</v>
      </c>
      <c r="DF226" s="131">
        <f t="shared" si="54"/>
        <v>2036</v>
      </c>
      <c r="DG226" s="131">
        <f t="shared" si="54"/>
        <v>2037</v>
      </c>
      <c r="DH226" s="131">
        <f t="shared" si="54"/>
        <v>2098</v>
      </c>
      <c r="DI226" s="131">
        <f t="shared" si="54"/>
        <v>2039</v>
      </c>
      <c r="DJ226" s="131">
        <f t="shared" si="54"/>
        <v>2040</v>
      </c>
      <c r="DK226" s="131">
        <f t="shared" si="54"/>
        <v>2041</v>
      </c>
      <c r="DL226" s="131">
        <f t="shared" si="54"/>
        <v>2042</v>
      </c>
      <c r="DM226" s="131">
        <f t="shared" si="54"/>
        <v>2043</v>
      </c>
      <c r="DN226" s="131">
        <f t="shared" si="54"/>
        <v>2044</v>
      </c>
      <c r="DO226" s="131">
        <f t="shared" si="54"/>
        <v>2045</v>
      </c>
      <c r="DP226" s="131">
        <f t="shared" si="54"/>
        <v>2046</v>
      </c>
      <c r="DQ226" s="131">
        <f t="shared" si="54"/>
        <v>2047</v>
      </c>
      <c r="DR226" s="131">
        <f t="shared" si="54"/>
        <v>2048</v>
      </c>
      <c r="DS226" s="131">
        <f t="shared" si="54"/>
        <v>2049</v>
      </c>
      <c r="DT226" s="132">
        <f t="shared" si="54"/>
        <v>2050</v>
      </c>
      <c r="DV226" s="133">
        <f t="shared" ref="DV226:FE226" si="55">DV$1</f>
        <v>2015</v>
      </c>
      <c r="DW226" s="131">
        <f t="shared" si="55"/>
        <v>2016</v>
      </c>
      <c r="DX226" s="131">
        <f t="shared" si="55"/>
        <v>2017</v>
      </c>
      <c r="DY226" s="131">
        <f t="shared" si="55"/>
        <v>2018</v>
      </c>
      <c r="DZ226" s="131">
        <f t="shared" si="55"/>
        <v>2019</v>
      </c>
      <c r="EA226" s="131">
        <f t="shared" si="55"/>
        <v>2020</v>
      </c>
      <c r="EB226" s="131">
        <f t="shared" si="55"/>
        <v>2021</v>
      </c>
      <c r="EC226" s="131">
        <f t="shared" si="55"/>
        <v>2022</v>
      </c>
      <c r="ED226" s="131">
        <f t="shared" si="55"/>
        <v>2023</v>
      </c>
      <c r="EE226" s="131">
        <f t="shared" si="55"/>
        <v>2024</v>
      </c>
      <c r="EF226" s="131">
        <f t="shared" si="55"/>
        <v>2025</v>
      </c>
      <c r="EG226" s="131">
        <f t="shared" si="55"/>
        <v>2026</v>
      </c>
      <c r="EH226" s="131">
        <f t="shared" si="55"/>
        <v>2027</v>
      </c>
      <c r="EI226" s="131">
        <f t="shared" si="55"/>
        <v>2028</v>
      </c>
      <c r="EJ226" s="131">
        <f t="shared" si="55"/>
        <v>2029</v>
      </c>
      <c r="EK226" s="131">
        <f t="shared" si="55"/>
        <v>2030</v>
      </c>
      <c r="EL226" s="131">
        <f t="shared" si="55"/>
        <v>2031</v>
      </c>
      <c r="EM226" s="131">
        <f t="shared" si="55"/>
        <v>2032</v>
      </c>
      <c r="EN226" s="131">
        <f t="shared" si="55"/>
        <v>2033</v>
      </c>
      <c r="EO226" s="131">
        <f t="shared" si="55"/>
        <v>2034</v>
      </c>
      <c r="EP226" s="131">
        <f t="shared" si="55"/>
        <v>2035</v>
      </c>
      <c r="EQ226" s="131">
        <f t="shared" si="55"/>
        <v>2036</v>
      </c>
      <c r="ER226" s="131">
        <f t="shared" si="55"/>
        <v>2037</v>
      </c>
      <c r="ES226" s="131">
        <f t="shared" si="55"/>
        <v>2098</v>
      </c>
      <c r="ET226" s="131">
        <f t="shared" si="55"/>
        <v>2039</v>
      </c>
      <c r="EU226" s="131">
        <f t="shared" si="55"/>
        <v>2040</v>
      </c>
      <c r="EV226" s="131">
        <f t="shared" si="55"/>
        <v>2041</v>
      </c>
      <c r="EW226" s="131">
        <f t="shared" si="55"/>
        <v>2042</v>
      </c>
      <c r="EX226" s="131">
        <f t="shared" si="55"/>
        <v>2043</v>
      </c>
      <c r="EY226" s="131">
        <f t="shared" si="55"/>
        <v>2044</v>
      </c>
      <c r="EZ226" s="131">
        <f t="shared" si="55"/>
        <v>2045</v>
      </c>
      <c r="FA226" s="131">
        <f t="shared" si="55"/>
        <v>2046</v>
      </c>
      <c r="FB226" s="131">
        <f t="shared" si="55"/>
        <v>2047</v>
      </c>
      <c r="FC226" s="131">
        <f t="shared" si="55"/>
        <v>2048</v>
      </c>
      <c r="FD226" s="131">
        <f t="shared" si="55"/>
        <v>2049</v>
      </c>
      <c r="FE226" s="132">
        <f t="shared" si="55"/>
        <v>2050</v>
      </c>
      <c r="FG226" s="133">
        <f t="shared" ref="FG226:GP226" si="56">FG$1</f>
        <v>2015</v>
      </c>
      <c r="FH226" s="131">
        <f t="shared" si="56"/>
        <v>2016</v>
      </c>
      <c r="FI226" s="131">
        <f t="shared" si="56"/>
        <v>2017</v>
      </c>
      <c r="FJ226" s="131">
        <f t="shared" si="56"/>
        <v>2018</v>
      </c>
      <c r="FK226" s="131">
        <f t="shared" si="56"/>
        <v>2019</v>
      </c>
      <c r="FL226" s="131">
        <f t="shared" si="56"/>
        <v>2020</v>
      </c>
      <c r="FM226" s="131">
        <f t="shared" si="56"/>
        <v>2021</v>
      </c>
      <c r="FN226" s="131">
        <f t="shared" si="56"/>
        <v>2022</v>
      </c>
      <c r="FO226" s="131">
        <f t="shared" si="56"/>
        <v>2023</v>
      </c>
      <c r="FP226" s="131">
        <f t="shared" si="56"/>
        <v>2024</v>
      </c>
      <c r="FQ226" s="131">
        <f t="shared" si="56"/>
        <v>2025</v>
      </c>
      <c r="FR226" s="131">
        <f t="shared" si="56"/>
        <v>2026</v>
      </c>
      <c r="FS226" s="131">
        <f t="shared" si="56"/>
        <v>2027</v>
      </c>
      <c r="FT226" s="131">
        <f t="shared" si="56"/>
        <v>2028</v>
      </c>
      <c r="FU226" s="131">
        <f t="shared" si="56"/>
        <v>2029</v>
      </c>
      <c r="FV226" s="131">
        <f t="shared" si="56"/>
        <v>2030</v>
      </c>
      <c r="FW226" s="131">
        <f t="shared" si="56"/>
        <v>2031</v>
      </c>
      <c r="FX226" s="131">
        <f t="shared" si="56"/>
        <v>2032</v>
      </c>
      <c r="FY226" s="131">
        <f t="shared" si="56"/>
        <v>2033</v>
      </c>
      <c r="FZ226" s="131">
        <f t="shared" si="56"/>
        <v>2034</v>
      </c>
      <c r="GA226" s="131">
        <f t="shared" si="56"/>
        <v>2035</v>
      </c>
      <c r="GB226" s="131">
        <f t="shared" si="56"/>
        <v>2036</v>
      </c>
      <c r="GC226" s="131">
        <f t="shared" si="56"/>
        <v>2037</v>
      </c>
      <c r="GD226" s="131">
        <f t="shared" si="56"/>
        <v>2098</v>
      </c>
      <c r="GE226" s="131">
        <f t="shared" si="56"/>
        <v>2039</v>
      </c>
      <c r="GF226" s="131">
        <f t="shared" si="56"/>
        <v>2040</v>
      </c>
      <c r="GG226" s="131">
        <f t="shared" si="56"/>
        <v>2041</v>
      </c>
      <c r="GH226" s="131">
        <f t="shared" si="56"/>
        <v>2042</v>
      </c>
      <c r="GI226" s="131">
        <f t="shared" si="56"/>
        <v>2043</v>
      </c>
      <c r="GJ226" s="131">
        <f t="shared" si="56"/>
        <v>2044</v>
      </c>
      <c r="GK226" s="131">
        <f t="shared" si="56"/>
        <v>2045</v>
      </c>
      <c r="GL226" s="131">
        <f t="shared" si="56"/>
        <v>2046</v>
      </c>
      <c r="GM226" s="131">
        <f t="shared" si="56"/>
        <v>2047</v>
      </c>
      <c r="GN226" s="131">
        <f t="shared" si="56"/>
        <v>2048</v>
      </c>
      <c r="GO226" s="131">
        <f t="shared" si="56"/>
        <v>2049</v>
      </c>
      <c r="GP226" s="132">
        <f t="shared" si="56"/>
        <v>2050</v>
      </c>
      <c r="GR226" s="4"/>
    </row>
    <row r="227" spans="3:200" s="6" customFormat="1" ht="18" customHeight="1" x14ac:dyDescent="0.2">
      <c r="C227" s="39" t="s">
        <v>44</v>
      </c>
      <c r="E227" s="4" t="s">
        <v>290</v>
      </c>
      <c r="F227" s="34"/>
      <c r="H227" s="61"/>
      <c r="I227" s="4"/>
      <c r="J227" s="4"/>
      <c r="K227" s="4"/>
      <c r="L227" s="83"/>
      <c r="M227" s="62"/>
      <c r="O227" s="35"/>
      <c r="P227" s="4"/>
      <c r="Q227" s="4"/>
      <c r="R227" s="4"/>
      <c r="S227" s="4"/>
      <c r="T227" s="4"/>
      <c r="U227" s="4"/>
      <c r="V227" s="4"/>
      <c r="W227" s="140">
        <f>Y216/(Y$226-W$226+1)</f>
        <v>55.318399999999997</v>
      </c>
      <c r="X227" s="140">
        <f>Y216/(Y$226-W$226+1)</f>
        <v>55.318399999999997</v>
      </c>
      <c r="Y227" s="140">
        <f>Y216/(Y$226-W$226+1)</f>
        <v>55.318399999999997</v>
      </c>
      <c r="Z227" s="140">
        <f>AD216/(AD$226-Z$226+1)</f>
        <v>40.954368000000002</v>
      </c>
      <c r="AA227" s="140">
        <f>AD216/(AD$226-Z$226+1)</f>
        <v>40.954368000000002</v>
      </c>
      <c r="AB227" s="140">
        <f>AD216/(AD$226-Z$226+1)</f>
        <v>40.954368000000002</v>
      </c>
      <c r="AC227" s="140">
        <f>AD216/(AD$226-Z$226+1)</f>
        <v>40.954368000000002</v>
      </c>
      <c r="AD227" s="140">
        <f>AD216/(AD$226-Z$226+1)</f>
        <v>40.954368000000002</v>
      </c>
      <c r="AE227" s="140">
        <f>AI216/(AI$226-AE$226+1)</f>
        <v>38.366592000000011</v>
      </c>
      <c r="AF227" s="140">
        <f>AI216/(AI$226-AE$226+1)</f>
        <v>38.366592000000011</v>
      </c>
      <c r="AG227" s="140">
        <f>AI216/(AI$226-AE$226+1)</f>
        <v>38.366592000000011</v>
      </c>
      <c r="AH227" s="140">
        <f>AI216/(AI$226-AE$226+1)</f>
        <v>38.366592000000011</v>
      </c>
      <c r="AI227" s="140">
        <f>AI216/(AI$226-AE$226+1)</f>
        <v>38.366592000000011</v>
      </c>
      <c r="AJ227" s="140">
        <f>AN216/(AN$226-AJ$226+1)</f>
        <v>33.191040000000001</v>
      </c>
      <c r="AK227" s="140">
        <f>AN216/(AN$226-AJ$226+1)</f>
        <v>33.191040000000001</v>
      </c>
      <c r="AL227" s="140">
        <f>AN216/(AN$226-AJ$226+1)</f>
        <v>33.191040000000001</v>
      </c>
      <c r="AM227" s="140">
        <f>AN216/(AN$226-AJ$226+1)</f>
        <v>33.191040000000001</v>
      </c>
      <c r="AN227" s="140">
        <f>AN216/(AN$226-AJ$226+1)</f>
        <v>33.191040000000001</v>
      </c>
      <c r="AO227" s="140">
        <f>AS216/(AS$226-AO$226+1)</f>
        <v>40.954368000000002</v>
      </c>
      <c r="AP227" s="140">
        <f>AS216/(AS$226-AO$226+1)</f>
        <v>40.954368000000002</v>
      </c>
      <c r="AQ227" s="140">
        <f>AS216/(AS$226-AO$226+1)</f>
        <v>40.954368000000002</v>
      </c>
      <c r="AR227" s="140">
        <f>AS216/(AS$226-AO$226+1)</f>
        <v>40.954368000000002</v>
      </c>
      <c r="AS227" s="140">
        <f>AS216/(AS$226-AO$226+1)</f>
        <v>40.954368000000002</v>
      </c>
      <c r="AT227" s="140">
        <f>AX216/(AW$226-AT$226+1)</f>
        <v>47.958240000000011</v>
      </c>
      <c r="AU227" s="140">
        <f>AX216/(AW$226-AT$226+1)</f>
        <v>47.958240000000011</v>
      </c>
      <c r="AV227" s="140">
        <f>AX216/(AW$226-AT$226+1)</f>
        <v>47.958240000000011</v>
      </c>
      <c r="AW227" s="140">
        <f>AX216/(AW$226-AT$226+1)</f>
        <v>47.958240000000011</v>
      </c>
      <c r="AX227" s="142">
        <v>0</v>
      </c>
      <c r="AZ227" s="35"/>
      <c r="BA227" s="4"/>
      <c r="BB227" s="4"/>
      <c r="BC227" s="4"/>
      <c r="BD227" s="4"/>
      <c r="BE227" s="4"/>
      <c r="BF227" s="4"/>
      <c r="BG227" s="4"/>
      <c r="BH227" s="140">
        <f>BJ216/(BJ$226-BH$226+1)</f>
        <v>27.423199999999998</v>
      </c>
      <c r="BI227" s="140">
        <f>BJ216/(BJ$226-BH$226+1)</f>
        <v>27.423199999999998</v>
      </c>
      <c r="BJ227" s="140">
        <f>BJ216/(BJ$226-BH$226+1)</f>
        <v>27.423199999999998</v>
      </c>
      <c r="BK227" s="140">
        <f>BO216/(BO$226-BK$226+1)</f>
        <v>20.302463999999997</v>
      </c>
      <c r="BL227" s="140">
        <f>BO216/(BO$226-BK$226+1)</f>
        <v>20.302463999999997</v>
      </c>
      <c r="BM227" s="140">
        <f>BO216/(BO$226-BK$226+1)</f>
        <v>20.302463999999997</v>
      </c>
      <c r="BN227" s="140">
        <f>BO216/(BO$226-BK$226+1)</f>
        <v>20.302463999999997</v>
      </c>
      <c r="BO227" s="140">
        <f>BO216/(BO$226-BK$226+1)</f>
        <v>20.302463999999997</v>
      </c>
      <c r="BP227" s="140">
        <f>BT216/(BT$226-BP$226+1)</f>
        <v>19.019616000000003</v>
      </c>
      <c r="BQ227" s="140">
        <f>BT216/(BT$226-BP$226+1)</f>
        <v>19.019616000000003</v>
      </c>
      <c r="BR227" s="140">
        <f>BT216/(BT$226-BP$226+1)</f>
        <v>19.019616000000003</v>
      </c>
      <c r="BS227" s="140">
        <f>BT216/(BT$226-BP$226+1)</f>
        <v>19.019616000000003</v>
      </c>
      <c r="BT227" s="140">
        <f>BT216/(BT$226-BP$226+1)</f>
        <v>19.019616000000003</v>
      </c>
      <c r="BU227" s="140">
        <f>BY216/(BY$226-BU$226+1)</f>
        <v>16.45392</v>
      </c>
      <c r="BV227" s="140">
        <f>BY216/(BY$226-BU$226+1)</f>
        <v>16.45392</v>
      </c>
      <c r="BW227" s="140">
        <f>BY216/(BY$226-BU$226+1)</f>
        <v>16.45392</v>
      </c>
      <c r="BX227" s="140">
        <f>BY216/(BY$226-BU$226+1)</f>
        <v>16.45392</v>
      </c>
      <c r="BY227" s="140">
        <f>BY216/(BY$226-BU$226+1)</f>
        <v>16.45392</v>
      </c>
      <c r="BZ227" s="140">
        <f>CD216/(CD$226-BZ$226+1)</f>
        <v>20.302463999999997</v>
      </c>
      <c r="CA227" s="140">
        <f>CD216/(CD$226-BZ$226+1)</f>
        <v>20.302463999999997</v>
      </c>
      <c r="CB227" s="140">
        <f>CD216/(CD$226-BZ$226+1)</f>
        <v>20.302463999999997</v>
      </c>
      <c r="CC227" s="140">
        <f>CD216/(CD$226-BZ$226+1)</f>
        <v>20.302463999999997</v>
      </c>
      <c r="CD227" s="140">
        <f>CD216/(CD$226-BZ$226+1)</f>
        <v>20.302463999999997</v>
      </c>
      <c r="CE227" s="140">
        <f>CI216/(CH$226-CE$226+1)</f>
        <v>23.774520000000003</v>
      </c>
      <c r="CF227" s="140">
        <f>CI216/(CH$226-CE$226+1)</f>
        <v>23.774520000000003</v>
      </c>
      <c r="CG227" s="140">
        <f>CI216/(CH$226-CE$226+1)</f>
        <v>23.774520000000003</v>
      </c>
      <c r="CH227" s="140">
        <f>CI216/(CH$226-CE$226+1)</f>
        <v>23.774520000000003</v>
      </c>
      <c r="CI227" s="142">
        <v>0</v>
      </c>
      <c r="CK227" s="35"/>
      <c r="CL227" s="4"/>
      <c r="CM227" s="4"/>
      <c r="CN227" s="4"/>
      <c r="CO227" s="4"/>
      <c r="CP227" s="4"/>
      <c r="CQ227" s="4"/>
      <c r="CR227" s="4"/>
      <c r="CS227" s="140">
        <f>CU216/(CU$226-CS$226+1)</f>
        <v>0</v>
      </c>
      <c r="CT227" s="140">
        <f>CU216/(CU$226-CS$226+1)</f>
        <v>0</v>
      </c>
      <c r="CU227" s="140">
        <f>CU216/(CU$226-CS$226+1)</f>
        <v>0</v>
      </c>
      <c r="CV227" s="140">
        <f>CZ216/(CZ$226-CV$226+1)</f>
        <v>0</v>
      </c>
      <c r="CW227" s="140">
        <f>CZ216/(CZ$226-CV$226+1)</f>
        <v>0</v>
      </c>
      <c r="CX227" s="140">
        <f>CZ216/(CZ$226-CV$226+1)</f>
        <v>0</v>
      </c>
      <c r="CY227" s="140">
        <f>CZ216/(CZ$226-CV$226+1)</f>
        <v>0</v>
      </c>
      <c r="CZ227" s="140">
        <f>CZ216/(CZ$226-CV$226+1)</f>
        <v>0</v>
      </c>
      <c r="DA227" s="140">
        <f>DE216/(DE$226-DA$226+1)</f>
        <v>0</v>
      </c>
      <c r="DB227" s="140">
        <f>DE216/(DE$226-DA$226+1)</f>
        <v>0</v>
      </c>
      <c r="DC227" s="140">
        <f>DE216/(DE$226-DA$226+1)</f>
        <v>0</v>
      </c>
      <c r="DD227" s="140">
        <f>DE216/(DE$226-DA$226+1)</f>
        <v>0</v>
      </c>
      <c r="DE227" s="140">
        <f>DE216/(DE$226-DA$226+1)</f>
        <v>0</v>
      </c>
      <c r="DF227" s="140">
        <f>DJ216/(DJ$226-DF$226+1)</f>
        <v>0</v>
      </c>
      <c r="DG227" s="140">
        <f>DJ216/(DJ$226-DF$226+1)</f>
        <v>0</v>
      </c>
      <c r="DH227" s="140">
        <f>DJ216/(DJ$226-DF$226+1)</f>
        <v>0</v>
      </c>
      <c r="DI227" s="140">
        <f>DJ216/(DJ$226-DF$226+1)</f>
        <v>0</v>
      </c>
      <c r="DJ227" s="140">
        <f>DJ216/(DJ$226-DF$226+1)</f>
        <v>0</v>
      </c>
      <c r="DK227" s="140">
        <f>DO216/(DO$226-DK$226+1)</f>
        <v>0</v>
      </c>
      <c r="DL227" s="140">
        <f>DO216/(DO$226-DK$226+1)</f>
        <v>0</v>
      </c>
      <c r="DM227" s="140">
        <f>DO216/(DO$226-DK$226+1)</f>
        <v>0</v>
      </c>
      <c r="DN227" s="140">
        <f>DO216/(DO$226-DK$226+1)</f>
        <v>0</v>
      </c>
      <c r="DO227" s="140">
        <f>DO216/(DO$226-DK$226+1)</f>
        <v>0</v>
      </c>
      <c r="DP227" s="140">
        <f>DT216/(DS$226-DP$226+1)</f>
        <v>0</v>
      </c>
      <c r="DQ227" s="140">
        <f>DT216/(DS$226-DP$226+1)</f>
        <v>0</v>
      </c>
      <c r="DR227" s="140">
        <f>DT216/(DS$226-DP$226+1)</f>
        <v>0</v>
      </c>
      <c r="DS227" s="140">
        <f>DT216/(DS$226-DP$226+1)</f>
        <v>0</v>
      </c>
      <c r="DT227" s="142">
        <v>0</v>
      </c>
      <c r="DV227" s="35"/>
      <c r="DW227" s="4"/>
      <c r="DX227" s="4"/>
      <c r="DY227" s="4"/>
      <c r="DZ227" s="4"/>
      <c r="EA227" s="4"/>
      <c r="EB227" s="4"/>
      <c r="EC227" s="4"/>
      <c r="ED227" s="140">
        <f>EF216/(EF$226-ED$226+1)</f>
        <v>29.131987499999997</v>
      </c>
      <c r="EE227" s="140">
        <f>EF216/(EF$226-ED$226+1)</f>
        <v>29.131987499999997</v>
      </c>
      <c r="EF227" s="140">
        <f>EF216/(EF$226-ED$226+1)</f>
        <v>29.131987499999997</v>
      </c>
      <c r="EG227" s="140">
        <f>EK216/(EK$226-EG$226+1)</f>
        <v>21.567546</v>
      </c>
      <c r="EH227" s="140">
        <f>EK216/(EK$226-EG$226+1)</f>
        <v>21.567546</v>
      </c>
      <c r="EI227" s="140">
        <f>EK216/(EK$226-EG$226+1)</f>
        <v>21.567546</v>
      </c>
      <c r="EJ227" s="140">
        <f>EK216/(EK$226-EG$226+1)</f>
        <v>21.567546</v>
      </c>
      <c r="EK227" s="140">
        <f>EK216/(EK$226-EG$226+1)</f>
        <v>21.567546</v>
      </c>
      <c r="EL227" s="140">
        <f>EP216/(EP$226-EL$226+1)</f>
        <v>20.204761500000004</v>
      </c>
      <c r="EM227" s="140">
        <f>EP216/(EP$226-EL$226+1)</f>
        <v>20.204761500000004</v>
      </c>
      <c r="EN227" s="140">
        <f>EP216/(EP$226-EL$226+1)</f>
        <v>20.204761500000004</v>
      </c>
      <c r="EO227" s="140">
        <f>EP216/(EP$226-EL$226+1)</f>
        <v>20.204761500000004</v>
      </c>
      <c r="EP227" s="140">
        <f>EP216/(EP$226-EL$226+1)</f>
        <v>20.204761500000004</v>
      </c>
      <c r="EQ227" s="140">
        <f>EU216/(EU$226-EQ$226+1)</f>
        <v>17.4791925</v>
      </c>
      <c r="ER227" s="140">
        <f>EU216/(EU$226-EQ$226+1)</f>
        <v>17.4791925</v>
      </c>
      <c r="ES227" s="140">
        <f>EU216/(EU$226-EQ$226+1)</f>
        <v>17.4791925</v>
      </c>
      <c r="ET227" s="140">
        <f>EU216/(EU$226-EQ$226+1)</f>
        <v>17.4791925</v>
      </c>
      <c r="EU227" s="140">
        <f>EU216/(EU$226-EQ$226+1)</f>
        <v>17.4791925</v>
      </c>
      <c r="EV227" s="140">
        <f>EZ216/(EZ$226-EV$226+1)</f>
        <v>21.567546</v>
      </c>
      <c r="EW227" s="140">
        <f>EZ216/(EZ$226-EV$226+1)</f>
        <v>21.567546</v>
      </c>
      <c r="EX227" s="140">
        <f>EZ216/(EZ$226-EV$226+1)</f>
        <v>21.567546</v>
      </c>
      <c r="EY227" s="140">
        <f>EZ216/(EZ$226-EV$226+1)</f>
        <v>21.567546</v>
      </c>
      <c r="EZ227" s="140">
        <f>EZ216/(EZ$226-EV$226+1)</f>
        <v>21.567546</v>
      </c>
      <c r="FA227" s="140">
        <f>FE216/(FD$226-FA$226+1)</f>
        <v>25.255951875000004</v>
      </c>
      <c r="FB227" s="140">
        <f>FE216/(FD$226-FA$226+1)</f>
        <v>25.255951875000004</v>
      </c>
      <c r="FC227" s="140">
        <f>FE216/(FD$226-FA$226+1)</f>
        <v>25.255951875000004</v>
      </c>
      <c r="FD227" s="140">
        <f>FE216/(FD$226-FA$226+1)</f>
        <v>25.255951875000004</v>
      </c>
      <c r="FE227" s="142">
        <v>0</v>
      </c>
      <c r="FG227" s="35"/>
      <c r="FH227" s="4"/>
      <c r="FI227" s="4"/>
      <c r="FJ227" s="4"/>
      <c r="FK227" s="4"/>
      <c r="FL227" s="4"/>
      <c r="FM227" s="4"/>
      <c r="FN227" s="4"/>
      <c r="FO227" s="140">
        <f>FQ216/(FQ$226-FO$226+1)</f>
        <v>0</v>
      </c>
      <c r="FP227" s="140">
        <f>FQ216/(FQ$226-FO$226+1)</f>
        <v>0</v>
      </c>
      <c r="FQ227" s="140">
        <f>FQ216/(FQ$226-FO$226+1)</f>
        <v>0</v>
      </c>
      <c r="FR227" s="140">
        <f>FV216/(FV$226-FR$226+1)</f>
        <v>0</v>
      </c>
      <c r="FS227" s="140">
        <f>FV216/(FV$226-FR$226+1)</f>
        <v>0</v>
      </c>
      <c r="FT227" s="140">
        <f>FV216/(FV$226-FR$226+1)</f>
        <v>0</v>
      </c>
      <c r="FU227" s="140">
        <f>FV216/(FV$226-FR$226+1)</f>
        <v>0</v>
      </c>
      <c r="FV227" s="140">
        <f>FV216/(FV$226-FR$226+1)</f>
        <v>0</v>
      </c>
      <c r="FW227" s="140">
        <f>GA216/(GA$226-FW$226+1)</f>
        <v>0</v>
      </c>
      <c r="FX227" s="140">
        <f>GA216/(GA$226-FW$226+1)</f>
        <v>0</v>
      </c>
      <c r="FY227" s="140">
        <f>GA216/(GA$226-FW$226+1)</f>
        <v>0</v>
      </c>
      <c r="FZ227" s="140">
        <f>GA216/(GA$226-FW$226+1)</f>
        <v>0</v>
      </c>
      <c r="GA227" s="140">
        <f>GA216/(GA$226-FW$226+1)</f>
        <v>0</v>
      </c>
      <c r="GB227" s="140">
        <f>GF216/(GF$226-GB$226+1)</f>
        <v>0</v>
      </c>
      <c r="GC227" s="140">
        <f>GF216/(GF$226-GB$226+1)</f>
        <v>0</v>
      </c>
      <c r="GD227" s="140">
        <f>GF216/(GF$226-GB$226+1)</f>
        <v>0</v>
      </c>
      <c r="GE227" s="140">
        <f>GF216/(GF$226-GB$226+1)</f>
        <v>0</v>
      </c>
      <c r="GF227" s="140">
        <f>GF216/(GF$226-GB$226+1)</f>
        <v>0</v>
      </c>
      <c r="GG227" s="140">
        <f>GK216/(GK$226-GG$226+1)</f>
        <v>0</v>
      </c>
      <c r="GH227" s="140">
        <f>GK216/(GK$226-GG$226+1)</f>
        <v>0</v>
      </c>
      <c r="GI227" s="140">
        <f>GK216/(GK$226-GG$226+1)</f>
        <v>0</v>
      </c>
      <c r="GJ227" s="140">
        <f>GK216/(GK$226-GG$226+1)</f>
        <v>0</v>
      </c>
      <c r="GK227" s="140">
        <f>GK216/(GK$226-GG$226+1)</f>
        <v>0</v>
      </c>
      <c r="GL227" s="140">
        <f>GP216/(GO$226-GL$226+1)</f>
        <v>0</v>
      </c>
      <c r="GM227" s="140">
        <f>GP216/(GO$226-GL$226+1)</f>
        <v>0</v>
      </c>
      <c r="GN227" s="140">
        <f>GP216/(GO$226-GL$226+1)</f>
        <v>0</v>
      </c>
      <c r="GO227" s="140">
        <f>GP216/(GO$226-GL$226+1)</f>
        <v>0</v>
      </c>
      <c r="GP227" s="142">
        <v>0</v>
      </c>
      <c r="GR227" s="4"/>
    </row>
    <row r="228" spans="3:200" s="6" customFormat="1" ht="18" customHeight="1" x14ac:dyDescent="0.2">
      <c r="C228" s="314" t="s">
        <v>46</v>
      </c>
      <c r="D228" s="310"/>
      <c r="E228" s="296"/>
      <c r="F228" s="305"/>
      <c r="H228" s="61"/>
      <c r="I228" s="4"/>
      <c r="J228" s="4"/>
      <c r="K228" s="4"/>
      <c r="L228" s="83"/>
      <c r="M228" s="62"/>
      <c r="O228" s="297"/>
      <c r="P228" s="296"/>
      <c r="Q228" s="296"/>
      <c r="R228" s="296"/>
      <c r="S228" s="296"/>
      <c r="T228" s="296"/>
      <c r="U228" s="296"/>
      <c r="V228" s="296"/>
      <c r="W228" s="296"/>
      <c r="X228" s="296"/>
      <c r="Y228" s="296"/>
      <c r="Z228" s="296"/>
      <c r="AA228" s="296"/>
      <c r="AB228" s="296"/>
      <c r="AC228" s="296"/>
      <c r="AD228" s="302"/>
      <c r="AE228" s="296"/>
      <c r="AF228" s="296"/>
      <c r="AG228" s="296"/>
      <c r="AH228" s="296"/>
      <c r="AI228" s="302"/>
      <c r="AJ228" s="296"/>
      <c r="AK228" s="296"/>
      <c r="AL228" s="296"/>
      <c r="AM228" s="296"/>
      <c r="AN228" s="302"/>
      <c r="AO228" s="296"/>
      <c r="AP228" s="296"/>
      <c r="AQ228" s="296"/>
      <c r="AR228" s="296"/>
      <c r="AS228" s="296"/>
      <c r="AT228" s="296"/>
      <c r="AU228" s="296"/>
      <c r="AV228" s="296"/>
      <c r="AW228" s="296"/>
      <c r="AX228" s="305"/>
      <c r="AZ228" s="297"/>
      <c r="BA228" s="296"/>
      <c r="BB228" s="296"/>
      <c r="BC228" s="296"/>
      <c r="BD228" s="296"/>
      <c r="BE228" s="296"/>
      <c r="BF228" s="296"/>
      <c r="BG228" s="296"/>
      <c r="BH228" s="296"/>
      <c r="BI228" s="296"/>
      <c r="BJ228" s="296"/>
      <c r="BK228" s="296"/>
      <c r="BL228" s="296"/>
      <c r="BM228" s="296"/>
      <c r="BN228" s="296"/>
      <c r="BO228" s="302"/>
      <c r="BP228" s="296"/>
      <c r="BQ228" s="296"/>
      <c r="BR228" s="296"/>
      <c r="BS228" s="296"/>
      <c r="BT228" s="302"/>
      <c r="BU228" s="296"/>
      <c r="BV228" s="296"/>
      <c r="BW228" s="296"/>
      <c r="BX228" s="296"/>
      <c r="BY228" s="302"/>
      <c r="BZ228" s="296"/>
      <c r="CA228" s="296"/>
      <c r="CB228" s="296"/>
      <c r="CC228" s="296"/>
      <c r="CD228" s="296"/>
      <c r="CE228" s="296"/>
      <c r="CF228" s="296"/>
      <c r="CG228" s="296"/>
      <c r="CH228" s="296"/>
      <c r="CI228" s="305"/>
      <c r="CK228" s="297"/>
      <c r="CL228" s="296"/>
      <c r="CM228" s="296"/>
      <c r="CN228" s="296"/>
      <c r="CO228" s="296"/>
      <c r="CP228" s="296"/>
      <c r="CQ228" s="296"/>
      <c r="CR228" s="296"/>
      <c r="CS228" s="296"/>
      <c r="CT228" s="296"/>
      <c r="CU228" s="296"/>
      <c r="CV228" s="296"/>
      <c r="CW228" s="296"/>
      <c r="CX228" s="296"/>
      <c r="CY228" s="296"/>
      <c r="CZ228" s="302"/>
      <c r="DA228" s="296"/>
      <c r="DB228" s="296"/>
      <c r="DC228" s="296"/>
      <c r="DD228" s="296"/>
      <c r="DE228" s="302"/>
      <c r="DF228" s="296"/>
      <c r="DG228" s="296"/>
      <c r="DH228" s="296"/>
      <c r="DI228" s="296"/>
      <c r="DJ228" s="302"/>
      <c r="DK228" s="296"/>
      <c r="DL228" s="296"/>
      <c r="DM228" s="296"/>
      <c r="DN228" s="296"/>
      <c r="DO228" s="296"/>
      <c r="DP228" s="296"/>
      <c r="DQ228" s="296"/>
      <c r="DR228" s="296"/>
      <c r="DS228" s="296"/>
      <c r="DT228" s="305"/>
      <c r="DV228" s="297"/>
      <c r="DW228" s="296"/>
      <c r="DX228" s="296"/>
      <c r="DY228" s="296"/>
      <c r="DZ228" s="296"/>
      <c r="EA228" s="296"/>
      <c r="EB228" s="296"/>
      <c r="EC228" s="296"/>
      <c r="ED228" s="296"/>
      <c r="EE228" s="296"/>
      <c r="EF228" s="296"/>
      <c r="EG228" s="296"/>
      <c r="EH228" s="296"/>
      <c r="EI228" s="296"/>
      <c r="EJ228" s="296"/>
      <c r="EK228" s="302"/>
      <c r="EL228" s="296"/>
      <c r="EM228" s="296"/>
      <c r="EN228" s="296"/>
      <c r="EO228" s="296"/>
      <c r="EP228" s="302"/>
      <c r="EQ228" s="296"/>
      <c r="ER228" s="296"/>
      <c r="ES228" s="296"/>
      <c r="ET228" s="296"/>
      <c r="EU228" s="302"/>
      <c r="EV228" s="296"/>
      <c r="EW228" s="296"/>
      <c r="EX228" s="296"/>
      <c r="EY228" s="296"/>
      <c r="EZ228" s="296"/>
      <c r="FA228" s="296"/>
      <c r="FB228" s="296"/>
      <c r="FC228" s="296"/>
      <c r="FD228" s="296"/>
      <c r="FE228" s="305"/>
      <c r="FG228" s="297"/>
      <c r="FH228" s="296"/>
      <c r="FI228" s="296"/>
      <c r="FJ228" s="296"/>
      <c r="FK228" s="296"/>
      <c r="FL228" s="296"/>
      <c r="FM228" s="296"/>
      <c r="FN228" s="296"/>
      <c r="FO228" s="296"/>
      <c r="FP228" s="296"/>
      <c r="FQ228" s="296"/>
      <c r="FR228" s="296"/>
      <c r="FS228" s="296"/>
      <c r="FT228" s="296"/>
      <c r="FU228" s="296"/>
      <c r="FV228" s="302"/>
      <c r="FW228" s="296"/>
      <c r="FX228" s="296"/>
      <c r="FY228" s="296"/>
      <c r="FZ228" s="296"/>
      <c r="GA228" s="302"/>
      <c r="GB228" s="296"/>
      <c r="GC228" s="296"/>
      <c r="GD228" s="296"/>
      <c r="GE228" s="296"/>
      <c r="GF228" s="302"/>
      <c r="GG228" s="296"/>
      <c r="GH228" s="296"/>
      <c r="GI228" s="296"/>
      <c r="GJ228" s="296"/>
      <c r="GK228" s="296"/>
      <c r="GL228" s="296"/>
      <c r="GM228" s="296"/>
      <c r="GN228" s="296"/>
      <c r="GO228" s="296"/>
      <c r="GP228" s="305"/>
      <c r="GR228" s="4"/>
    </row>
    <row r="229" spans="3:200" s="6" customFormat="1" ht="18" customHeight="1" x14ac:dyDescent="0.2">
      <c r="C229" s="187" t="s">
        <v>44</v>
      </c>
      <c r="E229" s="4" t="s">
        <v>28</v>
      </c>
      <c r="F229" s="34"/>
      <c r="H229" s="61"/>
      <c r="I229" s="4"/>
      <c r="J229" s="4"/>
      <c r="K229" s="4"/>
      <c r="L229" s="83"/>
      <c r="M229" s="62"/>
      <c r="O229" s="35"/>
      <c r="P229" s="4"/>
      <c r="Q229" s="4"/>
      <c r="R229" s="4"/>
      <c r="S229" s="4"/>
      <c r="T229" s="4"/>
      <c r="U229" s="4"/>
      <c r="V229" s="4"/>
      <c r="W229" s="140">
        <f>Y218/(Y$226-W$226+1)</f>
        <v>12.100900000000001</v>
      </c>
      <c r="X229" s="140">
        <f>Y218/(Y$226-W$226+1)</f>
        <v>12.100900000000001</v>
      </c>
      <c r="Y229" s="140">
        <f>Y218/(Y$226-W$226+1)</f>
        <v>12.100900000000001</v>
      </c>
      <c r="Z229" s="140">
        <f>AD218/(AD$226-Z$226+1)</f>
        <v>8.9587680000000027</v>
      </c>
      <c r="AA229" s="140">
        <f>AD218/(AD$226-Z$226+1)</f>
        <v>8.9587680000000027</v>
      </c>
      <c r="AB229" s="140">
        <f>AD218/(AD$226-Z$226+1)</f>
        <v>8.9587680000000027</v>
      </c>
      <c r="AC229" s="140">
        <f>AD218/(AD$226-Z$226+1)</f>
        <v>8.9587680000000027</v>
      </c>
      <c r="AD229" s="140">
        <f>AD218/(AD$226-Z$226+1)</f>
        <v>8.9587680000000027</v>
      </c>
      <c r="AE229" s="140">
        <f>AI218/(AI$226-AE$226+1)</f>
        <v>8.392692000000002</v>
      </c>
      <c r="AF229" s="140">
        <f>AI218/(AI$226-AE$226+1)</f>
        <v>8.392692000000002</v>
      </c>
      <c r="AG229" s="140">
        <f>AI218/(AI$226-AE$226+1)</f>
        <v>8.392692000000002</v>
      </c>
      <c r="AH229" s="140">
        <f>AI218/(AI$226-AE$226+1)</f>
        <v>8.392692000000002</v>
      </c>
      <c r="AI229" s="140">
        <f>AI218/(AI$226-AE$226+1)</f>
        <v>8.392692000000002</v>
      </c>
      <c r="AJ229" s="140">
        <f>AN218/(AN$226-AJ$226+1)</f>
        <v>7.2605400000000015</v>
      </c>
      <c r="AK229" s="140">
        <f>AN218/(AN$226-AJ$226+1)</f>
        <v>7.2605400000000015</v>
      </c>
      <c r="AL229" s="140">
        <f>AN218/(AN$226-AJ$226+1)</f>
        <v>7.2605400000000015</v>
      </c>
      <c r="AM229" s="140">
        <f>AN218/(AN$226-AJ$226+1)</f>
        <v>7.2605400000000015</v>
      </c>
      <c r="AN229" s="140">
        <f>AN218/(AN$226-AJ$226+1)</f>
        <v>7.2605400000000015</v>
      </c>
      <c r="AO229" s="140">
        <f>AS218/(AS$226-AO$226+1)</f>
        <v>8.9587680000000027</v>
      </c>
      <c r="AP229" s="140">
        <f>AS218/(AS$226-AO$226+1)</f>
        <v>8.9587680000000027</v>
      </c>
      <c r="AQ229" s="140">
        <f>AS218/(AS$226-AO$226+1)</f>
        <v>8.9587680000000027</v>
      </c>
      <c r="AR229" s="140">
        <f>AS218/(AS$226-AO$226+1)</f>
        <v>8.9587680000000027</v>
      </c>
      <c r="AS229" s="140">
        <f>AS218/(AS$226-AO$226+1)</f>
        <v>8.9587680000000027</v>
      </c>
      <c r="AT229" s="140">
        <f>AX218/(AW$226-AT$226+1)</f>
        <v>10.490865000000005</v>
      </c>
      <c r="AU229" s="140">
        <f>AX218/(AW$226-AT$226+1)</f>
        <v>10.490865000000005</v>
      </c>
      <c r="AV229" s="140">
        <f>AX218/(AW$226-AT$226+1)</f>
        <v>10.490865000000005</v>
      </c>
      <c r="AW229" s="140">
        <f>AX218/(AW$226-AT$226+1)</f>
        <v>10.490865000000005</v>
      </c>
      <c r="AX229" s="142">
        <v>0</v>
      </c>
      <c r="AZ229" s="35"/>
      <c r="BA229" s="4"/>
      <c r="BB229" s="4"/>
      <c r="BC229" s="4"/>
      <c r="BD229" s="4"/>
      <c r="BE229" s="4"/>
      <c r="BF229" s="4"/>
      <c r="BG229" s="4"/>
      <c r="BH229" s="140">
        <f>BJ218/(BJ$226-BH$226+1)</f>
        <v>0</v>
      </c>
      <c r="BI229" s="140">
        <f>BJ218/(BJ$226-BH$226+1)</f>
        <v>0</v>
      </c>
      <c r="BJ229" s="140">
        <f>BJ218/(BJ$226-BH$226+1)</f>
        <v>0</v>
      </c>
      <c r="BK229" s="140">
        <f>BO218/(BO$226-BK$226+1)</f>
        <v>0</v>
      </c>
      <c r="BL229" s="140">
        <f>BO218/(BO$226-BK$226+1)</f>
        <v>0</v>
      </c>
      <c r="BM229" s="140">
        <f>BO218/(BO$226-BK$226+1)</f>
        <v>0</v>
      </c>
      <c r="BN229" s="140">
        <f>BO218/(BO$226-BK$226+1)</f>
        <v>0</v>
      </c>
      <c r="BO229" s="140">
        <f>BO218/(BO$226-BK$226+1)</f>
        <v>0</v>
      </c>
      <c r="BP229" s="140">
        <f>BT218/(BT$226-BP$226+1)</f>
        <v>0</v>
      </c>
      <c r="BQ229" s="140">
        <f>BT218/(BT$226-BP$226+1)</f>
        <v>0</v>
      </c>
      <c r="BR229" s="140">
        <f>BT218/(BT$226-BP$226+1)</f>
        <v>0</v>
      </c>
      <c r="BS229" s="140">
        <f>BT218/(BT$226-BP$226+1)</f>
        <v>0</v>
      </c>
      <c r="BT229" s="140">
        <f>BT218/(BT$226-BP$226+1)</f>
        <v>0</v>
      </c>
      <c r="BU229" s="140">
        <f>BY218/(BY$226-BU$226+1)</f>
        <v>0</v>
      </c>
      <c r="BV229" s="140">
        <f>BY218/(BY$226-BU$226+1)</f>
        <v>0</v>
      </c>
      <c r="BW229" s="140">
        <f>BY218/(BY$226-BU$226+1)</f>
        <v>0</v>
      </c>
      <c r="BX229" s="140">
        <f>BY218/(BY$226-BU$226+1)</f>
        <v>0</v>
      </c>
      <c r="BY229" s="140">
        <f>BY218/(BY$226-BU$226+1)</f>
        <v>0</v>
      </c>
      <c r="BZ229" s="140">
        <f>CD218/(CD$226-BZ$226+1)</f>
        <v>0</v>
      </c>
      <c r="CA229" s="140">
        <f>CD218/(CD$226-BZ$226+1)</f>
        <v>0</v>
      </c>
      <c r="CB229" s="140">
        <f>CD218/(CD$226-BZ$226+1)</f>
        <v>0</v>
      </c>
      <c r="CC229" s="140">
        <f>CD218/(CD$226-BZ$226+1)</f>
        <v>0</v>
      </c>
      <c r="CD229" s="140">
        <f>CD218/(CD$226-BZ$226+1)</f>
        <v>0</v>
      </c>
      <c r="CE229" s="140">
        <f>CI218/(CH$226-CE$226+1)</f>
        <v>0</v>
      </c>
      <c r="CF229" s="140">
        <f>CI218/(CH$226-CE$226+1)</f>
        <v>0</v>
      </c>
      <c r="CG229" s="140">
        <f>CI218/(CH$226-CE$226+1)</f>
        <v>0</v>
      </c>
      <c r="CH229" s="140">
        <f>CI218/(CH$226-CE$226+1)</f>
        <v>0</v>
      </c>
      <c r="CI229" s="142">
        <v>0</v>
      </c>
      <c r="CK229" s="35"/>
      <c r="CL229" s="4"/>
      <c r="CM229" s="4"/>
      <c r="CN229" s="4"/>
      <c r="CO229" s="4"/>
      <c r="CP229" s="4"/>
      <c r="CQ229" s="4"/>
      <c r="CR229" s="4"/>
      <c r="CS229" s="140">
        <f>CU218/(CU$226-CS$226+1)</f>
        <v>0</v>
      </c>
      <c r="CT229" s="140">
        <f>CU218/(CU$226-CS$226+1)</f>
        <v>0</v>
      </c>
      <c r="CU229" s="140">
        <f>CU218/(CU$226-CS$226+1)</f>
        <v>0</v>
      </c>
      <c r="CV229" s="140">
        <f>CZ218/(CZ$226-CV$226+1)</f>
        <v>0</v>
      </c>
      <c r="CW229" s="140">
        <f>CZ218/(CZ$226-CV$226+1)</f>
        <v>0</v>
      </c>
      <c r="CX229" s="140">
        <f>CZ218/(CZ$226-CV$226+1)</f>
        <v>0</v>
      </c>
      <c r="CY229" s="140">
        <f>CZ218/(CZ$226-CV$226+1)</f>
        <v>0</v>
      </c>
      <c r="CZ229" s="140">
        <f>CZ218/(CZ$226-CV$226+1)</f>
        <v>0</v>
      </c>
      <c r="DA229" s="140">
        <f>DE218/(DE$226-DA$226+1)</f>
        <v>0</v>
      </c>
      <c r="DB229" s="140">
        <f>DE218/(DE$226-DA$226+1)</f>
        <v>0</v>
      </c>
      <c r="DC229" s="140">
        <f>DE218/(DE$226-DA$226+1)</f>
        <v>0</v>
      </c>
      <c r="DD229" s="140">
        <f>DE218/(DE$226-DA$226+1)</f>
        <v>0</v>
      </c>
      <c r="DE229" s="140">
        <f>DE218/(DE$226-DA$226+1)</f>
        <v>0</v>
      </c>
      <c r="DF229" s="140">
        <f>DJ218/(DJ$226-DF$226+1)</f>
        <v>0</v>
      </c>
      <c r="DG229" s="140">
        <f>DJ218/(DJ$226-DF$226+1)</f>
        <v>0</v>
      </c>
      <c r="DH229" s="140">
        <f>DJ218/(DJ$226-DF$226+1)</f>
        <v>0</v>
      </c>
      <c r="DI229" s="140">
        <f>DJ218/(DJ$226-DF$226+1)</f>
        <v>0</v>
      </c>
      <c r="DJ229" s="140">
        <f>DJ218/(DJ$226-DF$226+1)</f>
        <v>0</v>
      </c>
      <c r="DK229" s="140">
        <f>DO218/(DO$226-DK$226+1)</f>
        <v>0</v>
      </c>
      <c r="DL229" s="140">
        <f>DO218/(DO$226-DK$226+1)</f>
        <v>0</v>
      </c>
      <c r="DM229" s="140">
        <f>DO218/(DO$226-DK$226+1)</f>
        <v>0</v>
      </c>
      <c r="DN229" s="140">
        <f>DO218/(DO$226-DK$226+1)</f>
        <v>0</v>
      </c>
      <c r="DO229" s="140">
        <f>DO218/(DO$226-DK$226+1)</f>
        <v>0</v>
      </c>
      <c r="DP229" s="140">
        <f>DT218/(DS$226-DP$226+1)</f>
        <v>0</v>
      </c>
      <c r="DQ229" s="140">
        <f>DT218/(DS$226-DP$226+1)</f>
        <v>0</v>
      </c>
      <c r="DR229" s="140">
        <f>DT218/(DS$226-DP$226+1)</f>
        <v>0</v>
      </c>
      <c r="DS229" s="140">
        <f>DT218/(DS$226-DP$226+1)</f>
        <v>0</v>
      </c>
      <c r="DT229" s="142">
        <v>0</v>
      </c>
      <c r="DV229" s="35"/>
      <c r="DW229" s="4"/>
      <c r="DX229" s="4"/>
      <c r="DY229" s="4"/>
      <c r="DZ229" s="4"/>
      <c r="EA229" s="4"/>
      <c r="EB229" s="4"/>
      <c r="EC229" s="4"/>
      <c r="ED229" s="140">
        <f>EF218/(EF$226-ED$226+1)</f>
        <v>18.5385375</v>
      </c>
      <c r="EE229" s="140">
        <f>EF218/(EF$226-ED$226+1)</f>
        <v>18.5385375</v>
      </c>
      <c r="EF229" s="140">
        <f>EF218/(EF$226-ED$226+1)</f>
        <v>18.5385375</v>
      </c>
      <c r="EG229" s="140">
        <f>EK218/(EK$226-EG$226+1)</f>
        <v>13.724802</v>
      </c>
      <c r="EH229" s="140">
        <f>EK218/(EK$226-EG$226+1)</f>
        <v>13.724802</v>
      </c>
      <c r="EI229" s="140">
        <f>EK218/(EK$226-EG$226+1)</f>
        <v>13.724802</v>
      </c>
      <c r="EJ229" s="140">
        <f>EK218/(EK$226-EG$226+1)</f>
        <v>13.724802</v>
      </c>
      <c r="EK229" s="140">
        <f>EK218/(EK$226-EG$226+1)</f>
        <v>13.724802</v>
      </c>
      <c r="EL229" s="140">
        <f>EP218/(EP$226-EL$226+1)</f>
        <v>12.857575500000005</v>
      </c>
      <c r="EM229" s="140">
        <f>EP218/(EP$226-EL$226+1)</f>
        <v>12.857575500000005</v>
      </c>
      <c r="EN229" s="140">
        <f>EP218/(EP$226-EL$226+1)</f>
        <v>12.857575500000005</v>
      </c>
      <c r="EO229" s="140">
        <f>EP218/(EP$226-EL$226+1)</f>
        <v>12.857575500000005</v>
      </c>
      <c r="EP229" s="140">
        <f>EP218/(EP$226-EL$226+1)</f>
        <v>12.857575500000005</v>
      </c>
      <c r="EQ229" s="140">
        <f>EU218/(EU$226-EQ$226+1)</f>
        <v>11.123122499999997</v>
      </c>
      <c r="ER229" s="140">
        <f>EU218/(EU$226-EQ$226+1)</f>
        <v>11.123122499999997</v>
      </c>
      <c r="ES229" s="140">
        <f>EU218/(EU$226-EQ$226+1)</f>
        <v>11.123122499999997</v>
      </c>
      <c r="ET229" s="140">
        <f>EU218/(EU$226-EQ$226+1)</f>
        <v>11.123122499999997</v>
      </c>
      <c r="EU229" s="140">
        <f>EU218/(EU$226-EQ$226+1)</f>
        <v>11.123122499999997</v>
      </c>
      <c r="EV229" s="140">
        <f>EZ218/(EZ$226-EV$226+1)</f>
        <v>13.724801999999997</v>
      </c>
      <c r="EW229" s="140">
        <f>EZ218/(EZ$226-EV$226+1)</f>
        <v>13.724801999999997</v>
      </c>
      <c r="EX229" s="140">
        <f>EZ218/(EZ$226-EV$226+1)</f>
        <v>13.724801999999997</v>
      </c>
      <c r="EY229" s="140">
        <f>EZ218/(EZ$226-EV$226+1)</f>
        <v>13.724801999999997</v>
      </c>
      <c r="EZ229" s="140">
        <f>EZ218/(EZ$226-EV$226+1)</f>
        <v>13.724801999999997</v>
      </c>
      <c r="FA229" s="140">
        <f>FE218/(FD$226-FA$226+1)</f>
        <v>16.071969375000005</v>
      </c>
      <c r="FB229" s="140">
        <f>FE218/(FD$226-FA$226+1)</f>
        <v>16.071969375000005</v>
      </c>
      <c r="FC229" s="140">
        <f>FE218/(FD$226-FA$226+1)</f>
        <v>16.071969375000005</v>
      </c>
      <c r="FD229" s="140">
        <f>FE218/(FD$226-FA$226+1)</f>
        <v>16.071969375000005</v>
      </c>
      <c r="FE229" s="142">
        <v>0</v>
      </c>
      <c r="FG229" s="35"/>
      <c r="FH229" s="4"/>
      <c r="FI229" s="4"/>
      <c r="FJ229" s="4"/>
      <c r="FK229" s="4"/>
      <c r="FL229" s="4"/>
      <c r="FM229" s="4"/>
      <c r="FN229" s="4"/>
      <c r="FO229" s="140">
        <f>FQ218/(FQ$226-FO$226+1)</f>
        <v>72.328099999999992</v>
      </c>
      <c r="FP229" s="140">
        <f>FQ218/(FQ$226-FO$226+1)</f>
        <v>72.328099999999992</v>
      </c>
      <c r="FQ229" s="140">
        <f>FQ218/(FQ$226-FO$226+1)</f>
        <v>72.328099999999992</v>
      </c>
      <c r="FR229" s="140">
        <f>FV218/(FV$226-FR$226+1)</f>
        <v>53.547311999999998</v>
      </c>
      <c r="FS229" s="140">
        <f>FV218/(FV$226-FR$226+1)</f>
        <v>53.547311999999998</v>
      </c>
      <c r="FT229" s="140">
        <f>FV218/(FV$226-FR$226+1)</f>
        <v>53.547311999999998</v>
      </c>
      <c r="FU229" s="140">
        <f>FV218/(FV$226-FR$226+1)</f>
        <v>53.547311999999998</v>
      </c>
      <c r="FV229" s="140">
        <f>FV218/(FV$226-FR$226+1)</f>
        <v>53.547311999999998</v>
      </c>
      <c r="FW229" s="140">
        <f>GA218/(GA$226-FW$226+1)</f>
        <v>50.163828000000009</v>
      </c>
      <c r="FX229" s="140">
        <f>GA218/(GA$226-FW$226+1)</f>
        <v>50.163828000000009</v>
      </c>
      <c r="FY229" s="140">
        <f>GA218/(GA$226-FW$226+1)</f>
        <v>50.163828000000009</v>
      </c>
      <c r="FZ229" s="140">
        <f>GA218/(GA$226-FW$226+1)</f>
        <v>50.163828000000009</v>
      </c>
      <c r="GA229" s="140">
        <f>GA218/(GA$226-FW$226+1)</f>
        <v>50.163828000000009</v>
      </c>
      <c r="GB229" s="140">
        <f>GF218/(GF$226-GB$226+1)</f>
        <v>43.396859999999997</v>
      </c>
      <c r="GC229" s="140">
        <f>GF218/(GF$226-GB$226+1)</f>
        <v>43.396859999999997</v>
      </c>
      <c r="GD229" s="140">
        <f>GF218/(GF$226-GB$226+1)</f>
        <v>43.396859999999997</v>
      </c>
      <c r="GE229" s="140">
        <f>GF218/(GF$226-GB$226+1)</f>
        <v>43.396859999999997</v>
      </c>
      <c r="GF229" s="140">
        <f>GF218/(GF$226-GB$226+1)</f>
        <v>43.396859999999997</v>
      </c>
      <c r="GG229" s="140">
        <f>GK218/(GK$226-GG$226+1)</f>
        <v>53.547311999999998</v>
      </c>
      <c r="GH229" s="140">
        <f>GK218/(GK$226-GG$226+1)</f>
        <v>53.547311999999998</v>
      </c>
      <c r="GI229" s="140">
        <f>GK218/(GK$226-GG$226+1)</f>
        <v>53.547311999999998</v>
      </c>
      <c r="GJ229" s="140">
        <f>GK218/(GK$226-GG$226+1)</f>
        <v>53.547311999999998</v>
      </c>
      <c r="GK229" s="140">
        <f>GK218/(GK$226-GG$226+1)</f>
        <v>53.547311999999998</v>
      </c>
      <c r="GL229" s="140">
        <f>GP218/(GO$226-GL$226+1)</f>
        <v>62.704785000000015</v>
      </c>
      <c r="GM229" s="140">
        <f>GP218/(GO$226-GL$226+1)</f>
        <v>62.704785000000015</v>
      </c>
      <c r="GN229" s="140">
        <f>GP218/(GO$226-GL$226+1)</f>
        <v>62.704785000000015</v>
      </c>
      <c r="GO229" s="140">
        <f>GP218/(GO$226-GL$226+1)</f>
        <v>62.704785000000015</v>
      </c>
      <c r="GP229" s="142">
        <v>0</v>
      </c>
      <c r="GQ229" s="253"/>
      <c r="GR229" s="4"/>
    </row>
    <row r="230" spans="3:200" s="6" customFormat="1" ht="18" customHeight="1" x14ac:dyDescent="0.2">
      <c r="C230" s="187" t="s">
        <v>61</v>
      </c>
      <c r="E230" s="4" t="s">
        <v>28</v>
      </c>
      <c r="F230" s="34"/>
      <c r="H230" s="61"/>
      <c r="I230" s="4"/>
      <c r="J230" s="4"/>
      <c r="K230" s="4"/>
      <c r="L230" s="83"/>
      <c r="M230" s="62"/>
      <c r="O230" s="35"/>
      <c r="P230" s="4"/>
      <c r="Q230" s="4"/>
      <c r="R230" s="4"/>
      <c r="S230" s="4"/>
      <c r="T230" s="4"/>
      <c r="U230" s="4"/>
      <c r="V230" s="4"/>
      <c r="W230" s="140">
        <f>AX219*0.68/(AD226-W226+1)</f>
        <v>27.893600000000003</v>
      </c>
      <c r="X230" s="140">
        <f>AX219*0.68/(AD226-W226+1)</f>
        <v>27.893600000000003</v>
      </c>
      <c r="Y230" s="140">
        <f>AX219*0.68/(AD226-W226+1)</f>
        <v>27.893600000000003</v>
      </c>
      <c r="Z230" s="140">
        <f>AX219*0.68/(AD226-W226+1)</f>
        <v>27.893600000000003</v>
      </c>
      <c r="AA230" s="140">
        <f>AX219*0.68/(AD226-W226+1)</f>
        <v>27.893600000000003</v>
      </c>
      <c r="AB230" s="140">
        <f>AX219*0.68/(AD226-W226+1)</f>
        <v>27.893600000000003</v>
      </c>
      <c r="AC230" s="140">
        <f>AX219*0.68/(AD226-W226+1)</f>
        <v>27.893600000000003</v>
      </c>
      <c r="AD230" s="140">
        <f>AX219*0.68/(AD226-W226+1)</f>
        <v>27.893600000000003</v>
      </c>
      <c r="AE230" s="140">
        <f>AX219*(1-0.68)/(AW226-AE226+1)</f>
        <v>5.5269052631578939</v>
      </c>
      <c r="AF230" s="140">
        <f>AX219*(1-0.68)/(AW226-AE226+1)</f>
        <v>5.5269052631578939</v>
      </c>
      <c r="AG230" s="140">
        <f>AX219*(1-0.68)/(AW226-AE226+1)</f>
        <v>5.5269052631578939</v>
      </c>
      <c r="AH230" s="140">
        <f>AX219*(1-0.68)/(AW226-AE226+1)</f>
        <v>5.5269052631578939</v>
      </c>
      <c r="AI230" s="140">
        <f>AX219*(1-0.68)/(AW226-AE226+1)</f>
        <v>5.5269052631578939</v>
      </c>
      <c r="AJ230" s="140">
        <f>AX219*(1-0.68)/(AW226-AE226+1)</f>
        <v>5.5269052631578939</v>
      </c>
      <c r="AK230" s="140">
        <f>AX219*(1-0.68)/(AW226-AE226+1)</f>
        <v>5.5269052631578939</v>
      </c>
      <c r="AL230" s="140">
        <f>AX219*(1-0.68)/(AW226-AE226+1)</f>
        <v>5.5269052631578939</v>
      </c>
      <c r="AM230" s="140">
        <f>AX219*(1-0.68)/(AW226-AE226+1)</f>
        <v>5.5269052631578939</v>
      </c>
      <c r="AN230" s="140">
        <f>AX219*(1-0.68)/(AW226-AE226+1)</f>
        <v>5.5269052631578939</v>
      </c>
      <c r="AO230" s="140">
        <f>AX219*(1-0.68)/(AW226-AE226+1)</f>
        <v>5.5269052631578939</v>
      </c>
      <c r="AP230" s="140">
        <f>AX219*(1-0.68)/(AW226-AE226+1)</f>
        <v>5.5269052631578939</v>
      </c>
      <c r="AQ230" s="140">
        <f>AX219*(1-0.68)/(AW226-AE226+1)</f>
        <v>5.5269052631578939</v>
      </c>
      <c r="AR230" s="140">
        <f>AX219*(1-0.68)/(AW226-AE226+1)</f>
        <v>5.5269052631578939</v>
      </c>
      <c r="AS230" s="140">
        <f>AX219*(1-0.68)/(AW226-AE226+1)</f>
        <v>5.5269052631578939</v>
      </c>
      <c r="AT230" s="140">
        <f>AX219*(1-0.68)/(AW226-AE226+1)</f>
        <v>5.5269052631578939</v>
      </c>
      <c r="AU230" s="140">
        <f>AX219*(1-0.68)/(AW226-AE226+1)</f>
        <v>5.5269052631578939</v>
      </c>
      <c r="AV230" s="140">
        <f>AX219*(1-0.68)/(AW226-AE226+1)</f>
        <v>5.5269052631578939</v>
      </c>
      <c r="AW230" s="140">
        <f>AX219*(1-0.68)/(AW226-AE226+1)</f>
        <v>5.5269052631578939</v>
      </c>
      <c r="AX230" s="142">
        <v>0</v>
      </c>
      <c r="AZ230" s="35"/>
      <c r="BA230" s="4"/>
      <c r="BB230" s="4"/>
      <c r="BC230" s="4"/>
      <c r="BD230" s="4"/>
      <c r="BE230" s="4"/>
      <c r="BF230" s="4"/>
      <c r="BG230" s="4"/>
      <c r="BH230" s="140">
        <f>CI219*0.68/(BO226-BH226+1)</f>
        <v>0</v>
      </c>
      <c r="BI230" s="140">
        <f>CI219*0.68/(BO226-BH226+1)</f>
        <v>0</v>
      </c>
      <c r="BJ230" s="140">
        <f>CI219*0.68/(BO226-BH226+1)</f>
        <v>0</v>
      </c>
      <c r="BK230" s="140">
        <f>CI219*0.68/(BO226-BH226+1)</f>
        <v>0</v>
      </c>
      <c r="BL230" s="140">
        <f>CI219*0.68/(BO226-BH226+1)</f>
        <v>0</v>
      </c>
      <c r="BM230" s="140">
        <f>CI219*0.68/(BO226-BH226+1)</f>
        <v>0</v>
      </c>
      <c r="BN230" s="140">
        <f>CI219*0.68/(BO226-BH226+1)</f>
        <v>0</v>
      </c>
      <c r="BO230" s="140">
        <f>CI219*0.68/(BO226-BH226+1)</f>
        <v>0</v>
      </c>
      <c r="BP230" s="140">
        <f>CI219*(1-0.68)/(CH226-BP226+1)</f>
        <v>0</v>
      </c>
      <c r="BQ230" s="140">
        <f>CI219*(1-0.68)/(CH226-BP226+1)</f>
        <v>0</v>
      </c>
      <c r="BR230" s="140">
        <f>CI219*(1-0.68)/(CH226-BP226+1)</f>
        <v>0</v>
      </c>
      <c r="BS230" s="140">
        <f>CI219*(1-0.68)/(CH226-BP226+1)</f>
        <v>0</v>
      </c>
      <c r="BT230" s="140">
        <f>CI219*(1-0.68)/(CH226-BP226+1)</f>
        <v>0</v>
      </c>
      <c r="BU230" s="140">
        <f>CI219*(1-0.68)/(CH226-BP226+1)</f>
        <v>0</v>
      </c>
      <c r="BV230" s="140">
        <f>CI219*(1-0.68)/(CH226-BP226+1)</f>
        <v>0</v>
      </c>
      <c r="BW230" s="140">
        <f>CI219*(1-0.68)/(CH226-BP226+1)</f>
        <v>0</v>
      </c>
      <c r="BX230" s="140">
        <f>CI219*(1-0.68)/(CH226-BP226+1)</f>
        <v>0</v>
      </c>
      <c r="BY230" s="140">
        <f>CI219*(1-0.68)/(CH226-BP226+1)</f>
        <v>0</v>
      </c>
      <c r="BZ230" s="140">
        <f>CI219*(1-0.68)/(CH226-BP226+1)</f>
        <v>0</v>
      </c>
      <c r="CA230" s="140">
        <f>CI219*(1-0.68)/(CH226-BP226+1)</f>
        <v>0</v>
      </c>
      <c r="CB230" s="140">
        <f>CI219*(1-0.68)/(CH226-BP226+1)</f>
        <v>0</v>
      </c>
      <c r="CC230" s="140">
        <f>CI219*(1-0.68)/(CH226-BP226+1)</f>
        <v>0</v>
      </c>
      <c r="CD230" s="140">
        <f>CI219*(1-0.68)/(CH226-BP226+1)</f>
        <v>0</v>
      </c>
      <c r="CE230" s="140">
        <f>CI219*(1-0.68)/(CH226-BP226+1)</f>
        <v>0</v>
      </c>
      <c r="CF230" s="140">
        <f>CI219*(1-0.68)/(CH226-BP226+1)</f>
        <v>0</v>
      </c>
      <c r="CG230" s="140">
        <f>CI219*(1-0.68)/(CH226-BP226+1)</f>
        <v>0</v>
      </c>
      <c r="CH230" s="140">
        <f>CI219*(1-0.68)/(CH226-BP226+1)</f>
        <v>0</v>
      </c>
      <c r="CI230" s="142">
        <v>0</v>
      </c>
      <c r="CK230" s="35"/>
      <c r="CL230" s="4"/>
      <c r="CM230" s="4"/>
      <c r="CN230" s="4"/>
      <c r="CO230" s="4"/>
      <c r="CP230" s="4"/>
      <c r="CQ230" s="4"/>
      <c r="CR230" s="4"/>
      <c r="CS230" s="140">
        <f>DT219*0.68/(CZ226-CS226+1)</f>
        <v>0</v>
      </c>
      <c r="CT230" s="140">
        <f>DT219*0.68/(CZ226-CS226+1)</f>
        <v>0</v>
      </c>
      <c r="CU230" s="140">
        <f>DT219*0.68/(CZ226-CS226+1)</f>
        <v>0</v>
      </c>
      <c r="CV230" s="140">
        <f>DT219*0.68/(CZ226-CS226+1)</f>
        <v>0</v>
      </c>
      <c r="CW230" s="140">
        <f>DT219*0.68/(CZ226-CS226+1)</f>
        <v>0</v>
      </c>
      <c r="CX230" s="140">
        <f>DT219*0.68/(CZ226-CS226+1)</f>
        <v>0</v>
      </c>
      <c r="CY230" s="140">
        <f>DT219*0.68/(CZ226-CS226+1)</f>
        <v>0</v>
      </c>
      <c r="CZ230" s="140">
        <f>DT219*0.68/(CZ226-CS226+1)</f>
        <v>0</v>
      </c>
      <c r="DA230" s="140">
        <f>DT219*(1-0.68)/(DS226-DA226+1)</f>
        <v>0</v>
      </c>
      <c r="DB230" s="140">
        <f>DT219*(1-0.68)/(DS226-DA226+1)</f>
        <v>0</v>
      </c>
      <c r="DC230" s="140">
        <f>DT219*(1-0.68)/(DS226-DA226+1)</f>
        <v>0</v>
      </c>
      <c r="DD230" s="140">
        <f>DT219*(1-0.68)/(DS226-DA226+1)</f>
        <v>0</v>
      </c>
      <c r="DE230" s="140">
        <f>DT219*(1-0.68)/(DS226-DA226+1)</f>
        <v>0</v>
      </c>
      <c r="DF230" s="140">
        <f>DT219*(1-0.68)/(DS226-DA226+1)</f>
        <v>0</v>
      </c>
      <c r="DG230" s="140">
        <f>DT219*(1-0.68)/(DS226-DA226+1)</f>
        <v>0</v>
      </c>
      <c r="DH230" s="140">
        <f>DT219*(1-0.68)/(DS226-DA226+1)</f>
        <v>0</v>
      </c>
      <c r="DI230" s="140">
        <f>DT219*(1-0.68)/(DS226-DA226+1)</f>
        <v>0</v>
      </c>
      <c r="DJ230" s="140">
        <f>DT219*(1-0.68)/(DS226-DA226+1)</f>
        <v>0</v>
      </c>
      <c r="DK230" s="140">
        <f>DT219*(1-0.68)/(DS226-DA226+1)</f>
        <v>0</v>
      </c>
      <c r="DL230" s="140">
        <f>DT219*(1-0.68)/(DS226-DA226+1)</f>
        <v>0</v>
      </c>
      <c r="DM230" s="140">
        <f>DT219*(1-0.68)/(DS226-DA226+1)</f>
        <v>0</v>
      </c>
      <c r="DN230" s="140">
        <f>DT219*(1-0.68)/(DS226-DA226+1)</f>
        <v>0</v>
      </c>
      <c r="DO230" s="140">
        <f>DT219*(1-0.68)/(DS226-DA226+1)</f>
        <v>0</v>
      </c>
      <c r="DP230" s="140">
        <f>DT219*(1-0.68)/(DS226-DA226+1)</f>
        <v>0</v>
      </c>
      <c r="DQ230" s="140">
        <f>DT219*(1-0.68)/(DS226-DA226+1)</f>
        <v>0</v>
      </c>
      <c r="DR230" s="140">
        <f>DT219*(1-0.68)/(DS226-DA226+1)</f>
        <v>0</v>
      </c>
      <c r="DS230" s="140">
        <f>DT219*(1-0.68)/(DS226-DA226+1)</f>
        <v>0</v>
      </c>
      <c r="DT230" s="142">
        <v>0</v>
      </c>
      <c r="DV230" s="35"/>
      <c r="DW230" s="4"/>
      <c r="DX230" s="4"/>
      <c r="DY230" s="4"/>
      <c r="DZ230" s="4"/>
      <c r="EA230" s="4"/>
      <c r="EB230" s="4"/>
      <c r="EC230" s="4"/>
      <c r="ED230" s="140">
        <f>FE219*1/(EK226-ED226+1)</f>
        <v>62.842500000000001</v>
      </c>
      <c r="EE230" s="140">
        <f>FE219*1/(EK226-ED226+1)</f>
        <v>62.842500000000001</v>
      </c>
      <c r="EF230" s="140">
        <f>FE219*1/(EK226-ED226+1)</f>
        <v>62.842500000000001</v>
      </c>
      <c r="EG230" s="140">
        <f>FE219*1/(EK226-ED226+1)</f>
        <v>62.842500000000001</v>
      </c>
      <c r="EH230" s="140">
        <f>FE219*1/(EK226-ED226+1)</f>
        <v>62.842500000000001</v>
      </c>
      <c r="EI230" s="140">
        <f>FE219*1/(EK226-ED226+1)</f>
        <v>62.842500000000001</v>
      </c>
      <c r="EJ230" s="140">
        <f>FE219*1/(EK226-ED226+1)</f>
        <v>62.842500000000001</v>
      </c>
      <c r="EK230" s="140">
        <f>FE219*1/(EK226-ED226+1)</f>
        <v>62.842500000000001</v>
      </c>
      <c r="EL230" s="140">
        <f>FE219*(1-1)/(FD226-EL226+1)</f>
        <v>0</v>
      </c>
      <c r="EM230" s="140">
        <f>FE219*(1-1)/(FD226-EL226+1)</f>
        <v>0</v>
      </c>
      <c r="EN230" s="140">
        <f>FE219*(1-1)/(FD226-EL226+1)</f>
        <v>0</v>
      </c>
      <c r="EO230" s="140">
        <f>FE219*(1-1)/(FD226-EL226+1)</f>
        <v>0</v>
      </c>
      <c r="EP230" s="140">
        <f>FE219*(1-1)/(FD226-EL226+1)</f>
        <v>0</v>
      </c>
      <c r="EQ230" s="140">
        <f>FE219*(1-1)/(FD226-EL226+1)</f>
        <v>0</v>
      </c>
      <c r="ER230" s="140">
        <f>FE219*(1-1)/(FD226-EL226+1)</f>
        <v>0</v>
      </c>
      <c r="ES230" s="140">
        <f>FE219*(1-1)/(FD226-EL226+1)</f>
        <v>0</v>
      </c>
      <c r="ET230" s="140">
        <f>FE219*(1-1)/(FD226-EL226+1)</f>
        <v>0</v>
      </c>
      <c r="EU230" s="140">
        <f>FE219*(1-1)/(FD226-EL226+1)</f>
        <v>0</v>
      </c>
      <c r="EV230" s="140">
        <f>FE219*(1-1)/(FD226-EL226+1)</f>
        <v>0</v>
      </c>
      <c r="EW230" s="140">
        <f>FE219*(1-1)/(FD226-EL226+1)</f>
        <v>0</v>
      </c>
      <c r="EX230" s="140">
        <f>FE219*(1-1)/(FD226-EL226+1)</f>
        <v>0</v>
      </c>
      <c r="EY230" s="140">
        <f>FE219*(1-1)/(FD226-EL226+1)</f>
        <v>0</v>
      </c>
      <c r="EZ230" s="140">
        <f>FE219*(1-1)/(FD226-EL226+1)</f>
        <v>0</v>
      </c>
      <c r="FA230" s="140">
        <f>FE219*(1-1)/(FD226-EL226+1)</f>
        <v>0</v>
      </c>
      <c r="FB230" s="140">
        <f>FE219*(1-1)/(FD226-EL226+1)</f>
        <v>0</v>
      </c>
      <c r="FC230" s="140">
        <f>FE219*(1-1)/(FD226-EL226+1)</f>
        <v>0</v>
      </c>
      <c r="FD230" s="140">
        <f>FE219*(1-1)/(FD226-EL226+1)</f>
        <v>0</v>
      </c>
      <c r="FE230" s="142">
        <v>0</v>
      </c>
      <c r="FG230" s="35"/>
      <c r="FH230" s="4"/>
      <c r="FI230" s="4"/>
      <c r="FJ230" s="4"/>
      <c r="FK230" s="4"/>
      <c r="FL230" s="4"/>
      <c r="FM230" s="4"/>
      <c r="FN230" s="4"/>
      <c r="FO230" s="140">
        <f>GP219*0.52/(FV226-FO226+1)</f>
        <v>127.49360000000001</v>
      </c>
      <c r="FP230" s="140">
        <f>GP219*0.52/(FV226-FO226+1)</f>
        <v>127.49360000000001</v>
      </c>
      <c r="FQ230" s="140">
        <f>GP219*0.52/(FV226-FO226+1)</f>
        <v>127.49360000000001</v>
      </c>
      <c r="FR230" s="140">
        <f>GP219*0.52/(FV226-FO226+1)</f>
        <v>127.49360000000001</v>
      </c>
      <c r="FS230" s="140">
        <f>GP219*0.52/(FV226-FO226+1)</f>
        <v>127.49360000000001</v>
      </c>
      <c r="FT230" s="140">
        <f>GP219*0.52/(FV226-FO226+1)</f>
        <v>127.49360000000001</v>
      </c>
      <c r="FU230" s="140">
        <f>GP219*0.52/(FV226-FO226+1)</f>
        <v>127.49360000000001</v>
      </c>
      <c r="FV230" s="140">
        <f>GP219*0.52/(FV226-FO226+1)</f>
        <v>127.49360000000001</v>
      </c>
      <c r="FW230" s="140">
        <f>GP219*(1-0.52)/(GO226-FW226+1)</f>
        <v>49.552168421052627</v>
      </c>
      <c r="FX230" s="140">
        <f>GP219*(1-0.52)/(GO226-FW226+1)</f>
        <v>49.552168421052627</v>
      </c>
      <c r="FY230" s="140">
        <f>GP219*(1-0.52)/(GO226-FW226+1)</f>
        <v>49.552168421052627</v>
      </c>
      <c r="FZ230" s="140">
        <f>GP219*(1-0.52)/(GO226-FW226+1)</f>
        <v>49.552168421052627</v>
      </c>
      <c r="GA230" s="140">
        <f>GP219*(1-0.52)/(GO226-FW226+1)</f>
        <v>49.552168421052627</v>
      </c>
      <c r="GB230" s="140">
        <f>GP219*(1-0.52)/(GO226-FW226+1)</f>
        <v>49.552168421052627</v>
      </c>
      <c r="GC230" s="140">
        <f>GP219*(1-0.52)/(GO226-FW226+1)</f>
        <v>49.552168421052627</v>
      </c>
      <c r="GD230" s="140">
        <f>GP219*(1-0.52)/(GO226-FW226+1)</f>
        <v>49.552168421052627</v>
      </c>
      <c r="GE230" s="140">
        <f>GP219*(1-0.52)/(GO226-FW226+1)</f>
        <v>49.552168421052627</v>
      </c>
      <c r="GF230" s="140">
        <f>GP219*(1-0.52)/(GO226-FW226+1)</f>
        <v>49.552168421052627</v>
      </c>
      <c r="GG230" s="140">
        <f>GP219*(1-0.52)/(GO226-FW226+1)</f>
        <v>49.552168421052627</v>
      </c>
      <c r="GH230" s="140">
        <f>GP219*(1-0.52)/(GO226-FW226+1)</f>
        <v>49.552168421052627</v>
      </c>
      <c r="GI230" s="140">
        <f>GP219*(1-0.52)/(GO226-FW226+1)</f>
        <v>49.552168421052627</v>
      </c>
      <c r="GJ230" s="140">
        <f>GP219*(1-0.52)/(GO226-FW226+1)</f>
        <v>49.552168421052627</v>
      </c>
      <c r="GK230" s="140">
        <f>GP219*(1-0.52)/(GO226-FW226+1)</f>
        <v>49.552168421052627</v>
      </c>
      <c r="GL230" s="140">
        <f>GP219*(1-0.52)/(GO226-FW226+1)</f>
        <v>49.552168421052627</v>
      </c>
      <c r="GM230" s="140">
        <f>GP219*(1-0.52)/(GO226-FW226+1)</f>
        <v>49.552168421052627</v>
      </c>
      <c r="GN230" s="140">
        <f>GP219*(1-0.52)/(GO226-FW226+1)</f>
        <v>49.552168421052627</v>
      </c>
      <c r="GO230" s="140">
        <f>GP219*(1-0.52)/(GO226-FW226+1)</f>
        <v>49.552168421052627</v>
      </c>
      <c r="GP230" s="142">
        <v>0</v>
      </c>
      <c r="GQ230" s="253"/>
      <c r="GR230" s="4"/>
    </row>
    <row r="231" spans="3:200" s="6" customFormat="1" ht="18" customHeight="1" x14ac:dyDescent="0.2">
      <c r="C231" s="39" t="s">
        <v>47</v>
      </c>
      <c r="E231" s="4" t="s">
        <v>28</v>
      </c>
      <c r="F231" s="34"/>
      <c r="H231" s="61"/>
      <c r="I231" s="4"/>
      <c r="J231" s="4"/>
      <c r="K231" s="4"/>
      <c r="L231" s="83"/>
      <c r="M231" s="62"/>
      <c r="O231" s="35"/>
      <c r="P231" s="4"/>
      <c r="Q231" s="4"/>
      <c r="R231" s="4"/>
      <c r="S231" s="4"/>
      <c r="T231" s="4"/>
      <c r="U231" s="4"/>
      <c r="V231" s="4"/>
      <c r="W231" s="140">
        <f>AX220/(AN226-W226+1)</f>
        <v>0</v>
      </c>
      <c r="X231" s="140">
        <f>AX220/(AN226-W226+1)</f>
        <v>0</v>
      </c>
      <c r="Y231" s="140">
        <f>AX220/(AN226-W226+1)</f>
        <v>0</v>
      </c>
      <c r="Z231" s="140">
        <f>AX220/(AN226-W226+1)</f>
        <v>0</v>
      </c>
      <c r="AA231" s="140">
        <f>AX220/(AN226-W226+1)</f>
        <v>0</v>
      </c>
      <c r="AB231" s="140">
        <f>AX220/(AN226-W226+1)</f>
        <v>0</v>
      </c>
      <c r="AC231" s="140">
        <f>AX220/(AN226-W226+1)</f>
        <v>0</v>
      </c>
      <c r="AD231" s="140">
        <f>AX220/(AN226-W226+1)</f>
        <v>0</v>
      </c>
      <c r="AE231" s="140">
        <f>AX220/(AN226-W226+1)</f>
        <v>0</v>
      </c>
      <c r="AF231" s="140">
        <f>AX220/(AN226-W226+1)</f>
        <v>0</v>
      </c>
      <c r="AG231" s="140">
        <f>AX220/(AN226-W226+1)</f>
        <v>0</v>
      </c>
      <c r="AH231" s="140">
        <f>AX220/(AN226-W226+1)</f>
        <v>0</v>
      </c>
      <c r="AI231" s="140">
        <f>AX220/(AN226-W226+1)</f>
        <v>0</v>
      </c>
      <c r="AJ231" s="140">
        <f>AX220/(AN226-W226+1)</f>
        <v>0</v>
      </c>
      <c r="AK231" s="140">
        <f>AX220/(AN226-W226+1)</f>
        <v>0</v>
      </c>
      <c r="AL231" s="140">
        <f>AX220/(AN226-W226+1)</f>
        <v>0</v>
      </c>
      <c r="AM231" s="140">
        <f>AX220/(AN226-W226+1)</f>
        <v>0</v>
      </c>
      <c r="AN231" s="140">
        <f>AX220/(AN226-W226+1)</f>
        <v>0</v>
      </c>
      <c r="AO231" s="140">
        <v>0</v>
      </c>
      <c r="AP231" s="140">
        <v>0</v>
      </c>
      <c r="AQ231" s="140">
        <v>0</v>
      </c>
      <c r="AR231" s="140">
        <v>0</v>
      </c>
      <c r="AS231" s="140">
        <v>0</v>
      </c>
      <c r="AT231" s="140">
        <v>0</v>
      </c>
      <c r="AU231" s="140">
        <v>0</v>
      </c>
      <c r="AV231" s="140">
        <v>0</v>
      </c>
      <c r="AW231" s="140">
        <v>0</v>
      </c>
      <c r="AX231" s="142">
        <v>0</v>
      </c>
      <c r="AZ231" s="35"/>
      <c r="BA231" s="4"/>
      <c r="BB231" s="4"/>
      <c r="BC231" s="4"/>
      <c r="BD231" s="4"/>
      <c r="BE231" s="4"/>
      <c r="BF231" s="4"/>
      <c r="BG231" s="4"/>
      <c r="BH231" s="140">
        <f>CI220/(BY226-BH226+1)</f>
        <v>0</v>
      </c>
      <c r="BI231" s="140">
        <f>CI220/(BY226-BH226+1)</f>
        <v>0</v>
      </c>
      <c r="BJ231" s="140">
        <f>CI220/(BY226-BH226+1)</f>
        <v>0</v>
      </c>
      <c r="BK231" s="140">
        <f>CI220/(BY226-BH226+1)</f>
        <v>0</v>
      </c>
      <c r="BL231" s="140">
        <f>CI220/(BY226-BH226+1)</f>
        <v>0</v>
      </c>
      <c r="BM231" s="140">
        <f>CI220/(BY226-BH226+1)</f>
        <v>0</v>
      </c>
      <c r="BN231" s="140">
        <f>CI220/(BY226-BH226+1)</f>
        <v>0</v>
      </c>
      <c r="BO231" s="140">
        <f>CI220/(BY226-BH226+1)</f>
        <v>0</v>
      </c>
      <c r="BP231" s="140">
        <f>CI220/(BY226-BH226+1)</f>
        <v>0</v>
      </c>
      <c r="BQ231" s="140">
        <f>CI220/(BY226-BH226+1)</f>
        <v>0</v>
      </c>
      <c r="BR231" s="140">
        <f>CI220/(BY226-BH226+1)</f>
        <v>0</v>
      </c>
      <c r="BS231" s="140">
        <f>CI220/(BY226-BH226+1)</f>
        <v>0</v>
      </c>
      <c r="BT231" s="140">
        <f>CI220/(BY226-BH226+1)</f>
        <v>0</v>
      </c>
      <c r="BU231" s="140">
        <f>CI220/(BY226-BH226+1)</f>
        <v>0</v>
      </c>
      <c r="BV231" s="140">
        <f>CI220/(BY226-BH226+1)</f>
        <v>0</v>
      </c>
      <c r="BW231" s="140">
        <f>CI220/(BY226-BH226+1)</f>
        <v>0</v>
      </c>
      <c r="BX231" s="140">
        <f>CI220/(BY226-BH226+1)</f>
        <v>0</v>
      </c>
      <c r="BY231" s="140">
        <f>CI220/(BY226-BH226+1)</f>
        <v>0</v>
      </c>
      <c r="BZ231" s="140">
        <v>0</v>
      </c>
      <c r="CA231" s="140">
        <v>0</v>
      </c>
      <c r="CB231" s="140">
        <v>0</v>
      </c>
      <c r="CC231" s="140">
        <v>0</v>
      </c>
      <c r="CD231" s="140">
        <v>0</v>
      </c>
      <c r="CE231" s="140">
        <v>0</v>
      </c>
      <c r="CF231" s="140">
        <v>0</v>
      </c>
      <c r="CG231" s="140">
        <v>0</v>
      </c>
      <c r="CH231" s="140">
        <v>0</v>
      </c>
      <c r="CI231" s="142">
        <v>0</v>
      </c>
      <c r="CK231" s="35"/>
      <c r="CL231" s="4"/>
      <c r="CM231" s="4"/>
      <c r="CN231" s="4"/>
      <c r="CO231" s="4"/>
      <c r="CP231" s="4"/>
      <c r="CQ231" s="4"/>
      <c r="CR231" s="4"/>
      <c r="CS231" s="140">
        <f>DT220/(DJ226-CS226+1)</f>
        <v>0</v>
      </c>
      <c r="CT231" s="140">
        <f>DT220/(DJ226-CS226+1)</f>
        <v>0</v>
      </c>
      <c r="CU231" s="140">
        <f>DT220/(DJ226-CS226+1)</f>
        <v>0</v>
      </c>
      <c r="CV231" s="140">
        <f>DT220/(DJ226-CS226+1)</f>
        <v>0</v>
      </c>
      <c r="CW231" s="140">
        <f>DT220/(DJ226-CS226+1)</f>
        <v>0</v>
      </c>
      <c r="CX231" s="140">
        <f>DT220/(DJ226-CS226+1)</f>
        <v>0</v>
      </c>
      <c r="CY231" s="140">
        <f>DT220/(DJ226-CS226+1)</f>
        <v>0</v>
      </c>
      <c r="CZ231" s="140">
        <f>DT220/(DJ226-CS226+1)</f>
        <v>0</v>
      </c>
      <c r="DA231" s="140">
        <f>DT220/(DJ226-CS226+1)</f>
        <v>0</v>
      </c>
      <c r="DB231" s="140">
        <f>DT220/(DJ226-CS226+1)</f>
        <v>0</v>
      </c>
      <c r="DC231" s="140">
        <f>DT220/(DJ226-CS226+1)</f>
        <v>0</v>
      </c>
      <c r="DD231" s="140">
        <f>DT220/(DJ226-CS226+1)</f>
        <v>0</v>
      </c>
      <c r="DE231" s="140">
        <f>DT220/(DJ226-CS226+1)</f>
        <v>0</v>
      </c>
      <c r="DF231" s="140">
        <f>DT220/(DJ226-CS226+1)</f>
        <v>0</v>
      </c>
      <c r="DG231" s="140">
        <f>DT220/(DJ226-CS226+1)</f>
        <v>0</v>
      </c>
      <c r="DH231" s="140">
        <f>DT220/(DJ226-CS226+1)</f>
        <v>0</v>
      </c>
      <c r="DI231" s="140">
        <f>DT220/(DJ226-CS226+1)</f>
        <v>0</v>
      </c>
      <c r="DJ231" s="140">
        <f>DT220/(DJ226-CS226+1)</f>
        <v>0</v>
      </c>
      <c r="DK231" s="140">
        <v>0</v>
      </c>
      <c r="DL231" s="140">
        <v>0</v>
      </c>
      <c r="DM231" s="140">
        <v>0</v>
      </c>
      <c r="DN231" s="140">
        <v>0</v>
      </c>
      <c r="DO231" s="140">
        <v>0</v>
      </c>
      <c r="DP231" s="140">
        <v>0</v>
      </c>
      <c r="DQ231" s="140">
        <v>0</v>
      </c>
      <c r="DR231" s="140">
        <v>0</v>
      </c>
      <c r="DS231" s="140">
        <v>0</v>
      </c>
      <c r="DT231" s="142">
        <v>0</v>
      </c>
      <c r="DV231" s="35"/>
      <c r="DW231" s="4"/>
      <c r="DX231" s="4"/>
      <c r="DY231" s="4"/>
      <c r="DZ231" s="4"/>
      <c r="EA231" s="4"/>
      <c r="EB231" s="4"/>
      <c r="EC231" s="4"/>
      <c r="ED231" s="140">
        <f>FE220/(EU226-ED226+1)</f>
        <v>0</v>
      </c>
      <c r="EE231" s="140">
        <f>FE220/(EU226-ED226+1)</f>
        <v>0</v>
      </c>
      <c r="EF231" s="140">
        <f>FE220/(EU226-ED226+1)</f>
        <v>0</v>
      </c>
      <c r="EG231" s="140">
        <f>FE220/(EU226-ED226+1)</f>
        <v>0</v>
      </c>
      <c r="EH231" s="140">
        <f>FE220/(EU226-ED226+1)</f>
        <v>0</v>
      </c>
      <c r="EI231" s="140">
        <f>FE220/(EU226-ED226+1)</f>
        <v>0</v>
      </c>
      <c r="EJ231" s="140">
        <f>FE220/(EU226-ED226+1)</f>
        <v>0</v>
      </c>
      <c r="EK231" s="140">
        <f>FE220/(EU226-ED226+1)</f>
        <v>0</v>
      </c>
      <c r="EL231" s="140">
        <f>FE220/(EU226-ED226+1)</f>
        <v>0</v>
      </c>
      <c r="EM231" s="140">
        <f>FE220/(EU226-ED226+1)</f>
        <v>0</v>
      </c>
      <c r="EN231" s="140">
        <f>FE220/(EU226-ED226+1)</f>
        <v>0</v>
      </c>
      <c r="EO231" s="140">
        <f>FE220/(EU226-ED226+1)</f>
        <v>0</v>
      </c>
      <c r="EP231" s="140">
        <f>FE220/(EU226-ED226+1)</f>
        <v>0</v>
      </c>
      <c r="EQ231" s="140">
        <f>FE220/(EU226-ED226+1)</f>
        <v>0</v>
      </c>
      <c r="ER231" s="140">
        <f>FE220/(EU226-ED226+1)</f>
        <v>0</v>
      </c>
      <c r="ES231" s="140">
        <f>FE220/(EU226-ED226+1)</f>
        <v>0</v>
      </c>
      <c r="ET231" s="140">
        <f>FE220/(EU226-ED226+1)</f>
        <v>0</v>
      </c>
      <c r="EU231" s="140">
        <f>FE220/(EU226-ED226+1)</f>
        <v>0</v>
      </c>
      <c r="EV231" s="140">
        <v>0</v>
      </c>
      <c r="EW231" s="140">
        <v>0</v>
      </c>
      <c r="EX231" s="140">
        <v>0</v>
      </c>
      <c r="EY231" s="140">
        <v>0</v>
      </c>
      <c r="EZ231" s="140">
        <v>0</v>
      </c>
      <c r="FA231" s="140">
        <v>0</v>
      </c>
      <c r="FB231" s="140">
        <v>0</v>
      </c>
      <c r="FC231" s="140">
        <v>0</v>
      </c>
      <c r="FD231" s="140">
        <v>0</v>
      </c>
      <c r="FE231" s="142">
        <v>0</v>
      </c>
      <c r="FG231" s="35"/>
      <c r="FH231" s="4"/>
      <c r="FI231" s="4"/>
      <c r="FJ231" s="4"/>
      <c r="FK231" s="4"/>
      <c r="FL231" s="4"/>
      <c r="FM231" s="4"/>
      <c r="FN231" s="4"/>
      <c r="FO231" s="140">
        <f>GP220/(GF226-FO226+1)</f>
        <v>0</v>
      </c>
      <c r="FP231" s="140">
        <f>GP220/(GF226-FO226+1)</f>
        <v>0</v>
      </c>
      <c r="FQ231" s="140">
        <f>GP220/(GF226-FO226+1)</f>
        <v>0</v>
      </c>
      <c r="FR231" s="140">
        <f>GP220/(GF226-FO226+1)</f>
        <v>0</v>
      </c>
      <c r="FS231" s="140">
        <f>GP220/(GF226-FO226+1)</f>
        <v>0</v>
      </c>
      <c r="FT231" s="140">
        <f>GP220/(GF226-FO226+1)</f>
        <v>0</v>
      </c>
      <c r="FU231" s="140">
        <f>GP220/(GF226-FO226+1)</f>
        <v>0</v>
      </c>
      <c r="FV231" s="140">
        <f>GP220/(GF226-FO226+1)</f>
        <v>0</v>
      </c>
      <c r="FW231" s="140">
        <f>GP220/(GF226-FO226+1)</f>
        <v>0</v>
      </c>
      <c r="FX231" s="140">
        <f>GP220/(GF226-FO226+1)</f>
        <v>0</v>
      </c>
      <c r="FY231" s="140">
        <f>GP220/(GF226-FO226+1)</f>
        <v>0</v>
      </c>
      <c r="FZ231" s="140">
        <f>GP220/(GF226-FO226+1)</f>
        <v>0</v>
      </c>
      <c r="GA231" s="140">
        <f>GP220/(GF226-FO226+1)</f>
        <v>0</v>
      </c>
      <c r="GB231" s="140">
        <f>GP220/(GF226-FO226+1)</f>
        <v>0</v>
      </c>
      <c r="GC231" s="140">
        <f>GP220/(GF226-FO226+1)</f>
        <v>0</v>
      </c>
      <c r="GD231" s="140">
        <f>GP220/(GF226-FO226+1)</f>
        <v>0</v>
      </c>
      <c r="GE231" s="140">
        <f>GP220/(GF226-FO226+1)</f>
        <v>0</v>
      </c>
      <c r="GF231" s="140">
        <f>GP220/(GF226-FO226+1)</f>
        <v>0</v>
      </c>
      <c r="GG231" s="140">
        <v>0</v>
      </c>
      <c r="GH231" s="140">
        <v>0</v>
      </c>
      <c r="GI231" s="140">
        <v>0</v>
      </c>
      <c r="GJ231" s="140">
        <v>0</v>
      </c>
      <c r="GK231" s="140">
        <v>0</v>
      </c>
      <c r="GL231" s="140">
        <v>0</v>
      </c>
      <c r="GM231" s="140">
        <v>0</v>
      </c>
      <c r="GN231" s="140">
        <v>0</v>
      </c>
      <c r="GO231" s="140">
        <v>0</v>
      </c>
      <c r="GP231" s="142">
        <v>0</v>
      </c>
      <c r="GR231" s="4"/>
    </row>
    <row r="232" spans="3:200" s="6" customFormat="1" ht="18" customHeight="1" x14ac:dyDescent="0.2">
      <c r="C232" s="39" t="s">
        <v>206</v>
      </c>
      <c r="E232" s="4" t="s">
        <v>28</v>
      </c>
      <c r="F232" s="34"/>
      <c r="H232" s="61"/>
      <c r="I232" s="4"/>
      <c r="J232" s="4"/>
      <c r="K232" s="4"/>
      <c r="L232" s="83"/>
      <c r="M232" s="62"/>
      <c r="O232" s="35"/>
      <c r="P232" s="4"/>
      <c r="Q232" s="4"/>
      <c r="R232" s="4"/>
      <c r="S232" s="4"/>
      <c r="T232" s="4"/>
      <c r="U232" s="4"/>
      <c r="V232" s="4"/>
      <c r="W232" s="140">
        <f>Y221/(Y$226-W$226+1)</f>
        <v>0</v>
      </c>
      <c r="X232" s="140">
        <f>Y221/(Y$226-W$226+1)</f>
        <v>0</v>
      </c>
      <c r="Y232" s="140">
        <f>Y221/(Y$226-W$226+1)</f>
        <v>0</v>
      </c>
      <c r="Z232" s="140">
        <f>AD221/(AD$226-Z$226+1)</f>
        <v>0</v>
      </c>
      <c r="AA232" s="140">
        <f>AD221/(AD$226-Z$226+1)</f>
        <v>0</v>
      </c>
      <c r="AB232" s="140">
        <f>AD221/(AD$226-Z$226+1)</f>
        <v>0</v>
      </c>
      <c r="AC232" s="140">
        <f>AD221/(AD$226-Z$226+1)</f>
        <v>0</v>
      </c>
      <c r="AD232" s="140">
        <f>AD221/(AD$226-Z$226+1)</f>
        <v>0</v>
      </c>
      <c r="AE232" s="140">
        <f>AI221/(AI$226-AE$226+1)</f>
        <v>0</v>
      </c>
      <c r="AF232" s="140">
        <f>AI221/(AI$226-AE$226+1)</f>
        <v>0</v>
      </c>
      <c r="AG232" s="140">
        <f>AI221/(AI$226-AE$226+1)</f>
        <v>0</v>
      </c>
      <c r="AH232" s="140">
        <f>AI221/(AI$226-AE$226+1)</f>
        <v>0</v>
      </c>
      <c r="AI232" s="140">
        <f>AI221/(AI$226-AE$226+1)</f>
        <v>0</v>
      </c>
      <c r="AJ232" s="140">
        <v>0</v>
      </c>
      <c r="AK232" s="140">
        <v>0</v>
      </c>
      <c r="AL232" s="140">
        <v>0</v>
      </c>
      <c r="AM232" s="140">
        <v>0</v>
      </c>
      <c r="AN232" s="140">
        <v>0</v>
      </c>
      <c r="AO232" s="140">
        <v>0</v>
      </c>
      <c r="AP232" s="140">
        <v>0</v>
      </c>
      <c r="AQ232" s="140">
        <v>0</v>
      </c>
      <c r="AR232" s="140">
        <v>0</v>
      </c>
      <c r="AS232" s="140">
        <v>0</v>
      </c>
      <c r="AT232" s="140">
        <v>0</v>
      </c>
      <c r="AU232" s="140">
        <v>0</v>
      </c>
      <c r="AV232" s="140">
        <v>0</v>
      </c>
      <c r="AW232" s="140">
        <v>0</v>
      </c>
      <c r="AX232" s="142">
        <v>0</v>
      </c>
      <c r="AZ232" s="35"/>
      <c r="BA232" s="4"/>
      <c r="BB232" s="4"/>
      <c r="BC232" s="4"/>
      <c r="BD232" s="4"/>
      <c r="BE232" s="4"/>
      <c r="BF232" s="4"/>
      <c r="BG232" s="4"/>
      <c r="BH232" s="140">
        <f>BJ221/(BJ$226-BH$226+1)</f>
        <v>0</v>
      </c>
      <c r="BI232" s="140">
        <f>BJ221/(BJ$226-BH$226+1)</f>
        <v>0</v>
      </c>
      <c r="BJ232" s="140">
        <f>BJ221/(BJ$226-BH$226+1)</f>
        <v>0</v>
      </c>
      <c r="BK232" s="140">
        <f>BO221/(BO$226-BK$226+1)</f>
        <v>0</v>
      </c>
      <c r="BL232" s="140">
        <f>BO221/(BO$226-BK$226+1)</f>
        <v>0</v>
      </c>
      <c r="BM232" s="140">
        <f>BO221/(BO$226-BK$226+1)</f>
        <v>0</v>
      </c>
      <c r="BN232" s="140">
        <f>BO221/(BO$226-BK$226+1)</f>
        <v>0</v>
      </c>
      <c r="BO232" s="140">
        <f>BO221/(BO$226-BK$226+1)</f>
        <v>0</v>
      </c>
      <c r="BP232" s="140">
        <f>BT221/(BT$226-BP$226+1)</f>
        <v>0</v>
      </c>
      <c r="BQ232" s="140">
        <f>BT221/(BT$226-BP$226+1)</f>
        <v>0</v>
      </c>
      <c r="BR232" s="140">
        <f>BT221/(BT$226-BP$226+1)</f>
        <v>0</v>
      </c>
      <c r="BS232" s="140">
        <f>BT221/(BT$226-BP$226+1)</f>
        <v>0</v>
      </c>
      <c r="BT232" s="140">
        <f>BT221/(BT$226-BP$226+1)</f>
        <v>0</v>
      </c>
      <c r="BU232" s="140">
        <v>0</v>
      </c>
      <c r="BV232" s="140">
        <v>0</v>
      </c>
      <c r="BW232" s="140">
        <v>0</v>
      </c>
      <c r="BX232" s="140">
        <v>0</v>
      </c>
      <c r="BY232" s="140">
        <v>0</v>
      </c>
      <c r="BZ232" s="140">
        <v>0</v>
      </c>
      <c r="CA232" s="140">
        <v>0</v>
      </c>
      <c r="CB232" s="140">
        <v>0</v>
      </c>
      <c r="CC232" s="140">
        <v>0</v>
      </c>
      <c r="CD232" s="140">
        <v>0</v>
      </c>
      <c r="CE232" s="140">
        <v>0</v>
      </c>
      <c r="CF232" s="140">
        <v>0</v>
      </c>
      <c r="CG232" s="140">
        <v>0</v>
      </c>
      <c r="CH232" s="140">
        <v>0</v>
      </c>
      <c r="CI232" s="142">
        <v>0</v>
      </c>
      <c r="CK232" s="35"/>
      <c r="CL232" s="4"/>
      <c r="CM232" s="4"/>
      <c r="CN232" s="4"/>
      <c r="CO232" s="4"/>
      <c r="CP232" s="4"/>
      <c r="CQ232" s="4"/>
      <c r="CR232" s="4"/>
      <c r="CS232" s="140">
        <f>CU221/(CU$226-CS$226+1)</f>
        <v>276.39612000000005</v>
      </c>
      <c r="CT232" s="140">
        <f>CU221/(CU$226-CS$226+1)</f>
        <v>276.39612000000005</v>
      </c>
      <c r="CU232" s="140">
        <f>CU221/(CU$226-CS$226+1)</f>
        <v>276.39612000000005</v>
      </c>
      <c r="CV232" s="140">
        <f>CZ221/(CZ$226-CV$226+1)</f>
        <v>204.62682240000001</v>
      </c>
      <c r="CW232" s="140">
        <f>CZ221/(CZ$226-CV$226+1)</f>
        <v>204.62682240000001</v>
      </c>
      <c r="CX232" s="140">
        <f>CZ221/(CZ$226-CV$226+1)</f>
        <v>204.62682240000001</v>
      </c>
      <c r="CY232" s="140">
        <f>CZ221/(CZ$226-CV$226+1)</f>
        <v>204.62682240000001</v>
      </c>
      <c r="CZ232" s="140">
        <f>CZ221/(CZ$226-CV$226+1)</f>
        <v>204.62682240000001</v>
      </c>
      <c r="DA232" s="140">
        <f>DE221/(DE$226-DA$226+1)</f>
        <v>191.69710560000004</v>
      </c>
      <c r="DB232" s="140">
        <f>DE221/(DE$226-DA$226+1)</f>
        <v>191.69710560000004</v>
      </c>
      <c r="DC232" s="140">
        <f>DE221/(DE$226-DA$226+1)</f>
        <v>191.69710560000004</v>
      </c>
      <c r="DD232" s="140">
        <f>DE221/(DE$226-DA$226+1)</f>
        <v>191.69710560000004</v>
      </c>
      <c r="DE232" s="140">
        <f>DE221/(DE$226-DA$226+1)</f>
        <v>191.69710560000004</v>
      </c>
      <c r="DF232" s="140">
        <v>0</v>
      </c>
      <c r="DG232" s="140">
        <v>0</v>
      </c>
      <c r="DH232" s="140">
        <v>0</v>
      </c>
      <c r="DI232" s="140">
        <v>0</v>
      </c>
      <c r="DJ232" s="140">
        <v>0</v>
      </c>
      <c r="DK232" s="140">
        <v>0</v>
      </c>
      <c r="DL232" s="140">
        <v>0</v>
      </c>
      <c r="DM232" s="140">
        <v>0</v>
      </c>
      <c r="DN232" s="140">
        <v>0</v>
      </c>
      <c r="DO232" s="140">
        <v>0</v>
      </c>
      <c r="DP232" s="140">
        <v>0</v>
      </c>
      <c r="DQ232" s="140">
        <v>0</v>
      </c>
      <c r="DR232" s="140">
        <v>0</v>
      </c>
      <c r="DS232" s="140">
        <v>0</v>
      </c>
      <c r="DT232" s="142">
        <v>0</v>
      </c>
      <c r="DV232" s="35"/>
      <c r="DW232" s="4"/>
      <c r="DX232" s="4"/>
      <c r="DY232" s="4"/>
      <c r="DZ232" s="4"/>
      <c r="EA232" s="4"/>
      <c r="EB232" s="4"/>
      <c r="EC232" s="4"/>
      <c r="ED232" s="140">
        <f>EF221/(EF$226-ED$226+1)</f>
        <v>133.5834045</v>
      </c>
      <c r="EE232" s="140">
        <f>EF221/(EF$226-ED$226+1)</f>
        <v>133.5834045</v>
      </c>
      <c r="EF232" s="140">
        <f>EF221/(EF$226-ED$226+1)</f>
        <v>133.5834045</v>
      </c>
      <c r="EG232" s="140">
        <f>EK221/(EK$226-EG$226+1)</f>
        <v>98.897001840000001</v>
      </c>
      <c r="EH232" s="140">
        <f>EK221/(EK$226-EG$226+1)</f>
        <v>98.897001840000001</v>
      </c>
      <c r="EI232" s="140">
        <f>EK221/(EK$226-EG$226+1)</f>
        <v>98.897001840000001</v>
      </c>
      <c r="EJ232" s="140">
        <f>EK221/(EK$226-EG$226+1)</f>
        <v>98.897001840000001</v>
      </c>
      <c r="EK232" s="140">
        <f>EK221/(EK$226-EG$226+1)</f>
        <v>98.897001840000001</v>
      </c>
      <c r="EL232" s="140">
        <f>EP221/(EP$226-EL$226+1)</f>
        <v>92.648015460000025</v>
      </c>
      <c r="EM232" s="140">
        <f>EP221/(EP$226-EL$226+1)</f>
        <v>92.648015460000025</v>
      </c>
      <c r="EN232" s="140">
        <f>EP221/(EP$226-EL$226+1)</f>
        <v>92.648015460000025</v>
      </c>
      <c r="EO232" s="140">
        <f>EP221/(EP$226-EL$226+1)</f>
        <v>92.648015460000025</v>
      </c>
      <c r="EP232" s="140">
        <f>EP221/(EP$226-EL$226+1)</f>
        <v>92.648015460000025</v>
      </c>
      <c r="EQ232" s="140">
        <v>0</v>
      </c>
      <c r="ER232" s="140">
        <v>0</v>
      </c>
      <c r="ES232" s="140">
        <v>0</v>
      </c>
      <c r="ET232" s="140">
        <v>0</v>
      </c>
      <c r="EU232" s="140">
        <v>0</v>
      </c>
      <c r="EV232" s="140">
        <v>0</v>
      </c>
      <c r="EW232" s="140">
        <v>0</v>
      </c>
      <c r="EX232" s="140">
        <v>0</v>
      </c>
      <c r="EY232" s="140">
        <v>0</v>
      </c>
      <c r="EZ232" s="140">
        <v>0</v>
      </c>
      <c r="FA232" s="140">
        <v>0</v>
      </c>
      <c r="FB232" s="140">
        <v>0</v>
      </c>
      <c r="FC232" s="140">
        <v>0</v>
      </c>
      <c r="FD232" s="140">
        <v>0</v>
      </c>
      <c r="FE232" s="142">
        <v>0</v>
      </c>
      <c r="FG232" s="35"/>
      <c r="FH232" s="4"/>
      <c r="FI232" s="4"/>
      <c r="FJ232" s="4"/>
      <c r="FK232" s="4"/>
      <c r="FL232" s="4"/>
      <c r="FM232" s="4"/>
      <c r="FN232" s="4"/>
      <c r="FO232" s="140">
        <f>FQ221/(FQ$226-FO$226+1)</f>
        <v>0</v>
      </c>
      <c r="FP232" s="140">
        <f>FQ221/(FQ$226-FO$226+1)</f>
        <v>0</v>
      </c>
      <c r="FQ232" s="140">
        <f>FQ221/(FQ$226-FO$226+1)</f>
        <v>0</v>
      </c>
      <c r="FR232" s="140">
        <f>FV221/(FV$226-FR$226+1)</f>
        <v>0</v>
      </c>
      <c r="FS232" s="140">
        <f>FV221/(FV$226-FR$226+1)</f>
        <v>0</v>
      </c>
      <c r="FT232" s="140">
        <f>FV221/(FV$226-FR$226+1)</f>
        <v>0</v>
      </c>
      <c r="FU232" s="140">
        <f>FV221/(FV$226-FR$226+1)</f>
        <v>0</v>
      </c>
      <c r="FV232" s="140">
        <f>FV221/(FV$226-FR$226+1)</f>
        <v>0</v>
      </c>
      <c r="FW232" s="140">
        <f>GA221/(GA$226-FW$226+1)</f>
        <v>0</v>
      </c>
      <c r="FX232" s="140">
        <f>GA221/(GA$226-FW$226+1)</f>
        <v>0</v>
      </c>
      <c r="FY232" s="140">
        <f>GA221/(GA$226-FW$226+1)</f>
        <v>0</v>
      </c>
      <c r="FZ232" s="140">
        <f>GA221/(GA$226-FW$226+1)</f>
        <v>0</v>
      </c>
      <c r="GA232" s="140">
        <f>GA221/(GA$226-FW$226+1)</f>
        <v>0</v>
      </c>
      <c r="GB232" s="140">
        <v>0</v>
      </c>
      <c r="GC232" s="140">
        <v>0</v>
      </c>
      <c r="GD232" s="140">
        <v>0</v>
      </c>
      <c r="GE232" s="140">
        <v>0</v>
      </c>
      <c r="GF232" s="140">
        <v>0</v>
      </c>
      <c r="GG232" s="140">
        <v>0</v>
      </c>
      <c r="GH232" s="140">
        <v>0</v>
      </c>
      <c r="GI232" s="140">
        <v>0</v>
      </c>
      <c r="GJ232" s="140">
        <v>0</v>
      </c>
      <c r="GK232" s="140">
        <v>0</v>
      </c>
      <c r="GL232" s="140">
        <v>0</v>
      </c>
      <c r="GM232" s="140">
        <v>0</v>
      </c>
      <c r="GN232" s="140">
        <v>0</v>
      </c>
      <c r="GO232" s="140">
        <v>0</v>
      </c>
      <c r="GP232" s="142">
        <v>0</v>
      </c>
      <c r="GR232" s="4"/>
    </row>
    <row r="233" spans="3:200" s="6" customFormat="1" ht="18" customHeight="1" x14ac:dyDescent="0.2">
      <c r="C233" s="309" t="s">
        <v>93</v>
      </c>
      <c r="D233" s="310"/>
      <c r="E233" s="296" t="s">
        <v>28</v>
      </c>
      <c r="F233" s="305"/>
      <c r="H233" s="61"/>
      <c r="I233" s="4"/>
      <c r="J233" s="4"/>
      <c r="K233" s="4"/>
      <c r="L233" s="83"/>
      <c r="M233" s="62"/>
      <c r="O233" s="35"/>
      <c r="P233" s="4"/>
      <c r="Q233" s="4"/>
      <c r="R233" s="4"/>
      <c r="S233" s="4"/>
      <c r="T233" s="140"/>
      <c r="U233" s="140"/>
      <c r="V233" s="140"/>
      <c r="W233" s="140">
        <f>SUM(W227:W232)</f>
        <v>95.312899999999999</v>
      </c>
      <c r="X233" s="140">
        <f t="shared" ref="X233:AW233" si="57">SUM(X227:X232)</f>
        <v>95.312899999999999</v>
      </c>
      <c r="Y233" s="140">
        <f t="shared" si="57"/>
        <v>95.312899999999999</v>
      </c>
      <c r="Z233" s="140">
        <f t="shared" si="57"/>
        <v>77.806736000000015</v>
      </c>
      <c r="AA233" s="140">
        <f t="shared" si="57"/>
        <v>77.806736000000015</v>
      </c>
      <c r="AB233" s="140">
        <f t="shared" si="57"/>
        <v>77.806736000000015</v>
      </c>
      <c r="AC233" s="140">
        <f t="shared" si="57"/>
        <v>77.806736000000015</v>
      </c>
      <c r="AD233" s="140">
        <f t="shared" si="57"/>
        <v>77.806736000000015</v>
      </c>
      <c r="AE233" s="140">
        <f t="shared" si="57"/>
        <v>52.286189263157908</v>
      </c>
      <c r="AF233" s="140">
        <f t="shared" si="57"/>
        <v>52.286189263157908</v>
      </c>
      <c r="AG233" s="140">
        <f t="shared" si="57"/>
        <v>52.286189263157908</v>
      </c>
      <c r="AH233" s="140">
        <f t="shared" si="57"/>
        <v>52.286189263157908</v>
      </c>
      <c r="AI233" s="140">
        <f t="shared" si="57"/>
        <v>52.286189263157908</v>
      </c>
      <c r="AJ233" s="140">
        <f t="shared" si="57"/>
        <v>45.978485263157893</v>
      </c>
      <c r="AK233" s="140">
        <f t="shared" si="57"/>
        <v>45.978485263157893</v>
      </c>
      <c r="AL233" s="140">
        <f t="shared" si="57"/>
        <v>45.978485263157893</v>
      </c>
      <c r="AM233" s="140">
        <f t="shared" si="57"/>
        <v>45.978485263157893</v>
      </c>
      <c r="AN233" s="140">
        <f t="shared" si="57"/>
        <v>45.978485263157893</v>
      </c>
      <c r="AO233" s="140">
        <f t="shared" si="57"/>
        <v>55.440041263157902</v>
      </c>
      <c r="AP233" s="140">
        <f t="shared" si="57"/>
        <v>55.440041263157902</v>
      </c>
      <c r="AQ233" s="140">
        <f t="shared" si="57"/>
        <v>55.440041263157902</v>
      </c>
      <c r="AR233" s="140">
        <f t="shared" si="57"/>
        <v>55.440041263157902</v>
      </c>
      <c r="AS233" s="140">
        <f t="shared" si="57"/>
        <v>55.440041263157902</v>
      </c>
      <c r="AT233" s="140">
        <f t="shared" si="57"/>
        <v>63.97601026315791</v>
      </c>
      <c r="AU233" s="140">
        <f t="shared" si="57"/>
        <v>63.97601026315791</v>
      </c>
      <c r="AV233" s="140">
        <f t="shared" si="57"/>
        <v>63.97601026315791</v>
      </c>
      <c r="AW233" s="140">
        <f t="shared" si="57"/>
        <v>63.97601026315791</v>
      </c>
      <c r="AX233" s="141">
        <f>SUM(AX227:AX232)</f>
        <v>0</v>
      </c>
      <c r="AZ233" s="35"/>
      <c r="BA233" s="4"/>
      <c r="BB233" s="4"/>
      <c r="BC233" s="4"/>
      <c r="BD233" s="4"/>
      <c r="BE233" s="140"/>
      <c r="BF233" s="140"/>
      <c r="BG233" s="140">
        <f>SUM(BG227:BG232)</f>
        <v>0</v>
      </c>
      <c r="BH233" s="140">
        <f t="shared" ref="BH233:CI233" si="58">SUM(BH227:BH232)</f>
        <v>27.423199999999998</v>
      </c>
      <c r="BI233" s="140">
        <f t="shared" si="58"/>
        <v>27.423199999999998</v>
      </c>
      <c r="BJ233" s="140">
        <f t="shared" si="58"/>
        <v>27.423199999999998</v>
      </c>
      <c r="BK233" s="140">
        <f t="shared" si="58"/>
        <v>20.302463999999997</v>
      </c>
      <c r="BL233" s="140">
        <f t="shared" si="58"/>
        <v>20.302463999999997</v>
      </c>
      <c r="BM233" s="140">
        <f t="shared" si="58"/>
        <v>20.302463999999997</v>
      </c>
      <c r="BN233" s="140">
        <f t="shared" si="58"/>
        <v>20.302463999999997</v>
      </c>
      <c r="BO233" s="140">
        <f t="shared" si="58"/>
        <v>20.302463999999997</v>
      </c>
      <c r="BP233" s="140">
        <f t="shared" si="58"/>
        <v>19.019616000000003</v>
      </c>
      <c r="BQ233" s="140">
        <f t="shared" si="58"/>
        <v>19.019616000000003</v>
      </c>
      <c r="BR233" s="140">
        <f t="shared" si="58"/>
        <v>19.019616000000003</v>
      </c>
      <c r="BS233" s="140">
        <f t="shared" si="58"/>
        <v>19.019616000000003</v>
      </c>
      <c r="BT233" s="140">
        <f t="shared" si="58"/>
        <v>19.019616000000003</v>
      </c>
      <c r="BU233" s="140">
        <f t="shared" si="58"/>
        <v>16.45392</v>
      </c>
      <c r="BV233" s="140">
        <f t="shared" si="58"/>
        <v>16.45392</v>
      </c>
      <c r="BW233" s="140">
        <f t="shared" si="58"/>
        <v>16.45392</v>
      </c>
      <c r="BX233" s="140">
        <f t="shared" si="58"/>
        <v>16.45392</v>
      </c>
      <c r="BY233" s="140">
        <f t="shared" si="58"/>
        <v>16.45392</v>
      </c>
      <c r="BZ233" s="140">
        <f t="shared" si="58"/>
        <v>20.302463999999997</v>
      </c>
      <c r="CA233" s="140">
        <f t="shared" si="58"/>
        <v>20.302463999999997</v>
      </c>
      <c r="CB233" s="140">
        <f t="shared" si="58"/>
        <v>20.302463999999997</v>
      </c>
      <c r="CC233" s="140">
        <f t="shared" si="58"/>
        <v>20.302463999999997</v>
      </c>
      <c r="CD233" s="140">
        <f t="shared" si="58"/>
        <v>20.302463999999997</v>
      </c>
      <c r="CE233" s="140">
        <f t="shared" si="58"/>
        <v>23.774520000000003</v>
      </c>
      <c r="CF233" s="140">
        <f t="shared" si="58"/>
        <v>23.774520000000003</v>
      </c>
      <c r="CG233" s="140">
        <f t="shared" si="58"/>
        <v>23.774520000000003</v>
      </c>
      <c r="CH233" s="140">
        <f t="shared" si="58"/>
        <v>23.774520000000003</v>
      </c>
      <c r="CI233" s="141">
        <f t="shared" si="58"/>
        <v>0</v>
      </c>
      <c r="CK233" s="35"/>
      <c r="CL233" s="4"/>
      <c r="CM233" s="4"/>
      <c r="CN233" s="4"/>
      <c r="CO233" s="4"/>
      <c r="CP233" s="140"/>
      <c r="CQ233" s="140"/>
      <c r="CR233" s="140">
        <f>SUM(CR227:CR232)</f>
        <v>0</v>
      </c>
      <c r="CS233" s="140">
        <f t="shared" ref="CS233:DT233" si="59">SUM(CS227:CS232)</f>
        <v>276.39612000000005</v>
      </c>
      <c r="CT233" s="140">
        <f t="shared" si="59"/>
        <v>276.39612000000005</v>
      </c>
      <c r="CU233" s="140">
        <f t="shared" si="59"/>
        <v>276.39612000000005</v>
      </c>
      <c r="CV233" s="140">
        <f t="shared" si="59"/>
        <v>204.62682240000001</v>
      </c>
      <c r="CW233" s="140">
        <f t="shared" si="59"/>
        <v>204.62682240000001</v>
      </c>
      <c r="CX233" s="140">
        <f t="shared" si="59"/>
        <v>204.62682240000001</v>
      </c>
      <c r="CY233" s="140">
        <f t="shared" si="59"/>
        <v>204.62682240000001</v>
      </c>
      <c r="CZ233" s="140">
        <f t="shared" si="59"/>
        <v>204.62682240000001</v>
      </c>
      <c r="DA233" s="140">
        <f t="shared" si="59"/>
        <v>191.69710560000004</v>
      </c>
      <c r="DB233" s="140">
        <f t="shared" si="59"/>
        <v>191.69710560000004</v>
      </c>
      <c r="DC233" s="140">
        <f t="shared" si="59"/>
        <v>191.69710560000004</v>
      </c>
      <c r="DD233" s="140">
        <f t="shared" si="59"/>
        <v>191.69710560000004</v>
      </c>
      <c r="DE233" s="140">
        <f t="shared" si="59"/>
        <v>191.69710560000004</v>
      </c>
      <c r="DF233" s="140">
        <f t="shared" si="59"/>
        <v>0</v>
      </c>
      <c r="DG233" s="140">
        <f t="shared" si="59"/>
        <v>0</v>
      </c>
      <c r="DH233" s="140">
        <f t="shared" si="59"/>
        <v>0</v>
      </c>
      <c r="DI233" s="140">
        <f t="shared" si="59"/>
        <v>0</v>
      </c>
      <c r="DJ233" s="140">
        <f t="shared" si="59"/>
        <v>0</v>
      </c>
      <c r="DK233" s="140">
        <f t="shared" si="59"/>
        <v>0</v>
      </c>
      <c r="DL233" s="140">
        <f t="shared" si="59"/>
        <v>0</v>
      </c>
      <c r="DM233" s="140">
        <f t="shared" si="59"/>
        <v>0</v>
      </c>
      <c r="DN233" s="140">
        <f t="shared" si="59"/>
        <v>0</v>
      </c>
      <c r="DO233" s="140">
        <f t="shared" si="59"/>
        <v>0</v>
      </c>
      <c r="DP233" s="140">
        <f t="shared" si="59"/>
        <v>0</v>
      </c>
      <c r="DQ233" s="140">
        <f t="shared" si="59"/>
        <v>0</v>
      </c>
      <c r="DR233" s="140">
        <f t="shared" si="59"/>
        <v>0</v>
      </c>
      <c r="DS233" s="140">
        <f t="shared" si="59"/>
        <v>0</v>
      </c>
      <c r="DT233" s="141">
        <f t="shared" si="59"/>
        <v>0</v>
      </c>
      <c r="DV233" s="35"/>
      <c r="DW233" s="4"/>
      <c r="DX233" s="4"/>
      <c r="DY233" s="4"/>
      <c r="DZ233" s="4"/>
      <c r="EA233" s="140"/>
      <c r="EB233" s="140"/>
      <c r="EC233" s="140">
        <f>SUM(EC227:EC232)</f>
        <v>0</v>
      </c>
      <c r="ED233" s="140">
        <f t="shared" ref="ED233:FE233" si="60">SUM(ED227:ED232)</f>
        <v>244.0964295</v>
      </c>
      <c r="EE233" s="140">
        <f t="shared" si="60"/>
        <v>244.0964295</v>
      </c>
      <c r="EF233" s="140">
        <f t="shared" si="60"/>
        <v>244.0964295</v>
      </c>
      <c r="EG233" s="140">
        <f t="shared" si="60"/>
        <v>197.03184984000001</v>
      </c>
      <c r="EH233" s="140">
        <f t="shared" si="60"/>
        <v>197.03184984000001</v>
      </c>
      <c r="EI233" s="140">
        <f t="shared" si="60"/>
        <v>197.03184984000001</v>
      </c>
      <c r="EJ233" s="140">
        <f t="shared" si="60"/>
        <v>197.03184984000001</v>
      </c>
      <c r="EK233" s="140">
        <f t="shared" si="60"/>
        <v>197.03184984000001</v>
      </c>
      <c r="EL233" s="140">
        <f t="shared" si="60"/>
        <v>125.71035246000002</v>
      </c>
      <c r="EM233" s="140">
        <f t="shared" si="60"/>
        <v>125.71035246000002</v>
      </c>
      <c r="EN233" s="140">
        <f t="shared" si="60"/>
        <v>125.71035246000002</v>
      </c>
      <c r="EO233" s="140">
        <f t="shared" si="60"/>
        <v>125.71035246000002</v>
      </c>
      <c r="EP233" s="140">
        <f t="shared" si="60"/>
        <v>125.71035246000002</v>
      </c>
      <c r="EQ233" s="140">
        <f t="shared" si="60"/>
        <v>28.602314999999997</v>
      </c>
      <c r="ER233" s="140">
        <f t="shared" si="60"/>
        <v>28.602314999999997</v>
      </c>
      <c r="ES233" s="140">
        <f t="shared" si="60"/>
        <v>28.602314999999997</v>
      </c>
      <c r="ET233" s="140">
        <f t="shared" si="60"/>
        <v>28.602314999999997</v>
      </c>
      <c r="EU233" s="140">
        <f t="shared" si="60"/>
        <v>28.602314999999997</v>
      </c>
      <c r="EV233" s="140">
        <f t="shared" si="60"/>
        <v>35.292347999999997</v>
      </c>
      <c r="EW233" s="140">
        <f t="shared" si="60"/>
        <v>35.292347999999997</v>
      </c>
      <c r="EX233" s="140">
        <f t="shared" si="60"/>
        <v>35.292347999999997</v>
      </c>
      <c r="EY233" s="140">
        <f t="shared" si="60"/>
        <v>35.292347999999997</v>
      </c>
      <c r="EZ233" s="140">
        <f t="shared" si="60"/>
        <v>35.292347999999997</v>
      </c>
      <c r="FA233" s="140">
        <f t="shared" si="60"/>
        <v>41.32792125000001</v>
      </c>
      <c r="FB233" s="140">
        <f t="shared" si="60"/>
        <v>41.32792125000001</v>
      </c>
      <c r="FC233" s="140">
        <f t="shared" si="60"/>
        <v>41.32792125000001</v>
      </c>
      <c r="FD233" s="140">
        <f t="shared" si="60"/>
        <v>41.32792125000001</v>
      </c>
      <c r="FE233" s="141">
        <f t="shared" si="60"/>
        <v>0</v>
      </c>
      <c r="FG233" s="35"/>
      <c r="FH233" s="4"/>
      <c r="FI233" s="4"/>
      <c r="FJ233" s="4"/>
      <c r="FK233" s="4"/>
      <c r="FL233" s="140"/>
      <c r="FM233" s="140"/>
      <c r="FN233" s="140">
        <f>SUM(FN227:FN232)</f>
        <v>0</v>
      </c>
      <c r="FO233" s="140">
        <f t="shared" ref="FO233:GP233" si="61">SUM(FO227:FO232)</f>
        <v>199.82170000000002</v>
      </c>
      <c r="FP233" s="140">
        <f t="shared" si="61"/>
        <v>199.82170000000002</v>
      </c>
      <c r="FQ233" s="140">
        <f t="shared" si="61"/>
        <v>199.82170000000002</v>
      </c>
      <c r="FR233" s="140">
        <f t="shared" si="61"/>
        <v>181.04091200000002</v>
      </c>
      <c r="FS233" s="140">
        <f t="shared" si="61"/>
        <v>181.04091200000002</v>
      </c>
      <c r="FT233" s="140">
        <f t="shared" si="61"/>
        <v>181.04091200000002</v>
      </c>
      <c r="FU233" s="140">
        <f t="shared" si="61"/>
        <v>181.04091200000002</v>
      </c>
      <c r="FV233" s="140">
        <f t="shared" si="61"/>
        <v>181.04091200000002</v>
      </c>
      <c r="FW233" s="140">
        <f t="shared" si="61"/>
        <v>99.715996421052637</v>
      </c>
      <c r="FX233" s="140">
        <f t="shared" si="61"/>
        <v>99.715996421052637</v>
      </c>
      <c r="FY233" s="140">
        <f t="shared" si="61"/>
        <v>99.715996421052637</v>
      </c>
      <c r="FZ233" s="140">
        <f t="shared" si="61"/>
        <v>99.715996421052637</v>
      </c>
      <c r="GA233" s="140">
        <f t="shared" si="61"/>
        <v>99.715996421052637</v>
      </c>
      <c r="GB233" s="140">
        <f t="shared" si="61"/>
        <v>92.949028421052617</v>
      </c>
      <c r="GC233" s="140">
        <f t="shared" si="61"/>
        <v>92.949028421052617</v>
      </c>
      <c r="GD233" s="140">
        <f t="shared" si="61"/>
        <v>92.949028421052617</v>
      </c>
      <c r="GE233" s="140">
        <f t="shared" si="61"/>
        <v>92.949028421052617</v>
      </c>
      <c r="GF233" s="140">
        <f t="shared" si="61"/>
        <v>92.949028421052617</v>
      </c>
      <c r="GG233" s="140">
        <f t="shared" si="61"/>
        <v>103.09948042105262</v>
      </c>
      <c r="GH233" s="140">
        <f t="shared" si="61"/>
        <v>103.09948042105262</v>
      </c>
      <c r="GI233" s="140">
        <f t="shared" si="61"/>
        <v>103.09948042105262</v>
      </c>
      <c r="GJ233" s="140">
        <f t="shared" si="61"/>
        <v>103.09948042105262</v>
      </c>
      <c r="GK233" s="140">
        <f t="shared" si="61"/>
        <v>103.09948042105262</v>
      </c>
      <c r="GL233" s="140">
        <f t="shared" si="61"/>
        <v>112.25695342105264</v>
      </c>
      <c r="GM233" s="140">
        <f t="shared" si="61"/>
        <v>112.25695342105264</v>
      </c>
      <c r="GN233" s="140">
        <f t="shared" si="61"/>
        <v>112.25695342105264</v>
      </c>
      <c r="GO233" s="140">
        <f t="shared" si="61"/>
        <v>112.25695342105264</v>
      </c>
      <c r="GP233" s="141">
        <f t="shared" si="61"/>
        <v>0</v>
      </c>
      <c r="GR233" s="140"/>
    </row>
    <row r="234" spans="3:200" s="6" customFormat="1" ht="15" customHeight="1" x14ac:dyDescent="0.2">
      <c r="C234" s="46"/>
      <c r="D234" s="41"/>
      <c r="E234" s="41"/>
      <c r="F234" s="41"/>
      <c r="H234" s="42"/>
      <c r="I234" s="42"/>
      <c r="J234" s="42"/>
      <c r="K234" s="42"/>
      <c r="L234" s="42"/>
      <c r="M234" s="42"/>
      <c r="N234" s="43"/>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3"/>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3"/>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3"/>
      <c r="DV234" s="42"/>
      <c r="DW234" s="42"/>
      <c r="DX234" s="42"/>
      <c r="DY234" s="42"/>
      <c r="DZ234" s="42"/>
      <c r="EA234" s="42"/>
      <c r="EB234" s="42"/>
      <c r="EC234" s="42"/>
      <c r="ED234" s="42"/>
      <c r="EE234" s="42"/>
      <c r="EF234" s="42"/>
      <c r="EG234" s="42"/>
      <c r="EH234" s="42"/>
      <c r="EI234" s="42"/>
      <c r="EJ234" s="42"/>
      <c r="EK234" s="42"/>
      <c r="EL234" s="42"/>
      <c r="EM234" s="42"/>
      <c r="EN234" s="42"/>
      <c r="EO234" s="42"/>
      <c r="EP234" s="42"/>
      <c r="EQ234" s="42"/>
      <c r="ER234" s="42"/>
      <c r="ES234" s="42"/>
      <c r="ET234" s="42"/>
      <c r="EU234" s="42"/>
      <c r="EV234" s="42"/>
      <c r="EW234" s="42"/>
      <c r="EX234" s="42"/>
      <c r="EY234" s="42"/>
      <c r="EZ234" s="42"/>
      <c r="FA234" s="42"/>
      <c r="FB234" s="42"/>
      <c r="FC234" s="42"/>
      <c r="FD234" s="42"/>
      <c r="FE234" s="42"/>
      <c r="FF234" s="43"/>
      <c r="FG234" s="42"/>
      <c r="FH234" s="42"/>
      <c r="FI234" s="42"/>
      <c r="FJ234" s="42"/>
      <c r="FK234" s="42"/>
      <c r="FL234" s="42"/>
      <c r="FM234" s="42"/>
      <c r="FN234" s="42"/>
      <c r="FO234" s="42"/>
      <c r="FP234" s="42"/>
      <c r="FQ234" s="42"/>
      <c r="FR234" s="42"/>
      <c r="FS234" s="42"/>
      <c r="FT234" s="42"/>
      <c r="FU234" s="42"/>
      <c r="FV234" s="42"/>
      <c r="FW234" s="42"/>
      <c r="FX234" s="42"/>
      <c r="FY234" s="42"/>
      <c r="FZ234" s="42"/>
      <c r="GA234" s="42"/>
      <c r="GB234" s="42"/>
      <c r="GC234" s="42"/>
      <c r="GD234" s="42"/>
      <c r="GE234" s="42"/>
      <c r="GF234" s="42"/>
      <c r="GG234" s="42"/>
      <c r="GH234" s="42"/>
      <c r="GI234" s="42"/>
      <c r="GJ234" s="42"/>
      <c r="GK234" s="42"/>
      <c r="GL234" s="42"/>
      <c r="GM234" s="42"/>
      <c r="GN234" s="42"/>
      <c r="GO234" s="42"/>
      <c r="GP234" s="42"/>
      <c r="GR234" s="43"/>
    </row>
    <row r="235" spans="3:200" ht="15" x14ac:dyDescent="0.25">
      <c r="C235" s="33" t="s">
        <v>20</v>
      </c>
      <c r="AZ235" s="176" t="s">
        <v>21</v>
      </c>
      <c r="BA235" s="177"/>
      <c r="BB235" s="177"/>
      <c r="BC235" s="177"/>
      <c r="BD235" s="177"/>
      <c r="BE235" s="178"/>
      <c r="BJ235" s="173" t="s">
        <v>22</v>
      </c>
    </row>
    <row r="236" spans="3:200" ht="18" customHeight="1" outlineLevel="1" x14ac:dyDescent="0.2">
      <c r="C236" s="129"/>
      <c r="D236" s="130"/>
      <c r="E236" s="131" t="s">
        <v>23</v>
      </c>
      <c r="F236" s="132" t="s">
        <v>24</v>
      </c>
      <c r="H236" s="133">
        <v>2015</v>
      </c>
      <c r="I236" s="131">
        <v>2020</v>
      </c>
      <c r="J236" s="131">
        <v>2025</v>
      </c>
      <c r="K236" s="131">
        <v>2030</v>
      </c>
      <c r="L236" s="131">
        <v>2040</v>
      </c>
      <c r="M236" s="132">
        <v>2050</v>
      </c>
      <c r="N236" s="4"/>
      <c r="O236" s="133">
        <f t="shared" ref="O236:AX236" si="62">O1</f>
        <v>2015</v>
      </c>
      <c r="P236" s="131">
        <f t="shared" si="62"/>
        <v>2016</v>
      </c>
      <c r="Q236" s="131">
        <f t="shared" si="62"/>
        <v>2017</v>
      </c>
      <c r="R236" s="131">
        <f t="shared" si="62"/>
        <v>2018</v>
      </c>
      <c r="S236" s="131">
        <f t="shared" si="62"/>
        <v>2019</v>
      </c>
      <c r="T236" s="131">
        <f t="shared" si="62"/>
        <v>2020</v>
      </c>
      <c r="U236" s="131">
        <f t="shared" si="62"/>
        <v>2021</v>
      </c>
      <c r="V236" s="131">
        <f t="shared" si="62"/>
        <v>2022</v>
      </c>
      <c r="W236" s="131">
        <f t="shared" si="62"/>
        <v>2023</v>
      </c>
      <c r="X236" s="131">
        <f t="shared" si="62"/>
        <v>2024</v>
      </c>
      <c r="Y236" s="131">
        <f t="shared" si="62"/>
        <v>2025</v>
      </c>
      <c r="Z236" s="131">
        <f t="shared" si="62"/>
        <v>2026</v>
      </c>
      <c r="AA236" s="131">
        <f t="shared" si="62"/>
        <v>2027</v>
      </c>
      <c r="AB236" s="131">
        <f t="shared" si="62"/>
        <v>2028</v>
      </c>
      <c r="AC236" s="131">
        <f t="shared" si="62"/>
        <v>2029</v>
      </c>
      <c r="AD236" s="131">
        <f t="shared" si="62"/>
        <v>2030</v>
      </c>
      <c r="AE236" s="131">
        <f t="shared" si="62"/>
        <v>2031</v>
      </c>
      <c r="AF236" s="131">
        <f t="shared" si="62"/>
        <v>2032</v>
      </c>
      <c r="AG236" s="131">
        <f t="shared" si="62"/>
        <v>2033</v>
      </c>
      <c r="AH236" s="131">
        <f t="shared" si="62"/>
        <v>2034</v>
      </c>
      <c r="AI236" s="131">
        <f t="shared" si="62"/>
        <v>2035</v>
      </c>
      <c r="AJ236" s="131">
        <f t="shared" si="62"/>
        <v>2036</v>
      </c>
      <c r="AK236" s="131">
        <f t="shared" si="62"/>
        <v>2037</v>
      </c>
      <c r="AL236" s="131">
        <f t="shared" si="62"/>
        <v>2098</v>
      </c>
      <c r="AM236" s="131">
        <f t="shared" si="62"/>
        <v>2039</v>
      </c>
      <c r="AN236" s="131">
        <f t="shared" si="62"/>
        <v>2040</v>
      </c>
      <c r="AO236" s="131">
        <f t="shared" si="62"/>
        <v>2041</v>
      </c>
      <c r="AP236" s="131">
        <f t="shared" si="62"/>
        <v>2042</v>
      </c>
      <c r="AQ236" s="131">
        <f t="shared" si="62"/>
        <v>2043</v>
      </c>
      <c r="AR236" s="131">
        <f t="shared" si="62"/>
        <v>2044</v>
      </c>
      <c r="AS236" s="131">
        <f t="shared" si="62"/>
        <v>2045</v>
      </c>
      <c r="AT236" s="131">
        <f t="shared" si="62"/>
        <v>2046</v>
      </c>
      <c r="AU236" s="131">
        <f t="shared" si="62"/>
        <v>2047</v>
      </c>
      <c r="AV236" s="131">
        <f t="shared" si="62"/>
        <v>2048</v>
      </c>
      <c r="AW236" s="131">
        <f t="shared" si="62"/>
        <v>2049</v>
      </c>
      <c r="AX236" s="132">
        <f t="shared" si="62"/>
        <v>2050</v>
      </c>
      <c r="AZ236" s="173" t="s">
        <v>25</v>
      </c>
      <c r="BA236" s="173"/>
      <c r="BB236" s="173"/>
      <c r="BC236" s="173"/>
      <c r="BD236" s="173"/>
      <c r="BE236" s="173" t="s">
        <v>26</v>
      </c>
      <c r="BJ236" s="173" t="s">
        <v>10</v>
      </c>
    </row>
    <row r="237" spans="3:200" ht="18" customHeight="1" outlineLevel="1" x14ac:dyDescent="0.2">
      <c r="C237" s="134" t="str">
        <f>$H$2</f>
        <v>Historique</v>
      </c>
      <c r="D237" s="6"/>
      <c r="E237" s="8" t="s">
        <v>194</v>
      </c>
      <c r="F237" s="34"/>
      <c r="H237" s="135">
        <f>H$233</f>
        <v>0</v>
      </c>
      <c r="I237" s="43">
        <f>M$233</f>
        <v>0</v>
      </c>
      <c r="J237" s="43"/>
      <c r="K237" s="43"/>
      <c r="L237" s="43"/>
      <c r="M237" s="136"/>
      <c r="N237" s="43"/>
      <c r="O237" s="135"/>
      <c r="P237" s="43"/>
      <c r="Q237" s="43"/>
      <c r="R237" s="43"/>
      <c r="S237" s="43"/>
      <c r="T237" s="43">
        <v>0</v>
      </c>
      <c r="U237" s="43">
        <v>0</v>
      </c>
      <c r="V237" s="43">
        <v>0</v>
      </c>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136"/>
      <c r="AZ237" s="174"/>
      <c r="BE237" s="174"/>
      <c r="BJ237" s="125"/>
    </row>
    <row r="238" spans="3:200" ht="18" customHeight="1" outlineLevel="1" x14ac:dyDescent="0.2">
      <c r="C238" s="134" t="str">
        <f>$O$2</f>
        <v>ADEME TEND</v>
      </c>
      <c r="D238" s="6"/>
      <c r="E238" s="4" t="s">
        <v>28</v>
      </c>
      <c r="F238" s="34"/>
      <c r="H238" s="135">
        <f>O$233</f>
        <v>0</v>
      </c>
      <c r="I238" s="43">
        <f>T$233</f>
        <v>0</v>
      </c>
      <c r="J238" s="43">
        <f>Y$233</f>
        <v>95.312899999999999</v>
      </c>
      <c r="K238" s="43">
        <f>AD$233</f>
        <v>77.806736000000015</v>
      </c>
      <c r="L238" s="43">
        <f>AN$233</f>
        <v>45.978485263157893</v>
      </c>
      <c r="M238" s="136">
        <f>AX$233</f>
        <v>0</v>
      </c>
      <c r="N238" s="43"/>
      <c r="O238" s="135"/>
      <c r="P238" s="43"/>
      <c r="Q238" s="43"/>
      <c r="R238" s="43"/>
      <c r="S238" s="43"/>
      <c r="T238" s="43"/>
      <c r="U238" s="43"/>
      <c r="V238" s="43">
        <f t="shared" ref="V238:AX238" si="63">V$233</f>
        <v>0</v>
      </c>
      <c r="W238" s="43">
        <f t="shared" si="63"/>
        <v>95.312899999999999</v>
      </c>
      <c r="X238" s="43">
        <f t="shared" si="63"/>
        <v>95.312899999999999</v>
      </c>
      <c r="Y238" s="43">
        <f t="shared" si="63"/>
        <v>95.312899999999999</v>
      </c>
      <c r="Z238" s="43">
        <f t="shared" si="63"/>
        <v>77.806736000000015</v>
      </c>
      <c r="AA238" s="43">
        <f t="shared" si="63"/>
        <v>77.806736000000015</v>
      </c>
      <c r="AB238" s="43">
        <f t="shared" si="63"/>
        <v>77.806736000000015</v>
      </c>
      <c r="AC238" s="43">
        <f t="shared" si="63"/>
        <v>77.806736000000015</v>
      </c>
      <c r="AD238" s="43">
        <f t="shared" si="63"/>
        <v>77.806736000000015</v>
      </c>
      <c r="AE238" s="43">
        <f t="shared" si="63"/>
        <v>52.286189263157908</v>
      </c>
      <c r="AF238" s="43">
        <f t="shared" si="63"/>
        <v>52.286189263157908</v>
      </c>
      <c r="AG238" s="43">
        <f t="shared" si="63"/>
        <v>52.286189263157908</v>
      </c>
      <c r="AH238" s="43">
        <f t="shared" si="63"/>
        <v>52.286189263157908</v>
      </c>
      <c r="AI238" s="43">
        <f t="shared" si="63"/>
        <v>52.286189263157908</v>
      </c>
      <c r="AJ238" s="43">
        <f t="shared" si="63"/>
        <v>45.978485263157893</v>
      </c>
      <c r="AK238" s="43">
        <f t="shared" si="63"/>
        <v>45.978485263157893</v>
      </c>
      <c r="AL238" s="43">
        <f t="shared" si="63"/>
        <v>45.978485263157893</v>
      </c>
      <c r="AM238" s="43">
        <f t="shared" si="63"/>
        <v>45.978485263157893</v>
      </c>
      <c r="AN238" s="43">
        <f t="shared" si="63"/>
        <v>45.978485263157893</v>
      </c>
      <c r="AO238" s="43">
        <f t="shared" si="63"/>
        <v>55.440041263157902</v>
      </c>
      <c r="AP238" s="43">
        <f t="shared" si="63"/>
        <v>55.440041263157902</v>
      </c>
      <c r="AQ238" s="43">
        <f t="shared" si="63"/>
        <v>55.440041263157902</v>
      </c>
      <c r="AR238" s="43">
        <f t="shared" si="63"/>
        <v>55.440041263157902</v>
      </c>
      <c r="AS238" s="43">
        <f t="shared" si="63"/>
        <v>55.440041263157902</v>
      </c>
      <c r="AT238" s="43">
        <f t="shared" si="63"/>
        <v>63.97601026315791</v>
      </c>
      <c r="AU238" s="43">
        <f t="shared" si="63"/>
        <v>63.97601026315791</v>
      </c>
      <c r="AV238" s="43">
        <f t="shared" si="63"/>
        <v>63.97601026315791</v>
      </c>
      <c r="AW238" s="43">
        <f t="shared" si="63"/>
        <v>63.97601026315791</v>
      </c>
      <c r="AX238" s="136">
        <f t="shared" si="63"/>
        <v>0</v>
      </c>
      <c r="AZ238" s="175">
        <f>(SUM(W238:AD238))/(AD$1-W$1+1)</f>
        <v>84.371547500000005</v>
      </c>
      <c r="BE238" s="175">
        <f>(SUM(AE238:AX238))/(AX$1-AE$1+1)</f>
        <v>51.221381000000022</v>
      </c>
      <c r="BJ238" s="181">
        <f>SUM(T238:AX238)</f>
        <v>1699.3999999999992</v>
      </c>
      <c r="BY238" s="2"/>
    </row>
    <row r="239" spans="3:200" ht="18" customHeight="1" outlineLevel="1" x14ac:dyDescent="0.2">
      <c r="C239" s="134" t="str">
        <f>$AZ$2</f>
        <v>ADEME S1</v>
      </c>
      <c r="D239" s="6"/>
      <c r="E239" s="4" t="s">
        <v>28</v>
      </c>
      <c r="F239" s="34"/>
      <c r="H239" s="135">
        <f>AZ$233</f>
        <v>0</v>
      </c>
      <c r="I239" s="43">
        <f>BE$233</f>
        <v>0</v>
      </c>
      <c r="J239" s="43">
        <f>BJ$233</f>
        <v>27.423199999999998</v>
      </c>
      <c r="K239" s="43">
        <f>BO$233</f>
        <v>20.302463999999997</v>
      </c>
      <c r="L239" s="43">
        <f>BY$233</f>
        <v>16.45392</v>
      </c>
      <c r="M239" s="136">
        <f>CI$233</f>
        <v>0</v>
      </c>
      <c r="N239" s="43"/>
      <c r="O239" s="135"/>
      <c r="P239" s="43"/>
      <c r="Q239" s="43"/>
      <c r="R239" s="43"/>
      <c r="S239" s="43"/>
      <c r="T239" s="43"/>
      <c r="U239" s="43"/>
      <c r="V239" s="43">
        <f t="shared" ref="V239:AX239" si="64">BG$233</f>
        <v>0</v>
      </c>
      <c r="W239" s="43">
        <f t="shared" si="64"/>
        <v>27.423199999999998</v>
      </c>
      <c r="X239" s="43">
        <f t="shared" si="64"/>
        <v>27.423199999999998</v>
      </c>
      <c r="Y239" s="43">
        <f t="shared" si="64"/>
        <v>27.423199999999998</v>
      </c>
      <c r="Z239" s="43">
        <f t="shared" si="64"/>
        <v>20.302463999999997</v>
      </c>
      <c r="AA239" s="43">
        <f t="shared" si="64"/>
        <v>20.302463999999997</v>
      </c>
      <c r="AB239" s="43">
        <f t="shared" si="64"/>
        <v>20.302463999999997</v>
      </c>
      <c r="AC239" s="43">
        <f t="shared" si="64"/>
        <v>20.302463999999997</v>
      </c>
      <c r="AD239" s="43">
        <f t="shared" si="64"/>
        <v>20.302463999999997</v>
      </c>
      <c r="AE239" s="43">
        <f t="shared" si="64"/>
        <v>19.019616000000003</v>
      </c>
      <c r="AF239" s="43">
        <f t="shared" si="64"/>
        <v>19.019616000000003</v>
      </c>
      <c r="AG239" s="43">
        <f t="shared" si="64"/>
        <v>19.019616000000003</v>
      </c>
      <c r="AH239" s="43">
        <f t="shared" si="64"/>
        <v>19.019616000000003</v>
      </c>
      <c r="AI239" s="43">
        <f t="shared" si="64"/>
        <v>19.019616000000003</v>
      </c>
      <c r="AJ239" s="43">
        <f t="shared" si="64"/>
        <v>16.45392</v>
      </c>
      <c r="AK239" s="43">
        <f t="shared" si="64"/>
        <v>16.45392</v>
      </c>
      <c r="AL239" s="43">
        <f t="shared" si="64"/>
        <v>16.45392</v>
      </c>
      <c r="AM239" s="43">
        <f t="shared" si="64"/>
        <v>16.45392</v>
      </c>
      <c r="AN239" s="43">
        <f t="shared" si="64"/>
        <v>16.45392</v>
      </c>
      <c r="AO239" s="43">
        <f t="shared" si="64"/>
        <v>20.302463999999997</v>
      </c>
      <c r="AP239" s="43">
        <f t="shared" si="64"/>
        <v>20.302463999999997</v>
      </c>
      <c r="AQ239" s="43">
        <f t="shared" si="64"/>
        <v>20.302463999999997</v>
      </c>
      <c r="AR239" s="43">
        <f t="shared" si="64"/>
        <v>20.302463999999997</v>
      </c>
      <c r="AS239" s="43">
        <f t="shared" si="64"/>
        <v>20.302463999999997</v>
      </c>
      <c r="AT239" s="43">
        <f t="shared" si="64"/>
        <v>23.774520000000003</v>
      </c>
      <c r="AU239" s="43">
        <f t="shared" si="64"/>
        <v>23.774520000000003</v>
      </c>
      <c r="AV239" s="43">
        <f t="shared" si="64"/>
        <v>23.774520000000003</v>
      </c>
      <c r="AW239" s="43">
        <f t="shared" si="64"/>
        <v>23.774520000000003</v>
      </c>
      <c r="AX239" s="136">
        <f t="shared" si="64"/>
        <v>0</v>
      </c>
      <c r="AZ239" s="175">
        <f t="shared" ref="AZ239:AZ242" si="65">(SUM(W239:AD239))/(AD$1-W$1+1)</f>
        <v>22.972739999999995</v>
      </c>
      <c r="BE239" s="175">
        <f t="shared" ref="BE239:BE242" si="66">(SUM(AE239:AX239))/(AX$1-AE$1+1)</f>
        <v>18.698903999999999</v>
      </c>
      <c r="BJ239" s="181">
        <f t="shared" ref="BJ239:BJ241" si="67">SUM(T239:AX239)</f>
        <v>557.75999999999988</v>
      </c>
      <c r="BY239" s="2"/>
    </row>
    <row r="240" spans="3:200" ht="18" customHeight="1" outlineLevel="1" x14ac:dyDescent="0.2">
      <c r="C240" s="134" t="str">
        <f>$CK$2</f>
        <v>ADEME S2</v>
      </c>
      <c r="D240" s="6"/>
      <c r="E240" s="4" t="s">
        <v>28</v>
      </c>
      <c r="F240" s="34"/>
      <c r="H240" s="135">
        <f>CK$233</f>
        <v>0</v>
      </c>
      <c r="I240" s="43">
        <f>CP$233</f>
        <v>0</v>
      </c>
      <c r="J240" s="43">
        <f>CU$233</f>
        <v>276.39612000000005</v>
      </c>
      <c r="K240" s="43">
        <f>CZ$233</f>
        <v>204.62682240000001</v>
      </c>
      <c r="L240" s="43">
        <f>DJ$233</f>
        <v>0</v>
      </c>
      <c r="M240" s="136">
        <f>DT$233</f>
        <v>0</v>
      </c>
      <c r="N240" s="43"/>
      <c r="O240" s="135"/>
      <c r="P240" s="43"/>
      <c r="Q240" s="43"/>
      <c r="R240" s="43"/>
      <c r="S240" s="43"/>
      <c r="T240" s="43"/>
      <c r="U240" s="43"/>
      <c r="V240" s="43">
        <f t="shared" ref="V240:AX240" si="68">CR$233</f>
        <v>0</v>
      </c>
      <c r="W240" s="43">
        <f t="shared" si="68"/>
        <v>276.39612000000005</v>
      </c>
      <c r="X240" s="43">
        <f t="shared" si="68"/>
        <v>276.39612000000005</v>
      </c>
      <c r="Y240" s="43">
        <f t="shared" si="68"/>
        <v>276.39612000000005</v>
      </c>
      <c r="Z240" s="43">
        <f t="shared" si="68"/>
        <v>204.62682240000001</v>
      </c>
      <c r="AA240" s="43">
        <f t="shared" si="68"/>
        <v>204.62682240000001</v>
      </c>
      <c r="AB240" s="43">
        <f t="shared" si="68"/>
        <v>204.62682240000001</v>
      </c>
      <c r="AC240" s="43">
        <f t="shared" si="68"/>
        <v>204.62682240000001</v>
      </c>
      <c r="AD240" s="43">
        <f t="shared" si="68"/>
        <v>204.62682240000001</v>
      </c>
      <c r="AE240" s="43">
        <f t="shared" si="68"/>
        <v>191.69710560000004</v>
      </c>
      <c r="AF240" s="43">
        <f t="shared" si="68"/>
        <v>191.69710560000004</v>
      </c>
      <c r="AG240" s="43">
        <f t="shared" si="68"/>
        <v>191.69710560000004</v>
      </c>
      <c r="AH240" s="43">
        <f t="shared" si="68"/>
        <v>191.69710560000004</v>
      </c>
      <c r="AI240" s="43">
        <f t="shared" si="68"/>
        <v>191.69710560000004</v>
      </c>
      <c r="AJ240" s="43">
        <f t="shared" si="68"/>
        <v>0</v>
      </c>
      <c r="AK240" s="43">
        <f t="shared" si="68"/>
        <v>0</v>
      </c>
      <c r="AL240" s="43">
        <f t="shared" si="68"/>
        <v>0</v>
      </c>
      <c r="AM240" s="43">
        <f t="shared" si="68"/>
        <v>0</v>
      </c>
      <c r="AN240" s="43">
        <f t="shared" si="68"/>
        <v>0</v>
      </c>
      <c r="AO240" s="43">
        <f t="shared" si="68"/>
        <v>0</v>
      </c>
      <c r="AP240" s="43">
        <f t="shared" si="68"/>
        <v>0</v>
      </c>
      <c r="AQ240" s="43">
        <f t="shared" si="68"/>
        <v>0</v>
      </c>
      <c r="AR240" s="43">
        <f t="shared" si="68"/>
        <v>0</v>
      </c>
      <c r="AS240" s="43">
        <f t="shared" si="68"/>
        <v>0</v>
      </c>
      <c r="AT240" s="43">
        <f t="shared" si="68"/>
        <v>0</v>
      </c>
      <c r="AU240" s="43">
        <f t="shared" si="68"/>
        <v>0</v>
      </c>
      <c r="AV240" s="43">
        <f t="shared" si="68"/>
        <v>0</v>
      </c>
      <c r="AW240" s="43">
        <f t="shared" si="68"/>
        <v>0</v>
      </c>
      <c r="AX240" s="136">
        <f t="shared" si="68"/>
        <v>0</v>
      </c>
      <c r="AZ240" s="175">
        <f t="shared" si="65"/>
        <v>231.54030900000004</v>
      </c>
      <c r="BE240" s="175">
        <f t="shared" si="66"/>
        <v>47.924276400000011</v>
      </c>
      <c r="BJ240" s="181">
        <f t="shared" si="67"/>
        <v>2810.8080000000009</v>
      </c>
      <c r="BY240" s="2"/>
    </row>
    <row r="241" spans="3:77" ht="18" customHeight="1" outlineLevel="1" x14ac:dyDescent="0.2">
      <c r="C241" s="134" t="str">
        <f>$DV$2</f>
        <v>ADEME S3</v>
      </c>
      <c r="D241" s="6"/>
      <c r="E241" s="4" t="s">
        <v>28</v>
      </c>
      <c r="F241" s="34"/>
      <c r="H241" s="135">
        <f>DV$233</f>
        <v>0</v>
      </c>
      <c r="I241" s="43">
        <f>EA$233</f>
        <v>0</v>
      </c>
      <c r="J241" s="43">
        <f>EF$233</f>
        <v>244.0964295</v>
      </c>
      <c r="K241" s="43">
        <f>EK$233</f>
        <v>197.03184984000001</v>
      </c>
      <c r="L241" s="43">
        <f>EU$233</f>
        <v>28.602314999999997</v>
      </c>
      <c r="M241" s="136">
        <f>FE$233</f>
        <v>0</v>
      </c>
      <c r="N241" s="43"/>
      <c r="O241" s="135"/>
      <c r="P241" s="43"/>
      <c r="Q241" s="43"/>
      <c r="R241" s="43"/>
      <c r="S241" s="43"/>
      <c r="T241" s="43"/>
      <c r="U241" s="43"/>
      <c r="V241" s="43">
        <f t="shared" ref="V241:AX241" si="69">EC$233</f>
        <v>0</v>
      </c>
      <c r="W241" s="43">
        <f t="shared" si="69"/>
        <v>244.0964295</v>
      </c>
      <c r="X241" s="43">
        <f t="shared" si="69"/>
        <v>244.0964295</v>
      </c>
      <c r="Y241" s="43">
        <f t="shared" si="69"/>
        <v>244.0964295</v>
      </c>
      <c r="Z241" s="43">
        <f t="shared" si="69"/>
        <v>197.03184984000001</v>
      </c>
      <c r="AA241" s="43">
        <f t="shared" si="69"/>
        <v>197.03184984000001</v>
      </c>
      <c r="AB241" s="43">
        <f t="shared" si="69"/>
        <v>197.03184984000001</v>
      </c>
      <c r="AC241" s="43">
        <f t="shared" si="69"/>
        <v>197.03184984000001</v>
      </c>
      <c r="AD241" s="43">
        <f t="shared" si="69"/>
        <v>197.03184984000001</v>
      </c>
      <c r="AE241" s="43">
        <f t="shared" si="69"/>
        <v>125.71035246000002</v>
      </c>
      <c r="AF241" s="43">
        <f t="shared" si="69"/>
        <v>125.71035246000002</v>
      </c>
      <c r="AG241" s="43">
        <f t="shared" si="69"/>
        <v>125.71035246000002</v>
      </c>
      <c r="AH241" s="43">
        <f t="shared" si="69"/>
        <v>125.71035246000002</v>
      </c>
      <c r="AI241" s="43">
        <f t="shared" si="69"/>
        <v>125.71035246000002</v>
      </c>
      <c r="AJ241" s="43">
        <f t="shared" si="69"/>
        <v>28.602314999999997</v>
      </c>
      <c r="AK241" s="43">
        <f t="shared" si="69"/>
        <v>28.602314999999997</v>
      </c>
      <c r="AL241" s="43">
        <f t="shared" si="69"/>
        <v>28.602314999999997</v>
      </c>
      <c r="AM241" s="43">
        <f t="shared" si="69"/>
        <v>28.602314999999997</v>
      </c>
      <c r="AN241" s="43">
        <f t="shared" si="69"/>
        <v>28.602314999999997</v>
      </c>
      <c r="AO241" s="43">
        <f t="shared" si="69"/>
        <v>35.292347999999997</v>
      </c>
      <c r="AP241" s="43">
        <f t="shared" si="69"/>
        <v>35.292347999999997</v>
      </c>
      <c r="AQ241" s="43">
        <f t="shared" si="69"/>
        <v>35.292347999999997</v>
      </c>
      <c r="AR241" s="43">
        <f t="shared" si="69"/>
        <v>35.292347999999997</v>
      </c>
      <c r="AS241" s="43">
        <f t="shared" si="69"/>
        <v>35.292347999999997</v>
      </c>
      <c r="AT241" s="43">
        <f t="shared" si="69"/>
        <v>41.32792125000001</v>
      </c>
      <c r="AU241" s="43">
        <f t="shared" si="69"/>
        <v>41.32792125000001</v>
      </c>
      <c r="AV241" s="43">
        <f t="shared" si="69"/>
        <v>41.32792125000001</v>
      </c>
      <c r="AW241" s="43">
        <f t="shared" si="69"/>
        <v>41.32792125000001</v>
      </c>
      <c r="AX241" s="136">
        <f t="shared" si="69"/>
        <v>0</v>
      </c>
      <c r="AZ241" s="175">
        <f t="shared" si="65"/>
        <v>214.68106721249998</v>
      </c>
      <c r="BE241" s="175">
        <f t="shared" si="66"/>
        <v>55.666838114999976</v>
      </c>
      <c r="BJ241" s="181">
        <f t="shared" si="67"/>
        <v>2830.7853000000009</v>
      </c>
      <c r="BY241" s="2"/>
    </row>
    <row r="242" spans="3:77" ht="18" customHeight="1" outlineLevel="1" x14ac:dyDescent="0.2">
      <c r="C242" s="134" t="str">
        <f>$FG$2</f>
        <v>ADEME S4</v>
      </c>
      <c r="D242" s="6"/>
      <c r="E242" s="4" t="s">
        <v>28</v>
      </c>
      <c r="F242" s="34"/>
      <c r="H242" s="135">
        <f>FG$233</f>
        <v>0</v>
      </c>
      <c r="I242" s="43">
        <f>FL$233</f>
        <v>0</v>
      </c>
      <c r="J242" s="43">
        <f>FQ$233</f>
        <v>199.82170000000002</v>
      </c>
      <c r="K242" s="43">
        <f>FV$233</f>
        <v>181.04091200000002</v>
      </c>
      <c r="L242" s="43">
        <f>GF$233</f>
        <v>92.949028421052617</v>
      </c>
      <c r="M242" s="136">
        <f>GP$233</f>
        <v>0</v>
      </c>
      <c r="N242" s="43"/>
      <c r="O242" s="135"/>
      <c r="P242" s="43"/>
      <c r="Q242" s="43"/>
      <c r="R242" s="43"/>
      <c r="S242" s="43"/>
      <c r="T242" s="43"/>
      <c r="U242" s="43"/>
      <c r="V242" s="43">
        <f t="shared" ref="V242:AX242" si="70">FN$233</f>
        <v>0</v>
      </c>
      <c r="W242" s="43">
        <f t="shared" si="70"/>
        <v>199.82170000000002</v>
      </c>
      <c r="X242" s="43">
        <f t="shared" si="70"/>
        <v>199.82170000000002</v>
      </c>
      <c r="Y242" s="43">
        <f t="shared" si="70"/>
        <v>199.82170000000002</v>
      </c>
      <c r="Z242" s="43">
        <f t="shared" si="70"/>
        <v>181.04091200000002</v>
      </c>
      <c r="AA242" s="43">
        <f t="shared" si="70"/>
        <v>181.04091200000002</v>
      </c>
      <c r="AB242" s="43">
        <f t="shared" si="70"/>
        <v>181.04091200000002</v>
      </c>
      <c r="AC242" s="43">
        <f t="shared" si="70"/>
        <v>181.04091200000002</v>
      </c>
      <c r="AD242" s="43">
        <f t="shared" si="70"/>
        <v>181.04091200000002</v>
      </c>
      <c r="AE242" s="43">
        <f t="shared" si="70"/>
        <v>99.715996421052637</v>
      </c>
      <c r="AF242" s="43">
        <f t="shared" si="70"/>
        <v>99.715996421052637</v>
      </c>
      <c r="AG242" s="43">
        <f t="shared" si="70"/>
        <v>99.715996421052637</v>
      </c>
      <c r="AH242" s="43">
        <f t="shared" si="70"/>
        <v>99.715996421052637</v>
      </c>
      <c r="AI242" s="43">
        <f t="shared" si="70"/>
        <v>99.715996421052637</v>
      </c>
      <c r="AJ242" s="43">
        <f t="shared" si="70"/>
        <v>92.949028421052617</v>
      </c>
      <c r="AK242" s="43">
        <f t="shared" si="70"/>
        <v>92.949028421052617</v>
      </c>
      <c r="AL242" s="43">
        <f t="shared" si="70"/>
        <v>92.949028421052617</v>
      </c>
      <c r="AM242" s="43">
        <f t="shared" si="70"/>
        <v>92.949028421052617</v>
      </c>
      <c r="AN242" s="43">
        <f t="shared" si="70"/>
        <v>92.949028421052617</v>
      </c>
      <c r="AO242" s="43">
        <f t="shared" si="70"/>
        <v>103.09948042105262</v>
      </c>
      <c r="AP242" s="43">
        <f t="shared" si="70"/>
        <v>103.09948042105262</v>
      </c>
      <c r="AQ242" s="43">
        <f t="shared" si="70"/>
        <v>103.09948042105262</v>
      </c>
      <c r="AR242" s="43">
        <f t="shared" si="70"/>
        <v>103.09948042105262</v>
      </c>
      <c r="AS242" s="43">
        <f t="shared" si="70"/>
        <v>103.09948042105262</v>
      </c>
      <c r="AT242" s="43">
        <f t="shared" si="70"/>
        <v>112.25695342105264</v>
      </c>
      <c r="AU242" s="43">
        <f t="shared" si="70"/>
        <v>112.25695342105264</v>
      </c>
      <c r="AV242" s="43">
        <f t="shared" si="70"/>
        <v>112.25695342105264</v>
      </c>
      <c r="AW242" s="43">
        <f t="shared" si="70"/>
        <v>112.25695342105264</v>
      </c>
      <c r="AX242" s="136">
        <f t="shared" si="70"/>
        <v>0</v>
      </c>
      <c r="AZ242" s="175">
        <f t="shared" si="65"/>
        <v>188.0837075</v>
      </c>
      <c r="BE242" s="175">
        <f t="shared" si="66"/>
        <v>96.392517000000026</v>
      </c>
      <c r="BJ242" s="181">
        <f>SUM(T242:AX242)</f>
        <v>3432.5199999999991</v>
      </c>
      <c r="BY242" s="2"/>
    </row>
    <row r="243" spans="3:77" outlineLevel="1" x14ac:dyDescent="0.2">
      <c r="C243" s="97"/>
      <c r="D243" s="97"/>
      <c r="E243" s="97"/>
      <c r="F243" s="97"/>
      <c r="H243" s="97"/>
      <c r="I243" s="97"/>
      <c r="J243" s="97"/>
      <c r="K243" s="97"/>
      <c r="L243" s="97"/>
      <c r="M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Z243" s="97"/>
      <c r="BA243" s="97"/>
      <c r="BB243" s="97"/>
      <c r="BC243" s="97"/>
      <c r="BD243" s="97"/>
      <c r="BE243" s="97"/>
      <c r="BF243" s="97"/>
      <c r="BG243" s="97"/>
      <c r="BH243" s="97"/>
      <c r="BI243" s="97"/>
      <c r="BJ243" s="97"/>
    </row>
  </sheetData>
  <conditionalFormatting sqref="C113">
    <cfRule type="duplicateValues" dxfId="20" priority="1"/>
  </conditionalFormatting>
  <conditionalFormatting sqref="C124">
    <cfRule type="duplicateValues" dxfId="19" priority="2"/>
  </conditionalFormatting>
  <hyperlinks>
    <hyperlink ref="B199" r:id="rId1" xr:uid="{A540D103-14A3-44F5-9A72-B3510D08FC9A}"/>
    <hyperlink ref="B21" r:id="rId2" xr:uid="{4601E11E-BF0C-47C8-940C-F515E7B5EB3A}"/>
    <hyperlink ref="B45" r:id="rId3" xr:uid="{6501AA29-14EF-4EB3-8434-36B54F666A89}"/>
    <hyperlink ref="B23" r:id="rId4" xr:uid="{31B0F610-19A1-4223-B6CF-EA507F951C5D}"/>
    <hyperlink ref="B47" r:id="rId5" xr:uid="{290863FC-A792-48BF-9041-FC95603B235D}"/>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4ED3-ACA1-4301-B7D7-82525C97E628}">
  <dimension ref="A1:GP176"/>
  <sheetViews>
    <sheetView showGridLines="0" zoomScale="80" zoomScaleNormal="80" workbookViewId="0">
      <pane xSplit="6" ySplit="1" topLeftCell="L2" activePane="bottomRight" state="frozen"/>
      <selection pane="topRight" activeCell="G1" sqref="G1"/>
      <selection pane="bottomLeft" activeCell="A2" sqref="A2"/>
      <selection pane="bottomRight" activeCell="D5" sqref="D5"/>
    </sheetView>
  </sheetViews>
  <sheetFormatPr baseColWidth="10" defaultColWidth="11" defaultRowHeight="14.25" outlineLevelRow="1" outlineLevelCol="1" x14ac:dyDescent="0.2"/>
  <cols>
    <col min="3" max="6" width="15.625" customWidth="1"/>
    <col min="7" max="14" width="10.625" customWidth="1"/>
    <col min="15" max="15" width="10.625" customWidth="1" collapsed="1"/>
    <col min="16" max="19" width="10.625" hidden="1" customWidth="1" outlineLevel="1"/>
    <col min="20" max="20" width="10.625" customWidth="1" collapsed="1"/>
    <col min="21" max="24" width="10.625" hidden="1" customWidth="1" outlineLevel="1"/>
    <col min="25" max="25" width="10.625" customWidth="1" collapsed="1"/>
    <col min="26" max="29" width="10.625" hidden="1" customWidth="1" outlineLevel="1"/>
    <col min="30" max="30" width="10.625" customWidth="1" collapsed="1"/>
    <col min="31" max="39" width="10.625" hidden="1" customWidth="1" outlineLevel="1"/>
    <col min="40" max="40" width="10.625" customWidth="1" collapsed="1"/>
    <col min="41" max="49" width="10.625" hidden="1" customWidth="1" outlineLevel="1"/>
    <col min="50" max="50" width="10.625" customWidth="1" collapsed="1"/>
    <col min="51" max="51" width="10.625" customWidth="1"/>
    <col min="52" max="52" width="10.625" customWidth="1" collapsed="1"/>
    <col min="53" max="56" width="10.625" hidden="1" customWidth="1" outlineLevel="1"/>
    <col min="57" max="57" width="10.625" customWidth="1" collapsed="1"/>
    <col min="58" max="61" width="10.625" hidden="1" customWidth="1" outlineLevel="1"/>
    <col min="62" max="62" width="10.625" customWidth="1" collapsed="1"/>
    <col min="63" max="66" width="10.625" hidden="1" customWidth="1" outlineLevel="1"/>
    <col min="67" max="67" width="10.625" customWidth="1" collapsed="1"/>
    <col min="68" max="76" width="10.625" hidden="1" customWidth="1" outlineLevel="1"/>
    <col min="77" max="77" width="10.625" customWidth="1" collapsed="1"/>
    <col min="78" max="86" width="10.625" hidden="1" customWidth="1" outlineLevel="1"/>
    <col min="87" max="87" width="10.625" customWidth="1" collapsed="1"/>
    <col min="88" max="88" width="10.625" customWidth="1"/>
    <col min="89" max="89" width="10.625" customWidth="1" collapsed="1"/>
    <col min="90" max="93" width="10.625" hidden="1" customWidth="1" outlineLevel="1"/>
    <col min="94" max="94" width="10.625" customWidth="1" collapsed="1"/>
    <col min="95" max="98" width="10.625" hidden="1" customWidth="1" outlineLevel="1"/>
    <col min="99" max="99" width="10.625" customWidth="1" collapsed="1"/>
    <col min="100" max="103" width="10.625" hidden="1" customWidth="1" outlineLevel="1"/>
    <col min="104" max="104" width="10.625" customWidth="1" collapsed="1"/>
    <col min="105" max="113" width="10.625" hidden="1" customWidth="1" outlineLevel="1"/>
    <col min="114" max="114" width="10.625" customWidth="1" collapsed="1"/>
    <col min="115" max="123" width="10.625" hidden="1" customWidth="1" outlineLevel="1"/>
    <col min="124" max="124" width="10.625" customWidth="1" collapsed="1"/>
    <col min="125" max="125" width="10.625" customWidth="1"/>
    <col min="126" max="126" width="10.625" customWidth="1" collapsed="1"/>
    <col min="127" max="130" width="10.625" hidden="1" customWidth="1" outlineLevel="1"/>
    <col min="131" max="131" width="10.625" customWidth="1" collapsed="1"/>
    <col min="132" max="135" width="10.625" hidden="1" customWidth="1" outlineLevel="1"/>
    <col min="136" max="136" width="10.625" customWidth="1" collapsed="1"/>
    <col min="137" max="140" width="10.625" hidden="1" customWidth="1" outlineLevel="1"/>
    <col min="141" max="141" width="10.625" customWidth="1" collapsed="1"/>
    <col min="142" max="150" width="10.625" hidden="1" customWidth="1" outlineLevel="1"/>
    <col min="151" max="151" width="10.625" customWidth="1" collapsed="1"/>
    <col min="152" max="160" width="10.625" hidden="1" customWidth="1" outlineLevel="1"/>
    <col min="161" max="161" width="10.625" customWidth="1" collapsed="1"/>
    <col min="162" max="162" width="10.625" customWidth="1"/>
    <col min="163" max="163" width="10.625" customWidth="1" collapsed="1"/>
    <col min="164" max="167" width="10.625" hidden="1" customWidth="1" outlineLevel="1"/>
    <col min="168" max="168" width="10.625" customWidth="1" collapsed="1"/>
    <col min="169" max="172" width="10.625" hidden="1" customWidth="1" outlineLevel="1"/>
    <col min="173" max="173" width="10.625" customWidth="1" collapsed="1"/>
    <col min="174" max="177" width="10.625" hidden="1" customWidth="1" outlineLevel="1"/>
    <col min="178" max="178" width="10.625" customWidth="1" collapsed="1"/>
    <col min="179" max="187" width="10.625" hidden="1" customWidth="1" outlineLevel="1"/>
    <col min="188" max="188" width="10.625" customWidth="1" collapsed="1"/>
    <col min="189" max="197" width="10.625" hidden="1" customWidth="1" outlineLevel="1"/>
    <col min="198" max="198" width="10.625" customWidth="1" collapsed="1"/>
  </cols>
  <sheetData>
    <row r="1" spans="1:198" s="6" customFormat="1" ht="22.15" customHeight="1" x14ac:dyDescent="0.2">
      <c r="A1" s="4" t="s">
        <v>29</v>
      </c>
      <c r="B1" s="4" t="s">
        <v>30</v>
      </c>
      <c r="C1" s="5" t="s">
        <v>17</v>
      </c>
      <c r="H1" s="225">
        <v>2015</v>
      </c>
      <c r="I1" s="7">
        <v>2016</v>
      </c>
      <c r="J1" s="7">
        <v>2017</v>
      </c>
      <c r="K1" s="7">
        <v>2018</v>
      </c>
      <c r="L1" s="7">
        <v>2019</v>
      </c>
      <c r="M1" s="236">
        <v>2020</v>
      </c>
      <c r="O1" s="237">
        <v>2015</v>
      </c>
      <c r="P1" s="9">
        <v>2016</v>
      </c>
      <c r="Q1" s="9">
        <v>2017</v>
      </c>
      <c r="R1" s="9">
        <v>2018</v>
      </c>
      <c r="S1" s="9">
        <v>2019</v>
      </c>
      <c r="T1" s="9">
        <v>2020</v>
      </c>
      <c r="U1" s="9">
        <v>2021</v>
      </c>
      <c r="V1" s="9">
        <v>2022</v>
      </c>
      <c r="W1" s="9">
        <v>2023</v>
      </c>
      <c r="X1" s="9">
        <v>2024</v>
      </c>
      <c r="Y1" s="9">
        <v>2025</v>
      </c>
      <c r="Z1" s="9">
        <v>2026</v>
      </c>
      <c r="AA1" s="9">
        <v>2027</v>
      </c>
      <c r="AB1" s="9">
        <v>2028</v>
      </c>
      <c r="AC1" s="9">
        <v>2029</v>
      </c>
      <c r="AD1" s="9">
        <v>2030</v>
      </c>
      <c r="AE1" s="9">
        <v>2031</v>
      </c>
      <c r="AF1" s="9">
        <v>2032</v>
      </c>
      <c r="AG1" s="9">
        <v>2033</v>
      </c>
      <c r="AH1" s="9">
        <v>2034</v>
      </c>
      <c r="AI1" s="9">
        <v>2035</v>
      </c>
      <c r="AJ1" s="9">
        <v>2036</v>
      </c>
      <c r="AK1" s="9">
        <v>2037</v>
      </c>
      <c r="AL1" s="9">
        <v>2038</v>
      </c>
      <c r="AM1" s="9">
        <v>2039</v>
      </c>
      <c r="AN1" s="9">
        <v>2040</v>
      </c>
      <c r="AO1" s="9">
        <v>2041</v>
      </c>
      <c r="AP1" s="9">
        <v>2042</v>
      </c>
      <c r="AQ1" s="9">
        <v>2043</v>
      </c>
      <c r="AR1" s="9">
        <v>2044</v>
      </c>
      <c r="AS1" s="9">
        <v>2045</v>
      </c>
      <c r="AT1" s="9">
        <v>2046</v>
      </c>
      <c r="AU1" s="9">
        <v>2047</v>
      </c>
      <c r="AV1" s="9">
        <v>2048</v>
      </c>
      <c r="AW1" s="9">
        <v>2049</v>
      </c>
      <c r="AX1" s="238">
        <v>2050</v>
      </c>
      <c r="AZ1" s="239">
        <v>2015</v>
      </c>
      <c r="BA1" s="10">
        <v>2016</v>
      </c>
      <c r="BB1" s="10">
        <v>2017</v>
      </c>
      <c r="BC1" s="10">
        <v>2018</v>
      </c>
      <c r="BD1" s="10">
        <v>2019</v>
      </c>
      <c r="BE1" s="10">
        <v>2020</v>
      </c>
      <c r="BF1" s="10">
        <v>2021</v>
      </c>
      <c r="BG1" s="10">
        <v>2022</v>
      </c>
      <c r="BH1" s="10">
        <v>2023</v>
      </c>
      <c r="BI1" s="10">
        <v>2024</v>
      </c>
      <c r="BJ1" s="10">
        <v>2025</v>
      </c>
      <c r="BK1" s="10">
        <v>2026</v>
      </c>
      <c r="BL1" s="10">
        <v>2027</v>
      </c>
      <c r="BM1" s="10">
        <v>2028</v>
      </c>
      <c r="BN1" s="10">
        <v>2029</v>
      </c>
      <c r="BO1" s="10">
        <v>2030</v>
      </c>
      <c r="BP1" s="10">
        <v>2031</v>
      </c>
      <c r="BQ1" s="10">
        <v>2032</v>
      </c>
      <c r="BR1" s="10">
        <v>2033</v>
      </c>
      <c r="BS1" s="10">
        <v>2034</v>
      </c>
      <c r="BT1" s="10">
        <v>2035</v>
      </c>
      <c r="BU1" s="10">
        <v>2036</v>
      </c>
      <c r="BV1" s="10">
        <v>2037</v>
      </c>
      <c r="BW1" s="10">
        <v>2038</v>
      </c>
      <c r="BX1" s="10">
        <v>2039</v>
      </c>
      <c r="BY1" s="10">
        <v>2040</v>
      </c>
      <c r="BZ1" s="10">
        <v>2041</v>
      </c>
      <c r="CA1" s="10">
        <v>2042</v>
      </c>
      <c r="CB1" s="10">
        <v>2043</v>
      </c>
      <c r="CC1" s="10">
        <v>2044</v>
      </c>
      <c r="CD1" s="10">
        <v>2045</v>
      </c>
      <c r="CE1" s="10">
        <v>2046</v>
      </c>
      <c r="CF1" s="10">
        <v>2047</v>
      </c>
      <c r="CG1" s="10">
        <v>2048</v>
      </c>
      <c r="CH1" s="10">
        <v>2049</v>
      </c>
      <c r="CI1" s="240">
        <v>2050</v>
      </c>
      <c r="CK1" s="241">
        <v>2015</v>
      </c>
      <c r="CL1" s="11">
        <v>2016</v>
      </c>
      <c r="CM1" s="11">
        <v>2017</v>
      </c>
      <c r="CN1" s="11">
        <v>2018</v>
      </c>
      <c r="CO1" s="11">
        <v>2019</v>
      </c>
      <c r="CP1" s="11">
        <v>2020</v>
      </c>
      <c r="CQ1" s="11">
        <v>2021</v>
      </c>
      <c r="CR1" s="11">
        <v>2022</v>
      </c>
      <c r="CS1" s="11">
        <v>2023</v>
      </c>
      <c r="CT1" s="11">
        <v>2024</v>
      </c>
      <c r="CU1" s="11">
        <v>2025</v>
      </c>
      <c r="CV1" s="11">
        <v>2026</v>
      </c>
      <c r="CW1" s="11">
        <v>2027</v>
      </c>
      <c r="CX1" s="11">
        <v>2028</v>
      </c>
      <c r="CY1" s="11">
        <v>2029</v>
      </c>
      <c r="CZ1" s="11">
        <v>2030</v>
      </c>
      <c r="DA1" s="11">
        <v>2031</v>
      </c>
      <c r="DB1" s="11">
        <v>2032</v>
      </c>
      <c r="DC1" s="11">
        <v>2033</v>
      </c>
      <c r="DD1" s="11">
        <v>2034</v>
      </c>
      <c r="DE1" s="11">
        <v>2035</v>
      </c>
      <c r="DF1" s="11">
        <v>2036</v>
      </c>
      <c r="DG1" s="11">
        <v>2037</v>
      </c>
      <c r="DH1" s="11">
        <v>2038</v>
      </c>
      <c r="DI1" s="11">
        <v>2039</v>
      </c>
      <c r="DJ1" s="11">
        <v>2040</v>
      </c>
      <c r="DK1" s="11">
        <v>2041</v>
      </c>
      <c r="DL1" s="11">
        <v>2042</v>
      </c>
      <c r="DM1" s="11">
        <v>2043</v>
      </c>
      <c r="DN1" s="11">
        <v>2044</v>
      </c>
      <c r="DO1" s="11">
        <v>2045</v>
      </c>
      <c r="DP1" s="11">
        <v>2046</v>
      </c>
      <c r="DQ1" s="11">
        <v>2047</v>
      </c>
      <c r="DR1" s="11">
        <v>2048</v>
      </c>
      <c r="DS1" s="11">
        <v>2049</v>
      </c>
      <c r="DT1" s="242">
        <v>2050</v>
      </c>
      <c r="DV1" s="243">
        <v>2015</v>
      </c>
      <c r="DW1" s="12">
        <v>2016</v>
      </c>
      <c r="DX1" s="12">
        <v>2017</v>
      </c>
      <c r="DY1" s="12">
        <v>2018</v>
      </c>
      <c r="DZ1" s="12">
        <v>2019</v>
      </c>
      <c r="EA1" s="12">
        <v>2020</v>
      </c>
      <c r="EB1" s="12">
        <v>2021</v>
      </c>
      <c r="EC1" s="12">
        <v>2022</v>
      </c>
      <c r="ED1" s="12">
        <v>2023</v>
      </c>
      <c r="EE1" s="12">
        <v>2024</v>
      </c>
      <c r="EF1" s="12">
        <v>2025</v>
      </c>
      <c r="EG1" s="12">
        <v>2026</v>
      </c>
      <c r="EH1" s="12">
        <v>2027</v>
      </c>
      <c r="EI1" s="12">
        <v>2028</v>
      </c>
      <c r="EJ1" s="12">
        <v>2029</v>
      </c>
      <c r="EK1" s="12">
        <v>2030</v>
      </c>
      <c r="EL1" s="12">
        <v>2031</v>
      </c>
      <c r="EM1" s="12">
        <v>2032</v>
      </c>
      <c r="EN1" s="12">
        <v>2033</v>
      </c>
      <c r="EO1" s="12">
        <v>2034</v>
      </c>
      <c r="EP1" s="12">
        <v>2035</v>
      </c>
      <c r="EQ1" s="12">
        <v>2036</v>
      </c>
      <c r="ER1" s="12">
        <v>2037</v>
      </c>
      <c r="ES1" s="12">
        <v>2038</v>
      </c>
      <c r="ET1" s="12">
        <v>2039</v>
      </c>
      <c r="EU1" s="12">
        <v>2040</v>
      </c>
      <c r="EV1" s="12">
        <v>2041</v>
      </c>
      <c r="EW1" s="12">
        <v>2042</v>
      </c>
      <c r="EX1" s="12">
        <v>2043</v>
      </c>
      <c r="EY1" s="12">
        <v>2044</v>
      </c>
      <c r="EZ1" s="12">
        <v>2045</v>
      </c>
      <c r="FA1" s="12">
        <v>2046</v>
      </c>
      <c r="FB1" s="12">
        <v>2047</v>
      </c>
      <c r="FC1" s="12">
        <v>2048</v>
      </c>
      <c r="FD1" s="12">
        <v>2049</v>
      </c>
      <c r="FE1" s="244">
        <v>2050</v>
      </c>
      <c r="FG1" s="245">
        <v>2015</v>
      </c>
      <c r="FH1" s="13">
        <v>2016</v>
      </c>
      <c r="FI1" s="13">
        <v>2017</v>
      </c>
      <c r="FJ1" s="13">
        <v>2018</v>
      </c>
      <c r="FK1" s="13">
        <v>2019</v>
      </c>
      <c r="FL1" s="13">
        <v>2020</v>
      </c>
      <c r="FM1" s="13">
        <v>2021</v>
      </c>
      <c r="FN1" s="13">
        <v>2022</v>
      </c>
      <c r="FO1" s="13">
        <v>2023</v>
      </c>
      <c r="FP1" s="13">
        <v>2024</v>
      </c>
      <c r="FQ1" s="13">
        <v>2025</v>
      </c>
      <c r="FR1" s="13">
        <v>2026</v>
      </c>
      <c r="FS1" s="13">
        <v>2027</v>
      </c>
      <c r="FT1" s="13">
        <v>2028</v>
      </c>
      <c r="FU1" s="13">
        <v>2029</v>
      </c>
      <c r="FV1" s="13">
        <v>2030</v>
      </c>
      <c r="FW1" s="13">
        <v>2031</v>
      </c>
      <c r="FX1" s="13">
        <v>2032</v>
      </c>
      <c r="FY1" s="13">
        <v>2033</v>
      </c>
      <c r="FZ1" s="13">
        <v>2034</v>
      </c>
      <c r="GA1" s="13">
        <v>2035</v>
      </c>
      <c r="GB1" s="13">
        <v>2036</v>
      </c>
      <c r="GC1" s="13">
        <v>2037</v>
      </c>
      <c r="GD1" s="13">
        <v>2038</v>
      </c>
      <c r="GE1" s="13">
        <v>2039</v>
      </c>
      <c r="GF1" s="13">
        <v>2040</v>
      </c>
      <c r="GG1" s="13">
        <v>2041</v>
      </c>
      <c r="GH1" s="13">
        <v>2042</v>
      </c>
      <c r="GI1" s="13">
        <v>2043</v>
      </c>
      <c r="GJ1" s="13">
        <v>2044</v>
      </c>
      <c r="GK1" s="13">
        <v>2045</v>
      </c>
      <c r="GL1" s="13">
        <v>2046</v>
      </c>
      <c r="GM1" s="13">
        <v>2047</v>
      </c>
      <c r="GN1" s="13">
        <v>2048</v>
      </c>
      <c r="GO1" s="13">
        <v>2049</v>
      </c>
      <c r="GP1" s="246">
        <v>2050</v>
      </c>
    </row>
    <row r="2" spans="1:198" s="6" customFormat="1" ht="20.25" x14ac:dyDescent="0.2">
      <c r="C2" s="5"/>
      <c r="H2" s="14" t="s">
        <v>1</v>
      </c>
      <c r="I2" s="15"/>
      <c r="J2" s="15"/>
      <c r="K2" s="15"/>
      <c r="L2" s="15"/>
      <c r="M2" s="16"/>
      <c r="O2" s="17" t="s">
        <v>253</v>
      </c>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9"/>
      <c r="AZ2" s="20" t="s">
        <v>6</v>
      </c>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c r="CK2" s="23" t="s">
        <v>7</v>
      </c>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5"/>
      <c r="DV2" s="26" t="s">
        <v>8</v>
      </c>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8"/>
      <c r="FG2" s="29" t="s">
        <v>9</v>
      </c>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1"/>
    </row>
    <row r="3" spans="1:198" x14ac:dyDescent="0.2">
      <c r="C3" s="68" t="s">
        <v>31</v>
      </c>
      <c r="D3" s="69">
        <v>44831</v>
      </c>
    </row>
    <row r="4" spans="1:198" x14ac:dyDescent="0.2">
      <c r="C4" s="70" t="s">
        <v>32</v>
      </c>
      <c r="D4" s="69">
        <v>45273</v>
      </c>
      <c r="H4" s="3" t="s">
        <v>1</v>
      </c>
      <c r="I4" s="3" t="s">
        <v>1</v>
      </c>
      <c r="J4" s="3" t="s">
        <v>1</v>
      </c>
      <c r="K4" s="3" t="s">
        <v>1</v>
      </c>
      <c r="L4" s="3" t="s">
        <v>1</v>
      </c>
      <c r="M4" s="3" t="s">
        <v>1</v>
      </c>
      <c r="O4" s="3" t="s">
        <v>94</v>
      </c>
      <c r="P4" s="3" t="s">
        <v>94</v>
      </c>
      <c r="Q4" s="3" t="s">
        <v>94</v>
      </c>
      <c r="R4" s="3" t="s">
        <v>94</v>
      </c>
      <c r="S4" s="3" t="s">
        <v>94</v>
      </c>
      <c r="T4" s="3" t="s">
        <v>94</v>
      </c>
      <c r="U4" s="3" t="s">
        <v>94</v>
      </c>
      <c r="V4" s="3" t="s">
        <v>94</v>
      </c>
      <c r="W4" s="3" t="s">
        <v>94</v>
      </c>
      <c r="X4" s="3" t="s">
        <v>94</v>
      </c>
      <c r="Y4" s="3" t="s">
        <v>94</v>
      </c>
      <c r="Z4" s="3" t="s">
        <v>94</v>
      </c>
      <c r="AA4" s="3" t="s">
        <v>94</v>
      </c>
      <c r="AB4" s="3" t="s">
        <v>94</v>
      </c>
      <c r="AC4" s="3" t="s">
        <v>94</v>
      </c>
      <c r="AD4" s="3" t="s">
        <v>94</v>
      </c>
      <c r="AE4" s="3" t="s">
        <v>94</v>
      </c>
      <c r="AF4" s="3" t="s">
        <v>94</v>
      </c>
      <c r="AG4" s="3" t="s">
        <v>94</v>
      </c>
      <c r="AH4" s="3" t="s">
        <v>94</v>
      </c>
      <c r="AI4" s="3" t="s">
        <v>94</v>
      </c>
      <c r="AJ4" s="3" t="s">
        <v>94</v>
      </c>
      <c r="AK4" s="3" t="s">
        <v>94</v>
      </c>
      <c r="AL4" s="3" t="s">
        <v>94</v>
      </c>
      <c r="AM4" s="3" t="s">
        <v>94</v>
      </c>
      <c r="AN4" s="3" t="s">
        <v>94</v>
      </c>
      <c r="AO4" s="3" t="s">
        <v>94</v>
      </c>
      <c r="AP4" s="3" t="s">
        <v>94</v>
      </c>
      <c r="AQ4" s="3" t="s">
        <v>94</v>
      </c>
      <c r="AR4" s="3" t="s">
        <v>94</v>
      </c>
      <c r="AS4" s="3" t="s">
        <v>94</v>
      </c>
      <c r="AT4" s="3" t="s">
        <v>94</v>
      </c>
      <c r="AU4" s="3" t="s">
        <v>94</v>
      </c>
      <c r="AV4" s="3" t="s">
        <v>94</v>
      </c>
      <c r="AW4" s="3" t="s">
        <v>94</v>
      </c>
      <c r="AX4" s="3" t="s">
        <v>94</v>
      </c>
      <c r="AZ4" s="3" t="s">
        <v>2</v>
      </c>
      <c r="BA4" s="3" t="s">
        <v>2</v>
      </c>
      <c r="BB4" s="3" t="s">
        <v>2</v>
      </c>
      <c r="BC4" s="3" t="s">
        <v>2</v>
      </c>
      <c r="BD4" s="3" t="s">
        <v>2</v>
      </c>
      <c r="BE4" s="3" t="s">
        <v>2</v>
      </c>
      <c r="BF4" s="3" t="s">
        <v>2</v>
      </c>
      <c r="BG4" s="3" t="s">
        <v>2</v>
      </c>
      <c r="BH4" s="3" t="s">
        <v>2</v>
      </c>
      <c r="BI4" s="3" t="s">
        <v>2</v>
      </c>
      <c r="BJ4" s="3" t="s">
        <v>2</v>
      </c>
      <c r="BK4" s="3" t="s">
        <v>2</v>
      </c>
      <c r="BL4" s="3" t="s">
        <v>2</v>
      </c>
      <c r="BM4" s="3" t="s">
        <v>2</v>
      </c>
      <c r="BN4" s="3" t="s">
        <v>2</v>
      </c>
      <c r="BO4" s="3" t="s">
        <v>2</v>
      </c>
      <c r="BP4" s="3" t="s">
        <v>2</v>
      </c>
      <c r="BQ4" s="3" t="s">
        <v>2</v>
      </c>
      <c r="BR4" s="3" t="s">
        <v>2</v>
      </c>
      <c r="BS4" s="3" t="s">
        <v>2</v>
      </c>
      <c r="BT4" s="3" t="s">
        <v>2</v>
      </c>
      <c r="BU4" s="3" t="s">
        <v>2</v>
      </c>
      <c r="BV4" s="3" t="s">
        <v>2</v>
      </c>
      <c r="BW4" s="3" t="s">
        <v>2</v>
      </c>
      <c r="BX4" s="3" t="s">
        <v>2</v>
      </c>
      <c r="BY4" s="3" t="s">
        <v>2</v>
      </c>
      <c r="BZ4" s="3" t="s">
        <v>2</v>
      </c>
      <c r="CA4" s="3" t="s">
        <v>2</v>
      </c>
      <c r="CB4" s="3" t="s">
        <v>2</v>
      </c>
      <c r="CC4" s="3" t="s">
        <v>2</v>
      </c>
      <c r="CD4" s="3" t="s">
        <v>2</v>
      </c>
      <c r="CE4" s="3" t="s">
        <v>2</v>
      </c>
      <c r="CF4" s="3" t="s">
        <v>2</v>
      </c>
      <c r="CG4" s="3" t="s">
        <v>2</v>
      </c>
      <c r="CH4" s="3" t="s">
        <v>2</v>
      </c>
      <c r="CI4" s="3" t="s">
        <v>2</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c r="DO4" s="3" t="s">
        <v>3</v>
      </c>
      <c r="DP4" s="3" t="s">
        <v>3</v>
      </c>
      <c r="DQ4" s="3" t="s">
        <v>3</v>
      </c>
      <c r="DR4" s="3" t="s">
        <v>3</v>
      </c>
      <c r="DS4" s="3" t="s">
        <v>3</v>
      </c>
      <c r="DT4" s="3" t="s">
        <v>3</v>
      </c>
      <c r="DV4" s="3" t="s">
        <v>4</v>
      </c>
      <c r="DW4" s="3" t="s">
        <v>4</v>
      </c>
      <c r="DX4" s="3" t="s">
        <v>4</v>
      </c>
      <c r="DY4" s="3" t="s">
        <v>4</v>
      </c>
      <c r="DZ4" s="3" t="s">
        <v>4</v>
      </c>
      <c r="EA4" s="3" t="s">
        <v>4</v>
      </c>
      <c r="EB4" s="3" t="s">
        <v>4</v>
      </c>
      <c r="EC4" s="3" t="s">
        <v>4</v>
      </c>
      <c r="ED4" s="3" t="s">
        <v>4</v>
      </c>
      <c r="EE4" s="3" t="s">
        <v>4</v>
      </c>
      <c r="EF4" s="3" t="s">
        <v>4</v>
      </c>
      <c r="EG4" s="3" t="s">
        <v>4</v>
      </c>
      <c r="EH4" s="3" t="s">
        <v>4</v>
      </c>
      <c r="EI4" s="3" t="s">
        <v>4</v>
      </c>
      <c r="EJ4" s="3" t="s">
        <v>4</v>
      </c>
      <c r="EK4" s="3" t="s">
        <v>4</v>
      </c>
      <c r="EL4" s="3" t="s">
        <v>4</v>
      </c>
      <c r="EM4" s="3" t="s">
        <v>4</v>
      </c>
      <c r="EN4" s="3" t="s">
        <v>4</v>
      </c>
      <c r="EO4" s="3" t="s">
        <v>4</v>
      </c>
      <c r="EP4" s="3" t="s">
        <v>4</v>
      </c>
      <c r="EQ4" s="3" t="s">
        <v>4</v>
      </c>
      <c r="ER4" s="3" t="s">
        <v>4</v>
      </c>
      <c r="ES4" s="3" t="s">
        <v>4</v>
      </c>
      <c r="ET4" s="3" t="s">
        <v>4</v>
      </c>
      <c r="EU4" s="3" t="s">
        <v>4</v>
      </c>
      <c r="EV4" s="3" t="s">
        <v>4</v>
      </c>
      <c r="EW4" s="3" t="s">
        <v>4</v>
      </c>
      <c r="EX4" s="3" t="s">
        <v>4</v>
      </c>
      <c r="EY4" s="3" t="s">
        <v>4</v>
      </c>
      <c r="EZ4" s="3" t="s">
        <v>4</v>
      </c>
      <c r="FA4" s="3" t="s">
        <v>4</v>
      </c>
      <c r="FB4" s="3" t="s">
        <v>4</v>
      </c>
      <c r="FC4" s="3" t="s">
        <v>4</v>
      </c>
      <c r="FD4" s="3" t="s">
        <v>4</v>
      </c>
      <c r="FE4" s="3" t="s">
        <v>4</v>
      </c>
      <c r="FG4" s="3" t="s">
        <v>5</v>
      </c>
      <c r="FH4" s="3" t="s">
        <v>5</v>
      </c>
      <c r="FI4" s="3" t="s">
        <v>5</v>
      </c>
      <c r="FJ4" s="3" t="s">
        <v>5</v>
      </c>
      <c r="FK4" s="3" t="s">
        <v>5</v>
      </c>
      <c r="FL4" s="3" t="s">
        <v>5</v>
      </c>
      <c r="FM4" s="3" t="s">
        <v>5</v>
      </c>
      <c r="FN4" s="3" t="s">
        <v>5</v>
      </c>
      <c r="FO4" s="3" t="s">
        <v>5</v>
      </c>
      <c r="FP4" s="3" t="s">
        <v>5</v>
      </c>
      <c r="FQ4" s="3" t="s">
        <v>5</v>
      </c>
      <c r="FR4" s="3" t="s">
        <v>5</v>
      </c>
      <c r="FS4" s="3" t="s">
        <v>5</v>
      </c>
      <c r="FT4" s="3" t="s">
        <v>5</v>
      </c>
      <c r="FU4" s="3" t="s">
        <v>5</v>
      </c>
      <c r="FV4" s="3" t="s">
        <v>5</v>
      </c>
      <c r="FW4" s="3" t="s">
        <v>5</v>
      </c>
      <c r="FX4" s="3" t="s">
        <v>5</v>
      </c>
      <c r="FY4" s="3" t="s">
        <v>5</v>
      </c>
      <c r="FZ4" s="3" t="s">
        <v>5</v>
      </c>
      <c r="GA4" s="3" t="s">
        <v>5</v>
      </c>
      <c r="GB4" s="3" t="s">
        <v>5</v>
      </c>
      <c r="GC4" s="3" t="s">
        <v>5</v>
      </c>
      <c r="GD4" s="3" t="s">
        <v>5</v>
      </c>
      <c r="GE4" s="3" t="s">
        <v>5</v>
      </c>
      <c r="GF4" s="3" t="s">
        <v>5</v>
      </c>
      <c r="GG4" s="3" t="s">
        <v>5</v>
      </c>
      <c r="GH4" s="3" t="s">
        <v>5</v>
      </c>
      <c r="GI4" s="3" t="s">
        <v>5</v>
      </c>
      <c r="GJ4" s="3" t="s">
        <v>5</v>
      </c>
      <c r="GK4" s="3" t="s">
        <v>5</v>
      </c>
      <c r="GL4" s="3" t="s">
        <v>5</v>
      </c>
      <c r="GM4" s="3" t="s">
        <v>5</v>
      </c>
      <c r="GN4" s="3" t="s">
        <v>5</v>
      </c>
      <c r="GO4" s="3" t="s">
        <v>5</v>
      </c>
      <c r="GP4" s="3" t="s">
        <v>5</v>
      </c>
    </row>
    <row r="5" spans="1:198" x14ac:dyDescent="0.2">
      <c r="C5" s="70"/>
      <c r="D5" s="71"/>
    </row>
    <row r="6" spans="1:198" x14ac:dyDescent="0.2">
      <c r="C6" s="70" t="s">
        <v>33</v>
      </c>
      <c r="D6" s="70" t="s">
        <v>95</v>
      </c>
    </row>
    <row r="7" spans="1:198" x14ac:dyDescent="0.2">
      <c r="C7" s="70"/>
      <c r="D7" s="70"/>
    </row>
    <row r="8" spans="1:198" x14ac:dyDescent="0.2">
      <c r="C8" s="70"/>
      <c r="D8" s="72"/>
    </row>
    <row r="9" spans="1:198" x14ac:dyDescent="0.2">
      <c r="C9" s="70" t="s">
        <v>250</v>
      </c>
      <c r="D9" s="72"/>
    </row>
    <row r="10" spans="1:198" x14ac:dyDescent="0.2">
      <c r="C10" s="70" t="s">
        <v>272</v>
      </c>
      <c r="D10" s="72"/>
    </row>
    <row r="11" spans="1:198" x14ac:dyDescent="0.2">
      <c r="C11" s="70"/>
      <c r="D11" s="72"/>
    </row>
    <row r="12" spans="1:198" x14ac:dyDescent="0.2">
      <c r="C12" s="70"/>
      <c r="D12" s="72"/>
    </row>
    <row r="13" spans="1:198" ht="18" x14ac:dyDescent="0.25">
      <c r="C13" s="262" t="s">
        <v>255</v>
      </c>
    </row>
    <row r="14" spans="1:198" ht="15" x14ac:dyDescent="0.25">
      <c r="C14" s="149"/>
    </row>
    <row r="15" spans="1:198" x14ac:dyDescent="0.2">
      <c r="C15" s="70" t="s">
        <v>291</v>
      </c>
    </row>
    <row r="17" spans="2:198" ht="15" x14ac:dyDescent="0.25">
      <c r="C17" s="33" t="s">
        <v>366</v>
      </c>
      <c r="H17" s="247" t="s">
        <v>1</v>
      </c>
      <c r="O17" s="248" t="s">
        <v>94</v>
      </c>
      <c r="AZ17" s="196" t="s">
        <v>2</v>
      </c>
      <c r="CK17" s="197" t="s">
        <v>3</v>
      </c>
      <c r="DV17" s="198" t="s">
        <v>4</v>
      </c>
      <c r="FG17" s="199" t="s">
        <v>5</v>
      </c>
    </row>
    <row r="18" spans="2:198" s="6" customFormat="1" ht="18" customHeight="1" x14ac:dyDescent="0.2">
      <c r="C18" s="129"/>
      <c r="D18" s="130"/>
      <c r="E18" s="131" t="s">
        <v>23</v>
      </c>
      <c r="F18" s="132" t="s">
        <v>24</v>
      </c>
      <c r="H18" s="133">
        <v>2015</v>
      </c>
      <c r="I18" s="131">
        <f t="shared" ref="I18:M18" si="0">I$1</f>
        <v>2016</v>
      </c>
      <c r="J18" s="131">
        <f t="shared" si="0"/>
        <v>2017</v>
      </c>
      <c r="K18" s="131">
        <f t="shared" si="0"/>
        <v>2018</v>
      </c>
      <c r="L18" s="131">
        <f t="shared" si="0"/>
        <v>2019</v>
      </c>
      <c r="M18" s="132">
        <f t="shared" si="0"/>
        <v>2020</v>
      </c>
      <c r="O18" s="133">
        <f t="shared" ref="O18:AX18" si="1">O$1</f>
        <v>2015</v>
      </c>
      <c r="P18" s="131">
        <f t="shared" si="1"/>
        <v>2016</v>
      </c>
      <c r="Q18" s="131">
        <f t="shared" si="1"/>
        <v>2017</v>
      </c>
      <c r="R18" s="131">
        <f t="shared" si="1"/>
        <v>2018</v>
      </c>
      <c r="S18" s="131">
        <f t="shared" si="1"/>
        <v>2019</v>
      </c>
      <c r="T18" s="131">
        <f t="shared" si="1"/>
        <v>2020</v>
      </c>
      <c r="U18" s="131">
        <f t="shared" si="1"/>
        <v>2021</v>
      </c>
      <c r="V18" s="131">
        <f t="shared" si="1"/>
        <v>2022</v>
      </c>
      <c r="W18" s="131">
        <f t="shared" si="1"/>
        <v>2023</v>
      </c>
      <c r="X18" s="131">
        <f t="shared" si="1"/>
        <v>2024</v>
      </c>
      <c r="Y18" s="131">
        <f t="shared" si="1"/>
        <v>2025</v>
      </c>
      <c r="Z18" s="131">
        <f t="shared" si="1"/>
        <v>2026</v>
      </c>
      <c r="AA18" s="131">
        <f t="shared" si="1"/>
        <v>2027</v>
      </c>
      <c r="AB18" s="131">
        <f t="shared" si="1"/>
        <v>2028</v>
      </c>
      <c r="AC18" s="131">
        <f t="shared" si="1"/>
        <v>2029</v>
      </c>
      <c r="AD18" s="131">
        <f t="shared" si="1"/>
        <v>2030</v>
      </c>
      <c r="AE18" s="131">
        <f t="shared" si="1"/>
        <v>2031</v>
      </c>
      <c r="AF18" s="131">
        <f t="shared" si="1"/>
        <v>2032</v>
      </c>
      <c r="AG18" s="131">
        <f t="shared" si="1"/>
        <v>2033</v>
      </c>
      <c r="AH18" s="131">
        <f t="shared" si="1"/>
        <v>2034</v>
      </c>
      <c r="AI18" s="131">
        <f t="shared" si="1"/>
        <v>2035</v>
      </c>
      <c r="AJ18" s="131">
        <f t="shared" si="1"/>
        <v>2036</v>
      </c>
      <c r="AK18" s="131">
        <f t="shared" si="1"/>
        <v>2037</v>
      </c>
      <c r="AL18" s="131">
        <f t="shared" si="1"/>
        <v>2038</v>
      </c>
      <c r="AM18" s="131">
        <f t="shared" si="1"/>
        <v>2039</v>
      </c>
      <c r="AN18" s="131">
        <f t="shared" si="1"/>
        <v>2040</v>
      </c>
      <c r="AO18" s="131">
        <f t="shared" si="1"/>
        <v>2041</v>
      </c>
      <c r="AP18" s="131">
        <f t="shared" si="1"/>
        <v>2042</v>
      </c>
      <c r="AQ18" s="131">
        <f t="shared" si="1"/>
        <v>2043</v>
      </c>
      <c r="AR18" s="131">
        <f t="shared" si="1"/>
        <v>2044</v>
      </c>
      <c r="AS18" s="131">
        <f t="shared" si="1"/>
        <v>2045</v>
      </c>
      <c r="AT18" s="131">
        <f t="shared" si="1"/>
        <v>2046</v>
      </c>
      <c r="AU18" s="131">
        <f t="shared" si="1"/>
        <v>2047</v>
      </c>
      <c r="AV18" s="131">
        <f t="shared" si="1"/>
        <v>2048</v>
      </c>
      <c r="AW18" s="131">
        <f t="shared" si="1"/>
        <v>2049</v>
      </c>
      <c r="AX18" s="132">
        <f t="shared" si="1"/>
        <v>2050</v>
      </c>
      <c r="AZ18" s="133">
        <f t="shared" ref="AZ18:CI18" si="2">AZ$1</f>
        <v>2015</v>
      </c>
      <c r="BA18" s="131">
        <f t="shared" si="2"/>
        <v>2016</v>
      </c>
      <c r="BB18" s="131">
        <f t="shared" si="2"/>
        <v>2017</v>
      </c>
      <c r="BC18" s="131">
        <f t="shared" si="2"/>
        <v>2018</v>
      </c>
      <c r="BD18" s="131">
        <f t="shared" si="2"/>
        <v>2019</v>
      </c>
      <c r="BE18" s="131">
        <f t="shared" si="2"/>
        <v>2020</v>
      </c>
      <c r="BF18" s="131">
        <f t="shared" si="2"/>
        <v>2021</v>
      </c>
      <c r="BG18" s="131">
        <f t="shared" si="2"/>
        <v>2022</v>
      </c>
      <c r="BH18" s="131">
        <f t="shared" si="2"/>
        <v>2023</v>
      </c>
      <c r="BI18" s="131">
        <f t="shared" si="2"/>
        <v>2024</v>
      </c>
      <c r="BJ18" s="131">
        <f t="shared" si="2"/>
        <v>2025</v>
      </c>
      <c r="BK18" s="131">
        <f t="shared" si="2"/>
        <v>2026</v>
      </c>
      <c r="BL18" s="131">
        <f t="shared" si="2"/>
        <v>2027</v>
      </c>
      <c r="BM18" s="131">
        <f t="shared" si="2"/>
        <v>2028</v>
      </c>
      <c r="BN18" s="131">
        <f t="shared" si="2"/>
        <v>2029</v>
      </c>
      <c r="BO18" s="131">
        <f t="shared" si="2"/>
        <v>2030</v>
      </c>
      <c r="BP18" s="131">
        <f t="shared" si="2"/>
        <v>2031</v>
      </c>
      <c r="BQ18" s="131">
        <f t="shared" si="2"/>
        <v>2032</v>
      </c>
      <c r="BR18" s="131">
        <f t="shared" si="2"/>
        <v>2033</v>
      </c>
      <c r="BS18" s="131">
        <f t="shared" si="2"/>
        <v>2034</v>
      </c>
      <c r="BT18" s="131">
        <f t="shared" si="2"/>
        <v>2035</v>
      </c>
      <c r="BU18" s="131">
        <f t="shared" si="2"/>
        <v>2036</v>
      </c>
      <c r="BV18" s="131">
        <f t="shared" si="2"/>
        <v>2037</v>
      </c>
      <c r="BW18" s="131">
        <f t="shared" si="2"/>
        <v>2038</v>
      </c>
      <c r="BX18" s="131">
        <f t="shared" si="2"/>
        <v>2039</v>
      </c>
      <c r="BY18" s="131">
        <f t="shared" si="2"/>
        <v>2040</v>
      </c>
      <c r="BZ18" s="131">
        <f t="shared" si="2"/>
        <v>2041</v>
      </c>
      <c r="CA18" s="131">
        <f t="shared" si="2"/>
        <v>2042</v>
      </c>
      <c r="CB18" s="131">
        <f t="shared" si="2"/>
        <v>2043</v>
      </c>
      <c r="CC18" s="131">
        <f t="shared" si="2"/>
        <v>2044</v>
      </c>
      <c r="CD18" s="131">
        <f t="shared" si="2"/>
        <v>2045</v>
      </c>
      <c r="CE18" s="131">
        <f t="shared" si="2"/>
        <v>2046</v>
      </c>
      <c r="CF18" s="131">
        <f t="shared" si="2"/>
        <v>2047</v>
      </c>
      <c r="CG18" s="131">
        <f t="shared" si="2"/>
        <v>2048</v>
      </c>
      <c r="CH18" s="131">
        <f t="shared" si="2"/>
        <v>2049</v>
      </c>
      <c r="CI18" s="132">
        <f t="shared" si="2"/>
        <v>2050</v>
      </c>
      <c r="CK18" s="133">
        <f t="shared" ref="CK18:DT18" si="3">CK$1</f>
        <v>2015</v>
      </c>
      <c r="CL18" s="131">
        <f t="shared" si="3"/>
        <v>2016</v>
      </c>
      <c r="CM18" s="131">
        <f t="shared" si="3"/>
        <v>2017</v>
      </c>
      <c r="CN18" s="131">
        <f t="shared" si="3"/>
        <v>2018</v>
      </c>
      <c r="CO18" s="131">
        <f t="shared" si="3"/>
        <v>2019</v>
      </c>
      <c r="CP18" s="131">
        <f t="shared" si="3"/>
        <v>2020</v>
      </c>
      <c r="CQ18" s="131">
        <f t="shared" si="3"/>
        <v>2021</v>
      </c>
      <c r="CR18" s="131">
        <f t="shared" si="3"/>
        <v>2022</v>
      </c>
      <c r="CS18" s="131">
        <f t="shared" si="3"/>
        <v>2023</v>
      </c>
      <c r="CT18" s="131">
        <f t="shared" si="3"/>
        <v>2024</v>
      </c>
      <c r="CU18" s="131">
        <f t="shared" si="3"/>
        <v>2025</v>
      </c>
      <c r="CV18" s="131">
        <f t="shared" si="3"/>
        <v>2026</v>
      </c>
      <c r="CW18" s="131">
        <f t="shared" si="3"/>
        <v>2027</v>
      </c>
      <c r="CX18" s="131">
        <f t="shared" si="3"/>
        <v>2028</v>
      </c>
      <c r="CY18" s="131">
        <f t="shared" si="3"/>
        <v>2029</v>
      </c>
      <c r="CZ18" s="131">
        <f t="shared" si="3"/>
        <v>2030</v>
      </c>
      <c r="DA18" s="131">
        <f t="shared" si="3"/>
        <v>2031</v>
      </c>
      <c r="DB18" s="131">
        <f t="shared" si="3"/>
        <v>2032</v>
      </c>
      <c r="DC18" s="131">
        <f t="shared" si="3"/>
        <v>2033</v>
      </c>
      <c r="DD18" s="131">
        <f t="shared" si="3"/>
        <v>2034</v>
      </c>
      <c r="DE18" s="131">
        <f t="shared" si="3"/>
        <v>2035</v>
      </c>
      <c r="DF18" s="131">
        <f t="shared" si="3"/>
        <v>2036</v>
      </c>
      <c r="DG18" s="131">
        <f t="shared" si="3"/>
        <v>2037</v>
      </c>
      <c r="DH18" s="131">
        <f t="shared" si="3"/>
        <v>2038</v>
      </c>
      <c r="DI18" s="131">
        <f t="shared" si="3"/>
        <v>2039</v>
      </c>
      <c r="DJ18" s="131">
        <f t="shared" si="3"/>
        <v>2040</v>
      </c>
      <c r="DK18" s="131">
        <f t="shared" si="3"/>
        <v>2041</v>
      </c>
      <c r="DL18" s="131">
        <f t="shared" si="3"/>
        <v>2042</v>
      </c>
      <c r="DM18" s="131">
        <f t="shared" si="3"/>
        <v>2043</v>
      </c>
      <c r="DN18" s="131">
        <f t="shared" si="3"/>
        <v>2044</v>
      </c>
      <c r="DO18" s="131">
        <f t="shared" si="3"/>
        <v>2045</v>
      </c>
      <c r="DP18" s="131">
        <f t="shared" si="3"/>
        <v>2046</v>
      </c>
      <c r="DQ18" s="131">
        <f t="shared" si="3"/>
        <v>2047</v>
      </c>
      <c r="DR18" s="131">
        <f t="shared" si="3"/>
        <v>2048</v>
      </c>
      <c r="DS18" s="131">
        <f t="shared" si="3"/>
        <v>2049</v>
      </c>
      <c r="DT18" s="132">
        <f t="shared" si="3"/>
        <v>2050</v>
      </c>
      <c r="DV18" s="133">
        <f t="shared" ref="DV18:FE18" si="4">DV$1</f>
        <v>2015</v>
      </c>
      <c r="DW18" s="131">
        <f t="shared" si="4"/>
        <v>2016</v>
      </c>
      <c r="DX18" s="131">
        <f t="shared" si="4"/>
        <v>2017</v>
      </c>
      <c r="DY18" s="131">
        <f t="shared" si="4"/>
        <v>2018</v>
      </c>
      <c r="DZ18" s="131">
        <f t="shared" si="4"/>
        <v>2019</v>
      </c>
      <c r="EA18" s="131">
        <f t="shared" si="4"/>
        <v>2020</v>
      </c>
      <c r="EB18" s="131">
        <f t="shared" si="4"/>
        <v>2021</v>
      </c>
      <c r="EC18" s="131">
        <f t="shared" si="4"/>
        <v>2022</v>
      </c>
      <c r="ED18" s="131">
        <f t="shared" si="4"/>
        <v>2023</v>
      </c>
      <c r="EE18" s="131">
        <f t="shared" si="4"/>
        <v>2024</v>
      </c>
      <c r="EF18" s="131">
        <f t="shared" si="4"/>
        <v>2025</v>
      </c>
      <c r="EG18" s="131">
        <f t="shared" si="4"/>
        <v>2026</v>
      </c>
      <c r="EH18" s="131">
        <f t="shared" si="4"/>
        <v>2027</v>
      </c>
      <c r="EI18" s="131">
        <f t="shared" si="4"/>
        <v>2028</v>
      </c>
      <c r="EJ18" s="131">
        <f t="shared" si="4"/>
        <v>2029</v>
      </c>
      <c r="EK18" s="131">
        <f t="shared" si="4"/>
        <v>2030</v>
      </c>
      <c r="EL18" s="131">
        <f t="shared" si="4"/>
        <v>2031</v>
      </c>
      <c r="EM18" s="131">
        <f t="shared" si="4"/>
        <v>2032</v>
      </c>
      <c r="EN18" s="131">
        <f t="shared" si="4"/>
        <v>2033</v>
      </c>
      <c r="EO18" s="131">
        <f t="shared" si="4"/>
        <v>2034</v>
      </c>
      <c r="EP18" s="131">
        <f t="shared" si="4"/>
        <v>2035</v>
      </c>
      <c r="EQ18" s="131">
        <f t="shared" si="4"/>
        <v>2036</v>
      </c>
      <c r="ER18" s="131">
        <f t="shared" si="4"/>
        <v>2037</v>
      </c>
      <c r="ES18" s="131">
        <f t="shared" si="4"/>
        <v>2038</v>
      </c>
      <c r="ET18" s="131">
        <f t="shared" si="4"/>
        <v>2039</v>
      </c>
      <c r="EU18" s="131">
        <f t="shared" si="4"/>
        <v>2040</v>
      </c>
      <c r="EV18" s="131">
        <f t="shared" si="4"/>
        <v>2041</v>
      </c>
      <c r="EW18" s="131">
        <f t="shared" si="4"/>
        <v>2042</v>
      </c>
      <c r="EX18" s="131">
        <f t="shared" si="4"/>
        <v>2043</v>
      </c>
      <c r="EY18" s="131">
        <f t="shared" si="4"/>
        <v>2044</v>
      </c>
      <c r="EZ18" s="131">
        <f t="shared" si="4"/>
        <v>2045</v>
      </c>
      <c r="FA18" s="131">
        <f t="shared" si="4"/>
        <v>2046</v>
      </c>
      <c r="FB18" s="131">
        <f t="shared" si="4"/>
        <v>2047</v>
      </c>
      <c r="FC18" s="131">
        <f t="shared" si="4"/>
        <v>2048</v>
      </c>
      <c r="FD18" s="131">
        <f t="shared" si="4"/>
        <v>2049</v>
      </c>
      <c r="FE18" s="132">
        <f t="shared" si="4"/>
        <v>2050</v>
      </c>
      <c r="FG18" s="133">
        <f t="shared" ref="FG18:GP18" si="5">FG$1</f>
        <v>2015</v>
      </c>
      <c r="FH18" s="131">
        <f t="shared" si="5"/>
        <v>2016</v>
      </c>
      <c r="FI18" s="131">
        <f t="shared" si="5"/>
        <v>2017</v>
      </c>
      <c r="FJ18" s="131">
        <f t="shared" si="5"/>
        <v>2018</v>
      </c>
      <c r="FK18" s="131">
        <f t="shared" si="5"/>
        <v>2019</v>
      </c>
      <c r="FL18" s="131">
        <f t="shared" si="5"/>
        <v>2020</v>
      </c>
      <c r="FM18" s="131">
        <f t="shared" si="5"/>
        <v>2021</v>
      </c>
      <c r="FN18" s="131">
        <f t="shared" si="5"/>
        <v>2022</v>
      </c>
      <c r="FO18" s="131">
        <f t="shared" si="5"/>
        <v>2023</v>
      </c>
      <c r="FP18" s="131">
        <f t="shared" si="5"/>
        <v>2024</v>
      </c>
      <c r="FQ18" s="131">
        <f t="shared" si="5"/>
        <v>2025</v>
      </c>
      <c r="FR18" s="131">
        <f t="shared" si="5"/>
        <v>2026</v>
      </c>
      <c r="FS18" s="131">
        <f t="shared" si="5"/>
        <v>2027</v>
      </c>
      <c r="FT18" s="131">
        <f t="shared" si="5"/>
        <v>2028</v>
      </c>
      <c r="FU18" s="131">
        <f t="shared" si="5"/>
        <v>2029</v>
      </c>
      <c r="FV18" s="131">
        <f t="shared" si="5"/>
        <v>2030</v>
      </c>
      <c r="FW18" s="131">
        <f t="shared" si="5"/>
        <v>2031</v>
      </c>
      <c r="FX18" s="131">
        <f t="shared" si="5"/>
        <v>2032</v>
      </c>
      <c r="FY18" s="131">
        <f t="shared" si="5"/>
        <v>2033</v>
      </c>
      <c r="FZ18" s="131">
        <f t="shared" si="5"/>
        <v>2034</v>
      </c>
      <c r="GA18" s="131">
        <f t="shared" si="5"/>
        <v>2035</v>
      </c>
      <c r="GB18" s="131">
        <f t="shared" si="5"/>
        <v>2036</v>
      </c>
      <c r="GC18" s="131">
        <f t="shared" si="5"/>
        <v>2037</v>
      </c>
      <c r="GD18" s="131">
        <f t="shared" si="5"/>
        <v>2038</v>
      </c>
      <c r="GE18" s="131">
        <f t="shared" si="5"/>
        <v>2039</v>
      </c>
      <c r="GF18" s="131">
        <f t="shared" si="5"/>
        <v>2040</v>
      </c>
      <c r="GG18" s="131">
        <f t="shared" si="5"/>
        <v>2041</v>
      </c>
      <c r="GH18" s="131">
        <f t="shared" si="5"/>
        <v>2042</v>
      </c>
      <c r="GI18" s="131">
        <f t="shared" si="5"/>
        <v>2043</v>
      </c>
      <c r="GJ18" s="131">
        <f t="shared" si="5"/>
        <v>2044</v>
      </c>
      <c r="GK18" s="131">
        <f t="shared" si="5"/>
        <v>2045</v>
      </c>
      <c r="GL18" s="131">
        <f t="shared" si="5"/>
        <v>2046</v>
      </c>
      <c r="GM18" s="131">
        <f t="shared" si="5"/>
        <v>2047</v>
      </c>
      <c r="GN18" s="131">
        <f t="shared" si="5"/>
        <v>2048</v>
      </c>
      <c r="GO18" s="131">
        <f t="shared" si="5"/>
        <v>2049</v>
      </c>
      <c r="GP18" s="132">
        <f t="shared" si="5"/>
        <v>2050</v>
      </c>
    </row>
    <row r="19" spans="2:198" s="6" customFormat="1" ht="18" customHeight="1" x14ac:dyDescent="0.2">
      <c r="C19" s="134" t="s">
        <v>17</v>
      </c>
      <c r="E19" s="4" t="s">
        <v>288</v>
      </c>
      <c r="F19" s="34"/>
      <c r="H19" s="35"/>
      <c r="I19" s="4"/>
      <c r="J19" s="4"/>
      <c r="K19" s="51">
        <f>K21/K20</f>
        <v>16.46153846153846</v>
      </c>
      <c r="L19" s="4"/>
      <c r="M19" s="34"/>
      <c r="O19" s="35"/>
      <c r="P19" s="4"/>
      <c r="Q19" s="4"/>
      <c r="R19" s="4"/>
      <c r="S19" s="4"/>
      <c r="T19" s="4"/>
      <c r="U19" s="4"/>
      <c r="V19" s="4"/>
      <c r="W19" s="4"/>
      <c r="X19" s="4"/>
      <c r="Y19" s="4"/>
      <c r="Z19" s="4"/>
      <c r="AA19" s="4"/>
      <c r="AB19" s="4"/>
      <c r="AC19" s="4"/>
      <c r="AD19" s="51">
        <f>AD21/AD20</f>
        <v>13.790889026932813</v>
      </c>
      <c r="AE19" s="4"/>
      <c r="AF19" s="4"/>
      <c r="AG19" s="4"/>
      <c r="AH19" s="4"/>
      <c r="AI19" s="4"/>
      <c r="AJ19" s="4"/>
      <c r="AK19" s="4"/>
      <c r="AL19" s="4"/>
      <c r="AM19" s="4"/>
      <c r="AN19" s="4"/>
      <c r="AO19" s="4"/>
      <c r="AP19" s="4"/>
      <c r="AQ19" s="4"/>
      <c r="AR19" s="4"/>
      <c r="AS19" s="4"/>
      <c r="AT19" s="4"/>
      <c r="AU19" s="4"/>
      <c r="AV19" s="4"/>
      <c r="AW19" s="4"/>
      <c r="AX19" s="73">
        <f>AX21/AX20</f>
        <v>10.763462771281704</v>
      </c>
      <c r="AZ19" s="35"/>
      <c r="BA19" s="4"/>
      <c r="BB19" s="4"/>
      <c r="BC19" s="4"/>
      <c r="BD19" s="4"/>
      <c r="BE19" s="4"/>
      <c r="BF19" s="4"/>
      <c r="BG19" s="4"/>
      <c r="BH19" s="4"/>
      <c r="BI19" s="4"/>
      <c r="BJ19" s="4"/>
      <c r="BK19" s="4"/>
      <c r="BL19" s="4"/>
      <c r="BM19" s="4"/>
      <c r="BN19" s="4"/>
      <c r="BO19" s="51">
        <f>BO21/BO20</f>
        <v>7.0681670904749563</v>
      </c>
      <c r="BP19" s="4"/>
      <c r="BQ19" s="4"/>
      <c r="BR19" s="4"/>
      <c r="BS19" s="4"/>
      <c r="BT19" s="4"/>
      <c r="BU19" s="4"/>
      <c r="BV19" s="4"/>
      <c r="BW19" s="4"/>
      <c r="BX19" s="4"/>
      <c r="BY19" s="4"/>
      <c r="BZ19" s="4"/>
      <c r="CA19" s="4"/>
      <c r="CB19" s="4"/>
      <c r="CC19" s="4"/>
      <c r="CD19" s="4"/>
      <c r="CE19" s="4"/>
      <c r="CF19" s="4"/>
      <c r="CG19" s="4"/>
      <c r="CH19" s="4"/>
      <c r="CI19" s="73">
        <f>CI21/CI20</f>
        <v>4.3123479722447984</v>
      </c>
      <c r="CK19" s="35"/>
      <c r="CL19" s="4"/>
      <c r="CM19" s="4"/>
      <c r="CN19" s="4"/>
      <c r="CO19" s="4"/>
      <c r="CP19" s="4"/>
      <c r="CQ19" s="4"/>
      <c r="CR19" s="4"/>
      <c r="CS19" s="4"/>
      <c r="CT19" s="4"/>
      <c r="CU19" s="4"/>
      <c r="CV19" s="4"/>
      <c r="CW19" s="4"/>
      <c r="CX19" s="4"/>
      <c r="CY19" s="4"/>
      <c r="CZ19" s="51">
        <f>CZ21/CZ20</f>
        <v>8.661243462264034</v>
      </c>
      <c r="DA19" s="4"/>
      <c r="DB19" s="4"/>
      <c r="DC19" s="4"/>
      <c r="DD19" s="4"/>
      <c r="DE19" s="4"/>
      <c r="DF19" s="4"/>
      <c r="DG19" s="4"/>
      <c r="DH19" s="4"/>
      <c r="DI19" s="4"/>
      <c r="DJ19" s="4"/>
      <c r="DK19" s="4"/>
      <c r="DL19" s="4"/>
      <c r="DM19" s="4"/>
      <c r="DN19" s="4"/>
      <c r="DO19" s="4"/>
      <c r="DP19" s="4"/>
      <c r="DQ19" s="4"/>
      <c r="DR19" s="4"/>
      <c r="DS19" s="4"/>
      <c r="DT19" s="73">
        <f>DT21/DT20</f>
        <v>5.407350588303208</v>
      </c>
      <c r="DV19" s="35"/>
      <c r="DW19" s="4"/>
      <c r="DX19" s="4"/>
      <c r="DY19" s="4"/>
      <c r="DZ19" s="4"/>
      <c r="EA19" s="4"/>
      <c r="EB19" s="4"/>
      <c r="EC19" s="4"/>
      <c r="ED19" s="4"/>
      <c r="EE19" s="4"/>
      <c r="EF19" s="4"/>
      <c r="EG19" s="4"/>
      <c r="EH19" s="4"/>
      <c r="EI19" s="4"/>
      <c r="EJ19" s="4"/>
      <c r="EK19" s="51">
        <f>EK21/EK20</f>
        <v>15.02957008158484</v>
      </c>
      <c r="EL19" s="4"/>
      <c r="EM19" s="4"/>
      <c r="EN19" s="4"/>
      <c r="EO19" s="4"/>
      <c r="EP19" s="4"/>
      <c r="EQ19" s="4"/>
      <c r="ER19" s="4"/>
      <c r="ES19" s="4"/>
      <c r="ET19" s="4"/>
      <c r="EU19" s="4"/>
      <c r="EV19" s="4"/>
      <c r="EW19" s="4"/>
      <c r="EX19" s="4"/>
      <c r="EY19" s="4"/>
      <c r="EZ19" s="4"/>
      <c r="FA19" s="4"/>
      <c r="FB19" s="4"/>
      <c r="FC19" s="4"/>
      <c r="FD19" s="4"/>
      <c r="FE19" s="73">
        <f>FE21/FE20</f>
        <v>10.945654510925038</v>
      </c>
      <c r="FG19" s="35"/>
      <c r="FH19" s="4"/>
      <c r="FI19" s="4"/>
      <c r="FJ19" s="4"/>
      <c r="FK19" s="4"/>
      <c r="FL19" s="4"/>
      <c r="FM19" s="4"/>
      <c r="FN19" s="4"/>
      <c r="FO19" s="4"/>
      <c r="FP19" s="4"/>
      <c r="FQ19" s="4"/>
      <c r="FR19" s="4"/>
      <c r="FS19" s="4"/>
      <c r="FT19" s="4"/>
      <c r="FU19" s="4"/>
      <c r="FV19" s="51">
        <f>FV21/FV20</f>
        <v>14.128602617330674</v>
      </c>
      <c r="FW19" s="4"/>
      <c r="FX19" s="4"/>
      <c r="FY19" s="4"/>
      <c r="FZ19" s="4"/>
      <c r="GA19" s="4"/>
      <c r="GB19" s="4"/>
      <c r="GC19" s="4"/>
      <c r="GD19" s="4"/>
      <c r="GE19" s="4"/>
      <c r="GF19" s="4"/>
      <c r="GG19" s="4"/>
      <c r="GH19" s="4"/>
      <c r="GI19" s="4"/>
      <c r="GJ19" s="4"/>
      <c r="GK19" s="4"/>
      <c r="GL19" s="4"/>
      <c r="GM19" s="4"/>
      <c r="GN19" s="4"/>
      <c r="GO19" s="4"/>
      <c r="GP19" s="73">
        <f>GP21/GP20</f>
        <v>11.529993817040799</v>
      </c>
    </row>
    <row r="20" spans="2:198" s="6" customFormat="1" ht="18" customHeight="1" x14ac:dyDescent="0.2">
      <c r="C20" s="134" t="s">
        <v>96</v>
      </c>
      <c r="E20" s="4" t="s">
        <v>97</v>
      </c>
      <c r="F20" s="34" t="s">
        <v>36</v>
      </c>
      <c r="H20" s="35"/>
      <c r="I20" s="4"/>
      <c r="J20" s="152"/>
      <c r="K20" s="143">
        <v>0.78</v>
      </c>
      <c r="L20" s="4"/>
      <c r="M20" s="34"/>
      <c r="O20" s="35"/>
      <c r="P20" s="4"/>
      <c r="Q20" s="4"/>
      <c r="R20" s="4"/>
      <c r="S20" s="4"/>
      <c r="T20" s="4"/>
      <c r="U20" s="4"/>
      <c r="V20" s="4"/>
      <c r="W20" s="4"/>
      <c r="X20" s="4"/>
      <c r="Y20" s="4"/>
      <c r="Z20" s="4"/>
      <c r="AA20" s="4"/>
      <c r="AB20" s="4"/>
      <c r="AC20" s="4"/>
      <c r="AD20" s="143">
        <v>0.71618970818993521</v>
      </c>
      <c r="AE20" s="4"/>
      <c r="AF20" s="4"/>
      <c r="AG20" s="4"/>
      <c r="AH20" s="4"/>
      <c r="AI20" s="4"/>
      <c r="AJ20" s="4"/>
      <c r="AK20" s="4"/>
      <c r="AL20" s="4"/>
      <c r="AM20" s="4"/>
      <c r="AN20" s="4"/>
      <c r="AO20" s="4"/>
      <c r="AP20" s="4"/>
      <c r="AQ20" s="4"/>
      <c r="AR20" s="4"/>
      <c r="AS20" s="4"/>
      <c r="AT20" s="4"/>
      <c r="AU20" s="4"/>
      <c r="AV20" s="4"/>
      <c r="AW20" s="4"/>
      <c r="AX20" s="190">
        <v>0.64516129032258063</v>
      </c>
      <c r="AZ20" s="35"/>
      <c r="BA20" s="4"/>
      <c r="BB20" s="4"/>
      <c r="BC20" s="4"/>
      <c r="BD20" s="4"/>
      <c r="BE20" s="4"/>
      <c r="BF20" s="4"/>
      <c r="BG20" s="4"/>
      <c r="BH20" s="4"/>
      <c r="BI20" s="4"/>
      <c r="BJ20" s="4"/>
      <c r="BK20" s="4"/>
      <c r="BL20" s="4"/>
      <c r="BM20" s="4"/>
      <c r="BN20" s="4"/>
      <c r="BO20" s="143">
        <v>0.68212465844321579</v>
      </c>
      <c r="BP20" s="4"/>
      <c r="BQ20" s="4"/>
      <c r="BR20" s="4"/>
      <c r="BS20" s="4"/>
      <c r="BT20" s="4"/>
      <c r="BU20" s="4"/>
      <c r="BV20" s="4"/>
      <c r="BW20" s="4"/>
      <c r="BX20" s="4"/>
      <c r="BY20" s="4"/>
      <c r="BZ20" s="4"/>
      <c r="CA20" s="4"/>
      <c r="CB20" s="4"/>
      <c r="CC20" s="4"/>
      <c r="CD20" s="4"/>
      <c r="CE20" s="4"/>
      <c r="CF20" s="4"/>
      <c r="CG20" s="4"/>
      <c r="CH20" s="4"/>
      <c r="CI20" s="190">
        <v>0.58139534883720934</v>
      </c>
      <c r="CK20" s="35"/>
      <c r="CL20" s="4"/>
      <c r="CM20" s="4"/>
      <c r="CN20" s="4"/>
      <c r="CO20" s="4"/>
      <c r="CP20" s="4"/>
      <c r="CQ20" s="4"/>
      <c r="CR20" s="4"/>
      <c r="CS20" s="4"/>
      <c r="CT20" s="4"/>
      <c r="CU20" s="4"/>
      <c r="CV20" s="4"/>
      <c r="CW20" s="4"/>
      <c r="CX20" s="4"/>
      <c r="CY20" s="4"/>
      <c r="CZ20" s="143">
        <v>0.70569235070900305</v>
      </c>
      <c r="DA20" s="4"/>
      <c r="DB20" s="4"/>
      <c r="DC20" s="4"/>
      <c r="DD20" s="4"/>
      <c r="DE20" s="4"/>
      <c r="DF20" s="4"/>
      <c r="DG20" s="4"/>
      <c r="DH20" s="4"/>
      <c r="DI20" s="4"/>
      <c r="DJ20" s="4"/>
      <c r="DK20" s="4"/>
      <c r="DL20" s="4"/>
      <c r="DM20" s="4"/>
      <c r="DN20" s="4"/>
      <c r="DO20" s="4"/>
      <c r="DP20" s="4"/>
      <c r="DQ20" s="4"/>
      <c r="DR20" s="4"/>
      <c r="DS20" s="4"/>
      <c r="DT20" s="190">
        <v>0.625</v>
      </c>
      <c r="DV20" s="35"/>
      <c r="DW20" s="4"/>
      <c r="DX20" s="4"/>
      <c r="DY20" s="4"/>
      <c r="DZ20" s="4"/>
      <c r="EA20" s="4"/>
      <c r="EB20" s="4"/>
      <c r="EC20" s="4"/>
      <c r="ED20" s="4"/>
      <c r="EE20" s="4"/>
      <c r="EF20" s="4"/>
      <c r="EG20" s="4"/>
      <c r="EH20" s="4"/>
      <c r="EI20" s="4"/>
      <c r="EJ20" s="4"/>
      <c r="EK20" s="143">
        <v>0.71618970818993521</v>
      </c>
      <c r="EL20" s="4"/>
      <c r="EM20" s="4"/>
      <c r="EN20" s="4"/>
      <c r="EO20" s="4"/>
      <c r="EP20" s="4"/>
      <c r="EQ20" s="4"/>
      <c r="ER20" s="4"/>
      <c r="ES20" s="4"/>
      <c r="ET20" s="4"/>
      <c r="EU20" s="4"/>
      <c r="EV20" s="4"/>
      <c r="EW20" s="4"/>
      <c r="EX20" s="4"/>
      <c r="EY20" s="4"/>
      <c r="EZ20" s="4"/>
      <c r="FA20" s="4"/>
      <c r="FB20" s="4"/>
      <c r="FC20" s="4"/>
      <c r="FD20" s="4"/>
      <c r="FE20" s="190">
        <v>0.64516129032258063</v>
      </c>
      <c r="FG20" s="35"/>
      <c r="FH20" s="4"/>
      <c r="FI20" s="4"/>
      <c r="FJ20" s="4"/>
      <c r="FK20" s="4"/>
      <c r="FL20" s="4"/>
      <c r="FM20" s="4"/>
      <c r="FN20" s="4"/>
      <c r="FO20" s="4"/>
      <c r="FP20" s="4"/>
      <c r="FQ20" s="4"/>
      <c r="FR20" s="4"/>
      <c r="FS20" s="4"/>
      <c r="FT20" s="4"/>
      <c r="FU20" s="4"/>
      <c r="FV20" s="143">
        <v>0.76799702868305519</v>
      </c>
      <c r="FW20" s="4"/>
      <c r="FX20" s="4"/>
      <c r="FY20" s="4"/>
      <c r="FZ20" s="4"/>
      <c r="GA20" s="4"/>
      <c r="GB20" s="4"/>
      <c r="GC20" s="4"/>
      <c r="GD20" s="4"/>
      <c r="GE20" s="4"/>
      <c r="GF20" s="4"/>
      <c r="GG20" s="4"/>
      <c r="GH20" s="4"/>
      <c r="GI20" s="4"/>
      <c r="GJ20" s="4"/>
      <c r="GK20" s="4"/>
      <c r="GL20" s="4"/>
      <c r="GM20" s="4"/>
      <c r="GN20" s="4"/>
      <c r="GO20" s="4"/>
      <c r="GP20" s="190">
        <v>0.75187969924812026</v>
      </c>
    </row>
    <row r="21" spans="2:198" s="6" customFormat="1" ht="18" customHeight="1" x14ac:dyDescent="0.2">
      <c r="C21" s="36" t="s">
        <v>98</v>
      </c>
      <c r="E21" s="37" t="s">
        <v>288</v>
      </c>
      <c r="F21" s="38" t="s">
        <v>50</v>
      </c>
      <c r="H21" s="57">
        <v>12.54</v>
      </c>
      <c r="I21" s="108">
        <v>12.67</v>
      </c>
      <c r="J21" s="108">
        <v>12.36</v>
      </c>
      <c r="K21" s="108">
        <v>12.84</v>
      </c>
      <c r="L21" s="108">
        <v>12.94</v>
      </c>
      <c r="M21" s="109">
        <v>11.77</v>
      </c>
      <c r="O21" s="50"/>
      <c r="P21" s="51"/>
      <c r="Q21" s="51"/>
      <c r="R21" s="51"/>
      <c r="S21" s="51"/>
      <c r="T21" s="49"/>
      <c r="U21" s="49"/>
      <c r="V21" s="49"/>
      <c r="W21" s="49"/>
      <c r="X21" s="49"/>
      <c r="Y21" s="49"/>
      <c r="Z21" s="49"/>
      <c r="AA21" s="49"/>
      <c r="AB21" s="49"/>
      <c r="AC21" s="49"/>
      <c r="AD21" s="249">
        <v>9.8768927878787913</v>
      </c>
      <c r="AE21" s="49"/>
      <c r="AF21" s="49"/>
      <c r="AG21" s="49"/>
      <c r="AH21" s="49"/>
      <c r="AI21" s="49"/>
      <c r="AJ21" s="49"/>
      <c r="AK21" s="49"/>
      <c r="AL21" s="49"/>
      <c r="AM21" s="49"/>
      <c r="AN21" s="49"/>
      <c r="AO21" s="49"/>
      <c r="AP21" s="49"/>
      <c r="AQ21" s="49"/>
      <c r="AR21" s="49"/>
      <c r="AS21" s="49"/>
      <c r="AT21" s="49"/>
      <c r="AU21" s="49"/>
      <c r="AV21" s="49"/>
      <c r="AW21" s="49"/>
      <c r="AX21" s="250">
        <v>6.9441695298591632</v>
      </c>
      <c r="AY21" s="52"/>
      <c r="AZ21" s="50"/>
      <c r="BA21" s="51"/>
      <c r="BB21" s="51"/>
      <c r="BC21" s="51"/>
      <c r="BD21" s="51"/>
      <c r="BE21" s="53"/>
      <c r="BF21" s="53"/>
      <c r="BG21" s="53"/>
      <c r="BH21" s="53"/>
      <c r="BI21" s="53"/>
      <c r="BJ21" s="53"/>
      <c r="BK21" s="53"/>
      <c r="BL21" s="53"/>
      <c r="BM21" s="53"/>
      <c r="BN21" s="53"/>
      <c r="BO21" s="249">
        <v>4.8213710624098081</v>
      </c>
      <c r="BP21" s="49"/>
      <c r="BQ21" s="49"/>
      <c r="BR21" s="49"/>
      <c r="BS21" s="49"/>
      <c r="BT21" s="49"/>
      <c r="BU21" s="49"/>
      <c r="BV21" s="49"/>
      <c r="BW21" s="49"/>
      <c r="BX21" s="49"/>
      <c r="BY21" s="49"/>
      <c r="BZ21" s="49"/>
      <c r="CA21" s="49"/>
      <c r="CB21" s="49"/>
      <c r="CC21" s="49"/>
      <c r="CD21" s="49"/>
      <c r="CE21" s="49"/>
      <c r="CF21" s="49"/>
      <c r="CG21" s="49"/>
      <c r="CH21" s="49"/>
      <c r="CI21" s="250">
        <v>2.507179053630697</v>
      </c>
      <c r="CJ21" s="52"/>
      <c r="CK21" s="50"/>
      <c r="CL21" s="51"/>
      <c r="CM21" s="51"/>
      <c r="CN21" s="51"/>
      <c r="CO21" s="51"/>
      <c r="CP21" s="53"/>
      <c r="CQ21" s="53"/>
      <c r="CR21" s="53"/>
      <c r="CS21" s="53"/>
      <c r="CT21" s="53"/>
      <c r="CU21" s="53"/>
      <c r="CV21" s="53"/>
      <c r="CW21" s="53"/>
      <c r="CX21" s="53"/>
      <c r="CY21" s="53"/>
      <c r="CZ21" s="249">
        <v>6.1121732589480899</v>
      </c>
      <c r="DA21" s="49"/>
      <c r="DB21" s="49"/>
      <c r="DC21" s="49"/>
      <c r="DD21" s="49"/>
      <c r="DE21" s="49"/>
      <c r="DF21" s="49"/>
      <c r="DG21" s="49"/>
      <c r="DH21" s="49"/>
      <c r="DI21" s="49"/>
      <c r="DJ21" s="49"/>
      <c r="DK21" s="49"/>
      <c r="DL21" s="49"/>
      <c r="DM21" s="49"/>
      <c r="DN21" s="49"/>
      <c r="DO21" s="49"/>
      <c r="DP21" s="49"/>
      <c r="DQ21" s="49"/>
      <c r="DR21" s="49"/>
      <c r="DS21" s="49"/>
      <c r="DT21" s="250">
        <v>3.3795941176895052</v>
      </c>
      <c r="DU21" s="52"/>
      <c r="DV21" s="50"/>
      <c r="DW21" s="51"/>
      <c r="DX21" s="51"/>
      <c r="DY21" s="51"/>
      <c r="DZ21" s="51"/>
      <c r="EA21" s="53"/>
      <c r="EB21" s="53"/>
      <c r="EC21" s="53"/>
      <c r="ED21" s="53"/>
      <c r="EE21" s="53"/>
      <c r="EF21" s="53"/>
      <c r="EG21" s="53"/>
      <c r="EH21" s="53"/>
      <c r="EI21" s="53"/>
      <c r="EJ21" s="53"/>
      <c r="EK21" s="249">
        <v>10.764023410950427</v>
      </c>
      <c r="EL21" s="49"/>
      <c r="EM21" s="49"/>
      <c r="EN21" s="49"/>
      <c r="EO21" s="49"/>
      <c r="EP21" s="49"/>
      <c r="EQ21" s="49"/>
      <c r="ER21" s="49"/>
      <c r="ES21" s="49"/>
      <c r="ET21" s="49"/>
      <c r="EU21" s="49"/>
      <c r="EV21" s="49"/>
      <c r="EW21" s="49"/>
      <c r="EX21" s="49"/>
      <c r="EY21" s="49"/>
      <c r="EZ21" s="49"/>
      <c r="FA21" s="49"/>
      <c r="FB21" s="49"/>
      <c r="FC21" s="49"/>
      <c r="FD21" s="49"/>
      <c r="FE21" s="250">
        <v>7.0617125876935729</v>
      </c>
      <c r="FF21" s="52"/>
      <c r="FG21" s="50"/>
      <c r="FH21" s="51"/>
      <c r="FI21" s="51"/>
      <c r="FJ21" s="51"/>
      <c r="FK21" s="51"/>
      <c r="FL21" s="53"/>
      <c r="FM21" s="53"/>
      <c r="FN21" s="53"/>
      <c r="FO21" s="53"/>
      <c r="FP21" s="53"/>
      <c r="FQ21" s="53"/>
      <c r="FR21" s="53"/>
      <c r="FS21" s="53"/>
      <c r="FT21" s="53"/>
      <c r="FU21" s="53"/>
      <c r="FV21" s="249">
        <v>10.850724829553595</v>
      </c>
      <c r="FW21" s="49"/>
      <c r="FX21" s="49"/>
      <c r="FY21" s="49"/>
      <c r="FZ21" s="49"/>
      <c r="GA21" s="49"/>
      <c r="GB21" s="49"/>
      <c r="GC21" s="49"/>
      <c r="GD21" s="49"/>
      <c r="GE21" s="49"/>
      <c r="GF21" s="49"/>
      <c r="GG21" s="49"/>
      <c r="GH21" s="49"/>
      <c r="GI21" s="49"/>
      <c r="GJ21" s="49"/>
      <c r="GK21" s="49"/>
      <c r="GL21" s="49"/>
      <c r="GM21" s="49"/>
      <c r="GN21" s="49"/>
      <c r="GO21" s="49"/>
      <c r="GP21" s="250">
        <v>8.6691682834893218</v>
      </c>
    </row>
    <row r="22" spans="2:198" s="6" customFormat="1" ht="15" customHeight="1" x14ac:dyDescent="0.2">
      <c r="C22" s="46"/>
      <c r="D22" s="41"/>
      <c r="E22" s="41"/>
      <c r="F22" s="41"/>
      <c r="H22" s="42"/>
      <c r="I22" s="42"/>
      <c r="J22" s="42"/>
      <c r="K22" s="42"/>
      <c r="L22" s="42"/>
      <c r="M22" s="42"/>
      <c r="N22" s="43"/>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3"/>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3"/>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3"/>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3"/>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row>
    <row r="23" spans="2:198" x14ac:dyDescent="0.2">
      <c r="B23" s="146" t="s">
        <v>265</v>
      </c>
      <c r="C23" s="75" t="s">
        <v>37</v>
      </c>
      <c r="D23" s="70" t="s">
        <v>327</v>
      </c>
    </row>
    <row r="24" spans="2:198" x14ac:dyDescent="0.2">
      <c r="C24" s="75"/>
      <c r="D24" s="70"/>
    </row>
    <row r="25" spans="2:198" x14ac:dyDescent="0.2">
      <c r="B25" s="146" t="s">
        <v>265</v>
      </c>
      <c r="C25" s="75" t="s">
        <v>51</v>
      </c>
      <c r="D25" s="70" t="s">
        <v>325</v>
      </c>
      <c r="AX25" s="49"/>
      <c r="DT25" s="49"/>
      <c r="GP25" s="49"/>
    </row>
    <row r="26" spans="2:198" x14ac:dyDescent="0.2">
      <c r="C26" s="75"/>
      <c r="D26" s="75"/>
      <c r="AX26" s="49"/>
      <c r="DT26" s="49"/>
      <c r="GP26" s="49"/>
    </row>
    <row r="27" spans="2:198" x14ac:dyDescent="0.2">
      <c r="B27" s="146" t="s">
        <v>265</v>
      </c>
      <c r="C27" s="70" t="s">
        <v>330</v>
      </c>
      <c r="D27" s="70" t="s">
        <v>237</v>
      </c>
    </row>
    <row r="28" spans="2:198" x14ac:dyDescent="0.2">
      <c r="C28" s="70"/>
      <c r="D28" s="70"/>
    </row>
    <row r="29" spans="2:198" x14ac:dyDescent="0.2">
      <c r="C29" s="70" t="s">
        <v>279</v>
      </c>
      <c r="D29" s="70"/>
    </row>
    <row r="30" spans="2:198" x14ac:dyDescent="0.2">
      <c r="C30" s="171" t="s">
        <v>273</v>
      </c>
      <c r="D30" s="70"/>
    </row>
    <row r="31" spans="2:198" x14ac:dyDescent="0.2">
      <c r="C31" s="171" t="s">
        <v>274</v>
      </c>
      <c r="D31" s="70"/>
    </row>
    <row r="32" spans="2:198" x14ac:dyDescent="0.2">
      <c r="C32" s="171" t="s">
        <v>275</v>
      </c>
      <c r="D32" s="70"/>
    </row>
    <row r="33" spans="3:198" x14ac:dyDescent="0.2">
      <c r="C33" s="171" t="s">
        <v>276</v>
      </c>
      <c r="D33" s="70"/>
    </row>
    <row r="34" spans="3:198" x14ac:dyDescent="0.2">
      <c r="C34" s="171" t="s">
        <v>278</v>
      </c>
      <c r="D34" s="70"/>
    </row>
    <row r="35" spans="3:198" x14ac:dyDescent="0.2">
      <c r="C35" s="70"/>
      <c r="D35" s="70"/>
    </row>
    <row r="36" spans="3:198" ht="15" x14ac:dyDescent="0.25">
      <c r="C36" s="33" t="s">
        <v>99</v>
      </c>
      <c r="H36" s="247" t="s">
        <v>1</v>
      </c>
      <c r="O36" s="248" t="s">
        <v>94</v>
      </c>
      <c r="AZ36" s="196" t="s">
        <v>2</v>
      </c>
      <c r="CK36" s="197" t="s">
        <v>3</v>
      </c>
      <c r="DV36" s="198" t="s">
        <v>4</v>
      </c>
      <c r="FG36" s="199" t="s">
        <v>5</v>
      </c>
    </row>
    <row r="37" spans="3:198" s="6" customFormat="1" ht="18" customHeight="1" x14ac:dyDescent="0.2">
      <c r="C37" s="129"/>
      <c r="D37" s="130"/>
      <c r="E37" s="131" t="s">
        <v>23</v>
      </c>
      <c r="F37" s="132" t="s">
        <v>24</v>
      </c>
      <c r="H37" s="133">
        <v>2015</v>
      </c>
      <c r="I37" s="131">
        <f t="shared" ref="I37:M37" si="6">I$1</f>
        <v>2016</v>
      </c>
      <c r="J37" s="131">
        <f t="shared" si="6"/>
        <v>2017</v>
      </c>
      <c r="K37" s="131">
        <f t="shared" si="6"/>
        <v>2018</v>
      </c>
      <c r="L37" s="131">
        <f t="shared" si="6"/>
        <v>2019</v>
      </c>
      <c r="M37" s="132">
        <f t="shared" si="6"/>
        <v>2020</v>
      </c>
      <c r="O37" s="133">
        <f t="shared" ref="O37:AX37" si="7">O$1</f>
        <v>2015</v>
      </c>
      <c r="P37" s="131">
        <f t="shared" si="7"/>
        <v>2016</v>
      </c>
      <c r="Q37" s="131">
        <f t="shared" si="7"/>
        <v>2017</v>
      </c>
      <c r="R37" s="131">
        <f t="shared" si="7"/>
        <v>2018</v>
      </c>
      <c r="S37" s="131">
        <f t="shared" si="7"/>
        <v>2019</v>
      </c>
      <c r="T37" s="131">
        <f t="shared" si="7"/>
        <v>2020</v>
      </c>
      <c r="U37" s="131">
        <f t="shared" si="7"/>
        <v>2021</v>
      </c>
      <c r="V37" s="131">
        <f t="shared" si="7"/>
        <v>2022</v>
      </c>
      <c r="W37" s="131">
        <f t="shared" si="7"/>
        <v>2023</v>
      </c>
      <c r="X37" s="131">
        <f t="shared" si="7"/>
        <v>2024</v>
      </c>
      <c r="Y37" s="131">
        <f t="shared" si="7"/>
        <v>2025</v>
      </c>
      <c r="Z37" s="131">
        <f t="shared" si="7"/>
        <v>2026</v>
      </c>
      <c r="AA37" s="131">
        <f t="shared" si="7"/>
        <v>2027</v>
      </c>
      <c r="AB37" s="131">
        <f t="shared" si="7"/>
        <v>2028</v>
      </c>
      <c r="AC37" s="131">
        <f t="shared" si="7"/>
        <v>2029</v>
      </c>
      <c r="AD37" s="131">
        <f t="shared" si="7"/>
        <v>2030</v>
      </c>
      <c r="AE37" s="131">
        <f t="shared" si="7"/>
        <v>2031</v>
      </c>
      <c r="AF37" s="131">
        <f t="shared" si="7"/>
        <v>2032</v>
      </c>
      <c r="AG37" s="131">
        <f t="shared" si="7"/>
        <v>2033</v>
      </c>
      <c r="AH37" s="131">
        <f t="shared" si="7"/>
        <v>2034</v>
      </c>
      <c r="AI37" s="131">
        <f t="shared" si="7"/>
        <v>2035</v>
      </c>
      <c r="AJ37" s="131">
        <f t="shared" si="7"/>
        <v>2036</v>
      </c>
      <c r="AK37" s="131">
        <f t="shared" si="7"/>
        <v>2037</v>
      </c>
      <c r="AL37" s="131">
        <f t="shared" si="7"/>
        <v>2038</v>
      </c>
      <c r="AM37" s="131">
        <f t="shared" si="7"/>
        <v>2039</v>
      </c>
      <c r="AN37" s="131">
        <f t="shared" si="7"/>
        <v>2040</v>
      </c>
      <c r="AO37" s="131">
        <f t="shared" si="7"/>
        <v>2041</v>
      </c>
      <c r="AP37" s="131">
        <f t="shared" si="7"/>
        <v>2042</v>
      </c>
      <c r="AQ37" s="131">
        <f t="shared" si="7"/>
        <v>2043</v>
      </c>
      <c r="AR37" s="131">
        <f t="shared" si="7"/>
        <v>2044</v>
      </c>
      <c r="AS37" s="131">
        <f t="shared" si="7"/>
        <v>2045</v>
      </c>
      <c r="AT37" s="131">
        <f t="shared" si="7"/>
        <v>2046</v>
      </c>
      <c r="AU37" s="131">
        <f t="shared" si="7"/>
        <v>2047</v>
      </c>
      <c r="AV37" s="131">
        <f t="shared" si="7"/>
        <v>2048</v>
      </c>
      <c r="AW37" s="131">
        <f t="shared" si="7"/>
        <v>2049</v>
      </c>
      <c r="AX37" s="132">
        <f t="shared" si="7"/>
        <v>2050</v>
      </c>
      <c r="AZ37" s="133">
        <f t="shared" ref="AZ37:CI37" si="8">AZ$1</f>
        <v>2015</v>
      </c>
      <c r="BA37" s="131">
        <f t="shared" si="8"/>
        <v>2016</v>
      </c>
      <c r="BB37" s="131">
        <f t="shared" si="8"/>
        <v>2017</v>
      </c>
      <c r="BC37" s="131">
        <f t="shared" si="8"/>
        <v>2018</v>
      </c>
      <c r="BD37" s="131">
        <f t="shared" si="8"/>
        <v>2019</v>
      </c>
      <c r="BE37" s="131">
        <f t="shared" si="8"/>
        <v>2020</v>
      </c>
      <c r="BF37" s="131">
        <f t="shared" si="8"/>
        <v>2021</v>
      </c>
      <c r="BG37" s="131">
        <f t="shared" si="8"/>
        <v>2022</v>
      </c>
      <c r="BH37" s="131">
        <f t="shared" si="8"/>
        <v>2023</v>
      </c>
      <c r="BI37" s="131">
        <f t="shared" si="8"/>
        <v>2024</v>
      </c>
      <c r="BJ37" s="131">
        <f t="shared" si="8"/>
        <v>2025</v>
      </c>
      <c r="BK37" s="131">
        <f t="shared" si="8"/>
        <v>2026</v>
      </c>
      <c r="BL37" s="131">
        <f t="shared" si="8"/>
        <v>2027</v>
      </c>
      <c r="BM37" s="131">
        <f t="shared" si="8"/>
        <v>2028</v>
      </c>
      <c r="BN37" s="131">
        <f t="shared" si="8"/>
        <v>2029</v>
      </c>
      <c r="BO37" s="131">
        <f t="shared" si="8"/>
        <v>2030</v>
      </c>
      <c r="BP37" s="131">
        <f t="shared" si="8"/>
        <v>2031</v>
      </c>
      <c r="BQ37" s="131">
        <f t="shared" si="8"/>
        <v>2032</v>
      </c>
      <c r="BR37" s="131">
        <f t="shared" si="8"/>
        <v>2033</v>
      </c>
      <c r="BS37" s="131">
        <f t="shared" si="8"/>
        <v>2034</v>
      </c>
      <c r="BT37" s="131">
        <f t="shared" si="8"/>
        <v>2035</v>
      </c>
      <c r="BU37" s="131">
        <f t="shared" si="8"/>
        <v>2036</v>
      </c>
      <c r="BV37" s="131">
        <f t="shared" si="8"/>
        <v>2037</v>
      </c>
      <c r="BW37" s="131">
        <f t="shared" si="8"/>
        <v>2038</v>
      </c>
      <c r="BX37" s="131">
        <f t="shared" si="8"/>
        <v>2039</v>
      </c>
      <c r="BY37" s="131">
        <f t="shared" si="8"/>
        <v>2040</v>
      </c>
      <c r="BZ37" s="131">
        <f t="shared" si="8"/>
        <v>2041</v>
      </c>
      <c r="CA37" s="131">
        <f t="shared" si="8"/>
        <v>2042</v>
      </c>
      <c r="CB37" s="131">
        <f t="shared" si="8"/>
        <v>2043</v>
      </c>
      <c r="CC37" s="131">
        <f t="shared" si="8"/>
        <v>2044</v>
      </c>
      <c r="CD37" s="131">
        <f t="shared" si="8"/>
        <v>2045</v>
      </c>
      <c r="CE37" s="131">
        <f t="shared" si="8"/>
        <v>2046</v>
      </c>
      <c r="CF37" s="131">
        <f t="shared" si="8"/>
        <v>2047</v>
      </c>
      <c r="CG37" s="131">
        <f t="shared" si="8"/>
        <v>2048</v>
      </c>
      <c r="CH37" s="131">
        <f t="shared" si="8"/>
        <v>2049</v>
      </c>
      <c r="CI37" s="132">
        <f t="shared" si="8"/>
        <v>2050</v>
      </c>
      <c r="CK37" s="133">
        <f t="shared" ref="CK37:DT37" si="9">CK$1</f>
        <v>2015</v>
      </c>
      <c r="CL37" s="131">
        <f t="shared" si="9"/>
        <v>2016</v>
      </c>
      <c r="CM37" s="131">
        <f t="shared" si="9"/>
        <v>2017</v>
      </c>
      <c r="CN37" s="131">
        <f t="shared" si="9"/>
        <v>2018</v>
      </c>
      <c r="CO37" s="131">
        <f t="shared" si="9"/>
        <v>2019</v>
      </c>
      <c r="CP37" s="131">
        <f t="shared" si="9"/>
        <v>2020</v>
      </c>
      <c r="CQ37" s="131">
        <f t="shared" si="9"/>
        <v>2021</v>
      </c>
      <c r="CR37" s="131">
        <f t="shared" si="9"/>
        <v>2022</v>
      </c>
      <c r="CS37" s="131">
        <f t="shared" si="9"/>
        <v>2023</v>
      </c>
      <c r="CT37" s="131">
        <f t="shared" si="9"/>
        <v>2024</v>
      </c>
      <c r="CU37" s="131">
        <f t="shared" si="9"/>
        <v>2025</v>
      </c>
      <c r="CV37" s="131">
        <f t="shared" si="9"/>
        <v>2026</v>
      </c>
      <c r="CW37" s="131">
        <f t="shared" si="9"/>
        <v>2027</v>
      </c>
      <c r="CX37" s="131">
        <f t="shared" si="9"/>
        <v>2028</v>
      </c>
      <c r="CY37" s="131">
        <f t="shared" si="9"/>
        <v>2029</v>
      </c>
      <c r="CZ37" s="131">
        <f t="shared" si="9"/>
        <v>2030</v>
      </c>
      <c r="DA37" s="131">
        <f t="shared" si="9"/>
        <v>2031</v>
      </c>
      <c r="DB37" s="131">
        <f t="shared" si="9"/>
        <v>2032</v>
      </c>
      <c r="DC37" s="131">
        <f t="shared" si="9"/>
        <v>2033</v>
      </c>
      <c r="DD37" s="131">
        <f t="shared" si="9"/>
        <v>2034</v>
      </c>
      <c r="DE37" s="131">
        <f t="shared" si="9"/>
        <v>2035</v>
      </c>
      <c r="DF37" s="131">
        <f t="shared" si="9"/>
        <v>2036</v>
      </c>
      <c r="DG37" s="131">
        <f t="shared" si="9"/>
        <v>2037</v>
      </c>
      <c r="DH37" s="131">
        <f t="shared" si="9"/>
        <v>2038</v>
      </c>
      <c r="DI37" s="131">
        <f t="shared" si="9"/>
        <v>2039</v>
      </c>
      <c r="DJ37" s="131">
        <f t="shared" si="9"/>
        <v>2040</v>
      </c>
      <c r="DK37" s="131">
        <f t="shared" si="9"/>
        <v>2041</v>
      </c>
      <c r="DL37" s="131">
        <f t="shared" si="9"/>
        <v>2042</v>
      </c>
      <c r="DM37" s="131">
        <f t="shared" si="9"/>
        <v>2043</v>
      </c>
      <c r="DN37" s="131">
        <f t="shared" si="9"/>
        <v>2044</v>
      </c>
      <c r="DO37" s="131">
        <f t="shared" si="9"/>
        <v>2045</v>
      </c>
      <c r="DP37" s="131">
        <f t="shared" si="9"/>
        <v>2046</v>
      </c>
      <c r="DQ37" s="131">
        <f t="shared" si="9"/>
        <v>2047</v>
      </c>
      <c r="DR37" s="131">
        <f t="shared" si="9"/>
        <v>2048</v>
      </c>
      <c r="DS37" s="131">
        <f t="shared" si="9"/>
        <v>2049</v>
      </c>
      <c r="DT37" s="132">
        <f t="shared" si="9"/>
        <v>2050</v>
      </c>
      <c r="DV37" s="133">
        <f t="shared" ref="DV37:FE37" si="10">DV$1</f>
        <v>2015</v>
      </c>
      <c r="DW37" s="131">
        <f t="shared" si="10"/>
        <v>2016</v>
      </c>
      <c r="DX37" s="131">
        <f t="shared" si="10"/>
        <v>2017</v>
      </c>
      <c r="DY37" s="131">
        <f t="shared" si="10"/>
        <v>2018</v>
      </c>
      <c r="DZ37" s="131">
        <f t="shared" si="10"/>
        <v>2019</v>
      </c>
      <c r="EA37" s="131">
        <f t="shared" si="10"/>
        <v>2020</v>
      </c>
      <c r="EB37" s="131">
        <f t="shared" si="10"/>
        <v>2021</v>
      </c>
      <c r="EC37" s="131">
        <f t="shared" si="10"/>
        <v>2022</v>
      </c>
      <c r="ED37" s="131">
        <f t="shared" si="10"/>
        <v>2023</v>
      </c>
      <c r="EE37" s="131">
        <f t="shared" si="10"/>
        <v>2024</v>
      </c>
      <c r="EF37" s="131">
        <f t="shared" si="10"/>
        <v>2025</v>
      </c>
      <c r="EG37" s="131">
        <f t="shared" si="10"/>
        <v>2026</v>
      </c>
      <c r="EH37" s="131">
        <f t="shared" si="10"/>
        <v>2027</v>
      </c>
      <c r="EI37" s="131">
        <f t="shared" si="10"/>
        <v>2028</v>
      </c>
      <c r="EJ37" s="131">
        <f t="shared" si="10"/>
        <v>2029</v>
      </c>
      <c r="EK37" s="131">
        <f t="shared" si="10"/>
        <v>2030</v>
      </c>
      <c r="EL37" s="131">
        <f t="shared" si="10"/>
        <v>2031</v>
      </c>
      <c r="EM37" s="131">
        <f t="shared" si="10"/>
        <v>2032</v>
      </c>
      <c r="EN37" s="131">
        <f t="shared" si="10"/>
        <v>2033</v>
      </c>
      <c r="EO37" s="131">
        <f t="shared" si="10"/>
        <v>2034</v>
      </c>
      <c r="EP37" s="131">
        <f t="shared" si="10"/>
        <v>2035</v>
      </c>
      <c r="EQ37" s="131">
        <f t="shared" si="10"/>
        <v>2036</v>
      </c>
      <c r="ER37" s="131">
        <f t="shared" si="10"/>
        <v>2037</v>
      </c>
      <c r="ES37" s="131">
        <f t="shared" si="10"/>
        <v>2038</v>
      </c>
      <c r="ET37" s="131">
        <f t="shared" si="10"/>
        <v>2039</v>
      </c>
      <c r="EU37" s="131">
        <f t="shared" si="10"/>
        <v>2040</v>
      </c>
      <c r="EV37" s="131">
        <f t="shared" si="10"/>
        <v>2041</v>
      </c>
      <c r="EW37" s="131">
        <f t="shared" si="10"/>
        <v>2042</v>
      </c>
      <c r="EX37" s="131">
        <f t="shared" si="10"/>
        <v>2043</v>
      </c>
      <c r="EY37" s="131">
        <f t="shared" si="10"/>
        <v>2044</v>
      </c>
      <c r="EZ37" s="131">
        <f t="shared" si="10"/>
        <v>2045</v>
      </c>
      <c r="FA37" s="131">
        <f t="shared" si="10"/>
        <v>2046</v>
      </c>
      <c r="FB37" s="131">
        <f t="shared" si="10"/>
        <v>2047</v>
      </c>
      <c r="FC37" s="131">
        <f t="shared" si="10"/>
        <v>2048</v>
      </c>
      <c r="FD37" s="131">
        <f t="shared" si="10"/>
        <v>2049</v>
      </c>
      <c r="FE37" s="132">
        <f t="shared" si="10"/>
        <v>2050</v>
      </c>
      <c r="FG37" s="133">
        <f t="shared" ref="FG37:GP37" si="11">FG$1</f>
        <v>2015</v>
      </c>
      <c r="FH37" s="131">
        <f t="shared" si="11"/>
        <v>2016</v>
      </c>
      <c r="FI37" s="131">
        <f t="shared" si="11"/>
        <v>2017</v>
      </c>
      <c r="FJ37" s="131">
        <f t="shared" si="11"/>
        <v>2018</v>
      </c>
      <c r="FK37" s="131">
        <f t="shared" si="11"/>
        <v>2019</v>
      </c>
      <c r="FL37" s="131">
        <f t="shared" si="11"/>
        <v>2020</v>
      </c>
      <c r="FM37" s="131">
        <f t="shared" si="11"/>
        <v>2021</v>
      </c>
      <c r="FN37" s="131">
        <f t="shared" si="11"/>
        <v>2022</v>
      </c>
      <c r="FO37" s="131">
        <f t="shared" si="11"/>
        <v>2023</v>
      </c>
      <c r="FP37" s="131">
        <f t="shared" si="11"/>
        <v>2024</v>
      </c>
      <c r="FQ37" s="131">
        <f t="shared" si="11"/>
        <v>2025</v>
      </c>
      <c r="FR37" s="131">
        <f t="shared" si="11"/>
        <v>2026</v>
      </c>
      <c r="FS37" s="131">
        <f t="shared" si="11"/>
        <v>2027</v>
      </c>
      <c r="FT37" s="131">
        <f t="shared" si="11"/>
        <v>2028</v>
      </c>
      <c r="FU37" s="131">
        <f t="shared" si="11"/>
        <v>2029</v>
      </c>
      <c r="FV37" s="131">
        <f t="shared" si="11"/>
        <v>2030</v>
      </c>
      <c r="FW37" s="131">
        <f t="shared" si="11"/>
        <v>2031</v>
      </c>
      <c r="FX37" s="131">
        <f t="shared" si="11"/>
        <v>2032</v>
      </c>
      <c r="FY37" s="131">
        <f t="shared" si="11"/>
        <v>2033</v>
      </c>
      <c r="FZ37" s="131">
        <f t="shared" si="11"/>
        <v>2034</v>
      </c>
      <c r="GA37" s="131">
        <f t="shared" si="11"/>
        <v>2035</v>
      </c>
      <c r="GB37" s="131">
        <f t="shared" si="11"/>
        <v>2036</v>
      </c>
      <c r="GC37" s="131">
        <f t="shared" si="11"/>
        <v>2037</v>
      </c>
      <c r="GD37" s="131">
        <f t="shared" si="11"/>
        <v>2038</v>
      </c>
      <c r="GE37" s="131">
        <f t="shared" si="11"/>
        <v>2039</v>
      </c>
      <c r="GF37" s="131">
        <f t="shared" si="11"/>
        <v>2040</v>
      </c>
      <c r="GG37" s="131">
        <f t="shared" si="11"/>
        <v>2041</v>
      </c>
      <c r="GH37" s="131">
        <f t="shared" si="11"/>
        <v>2042</v>
      </c>
      <c r="GI37" s="131">
        <f t="shared" si="11"/>
        <v>2043</v>
      </c>
      <c r="GJ37" s="131">
        <f t="shared" si="11"/>
        <v>2044</v>
      </c>
      <c r="GK37" s="131">
        <f t="shared" si="11"/>
        <v>2045</v>
      </c>
      <c r="GL37" s="131">
        <f t="shared" si="11"/>
        <v>2046</v>
      </c>
      <c r="GM37" s="131">
        <f t="shared" si="11"/>
        <v>2047</v>
      </c>
      <c r="GN37" s="131">
        <f t="shared" si="11"/>
        <v>2048</v>
      </c>
      <c r="GO37" s="131">
        <f t="shared" si="11"/>
        <v>2049</v>
      </c>
      <c r="GP37" s="132">
        <f t="shared" si="11"/>
        <v>2050</v>
      </c>
    </row>
    <row r="38" spans="3:198" s="6" customFormat="1" ht="18" customHeight="1" x14ac:dyDescent="0.2">
      <c r="C38" s="311" t="s">
        <v>43</v>
      </c>
      <c r="D38" s="310"/>
      <c r="E38" s="296"/>
      <c r="F38" s="305"/>
      <c r="H38" s="35"/>
      <c r="I38" s="4"/>
      <c r="J38" s="4"/>
      <c r="K38" s="4"/>
      <c r="L38" s="4"/>
      <c r="M38" s="34"/>
      <c r="O38" s="297"/>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305"/>
      <c r="AZ38" s="297"/>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305"/>
      <c r="CK38" s="297"/>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305"/>
      <c r="DV38" s="297"/>
      <c r="DW38" s="296"/>
      <c r="DX38" s="296"/>
      <c r="DY38" s="296"/>
      <c r="DZ38" s="296"/>
      <c r="EA38" s="296"/>
      <c r="EB38" s="296"/>
      <c r="EC38" s="296"/>
      <c r="ED38" s="296"/>
      <c r="EE38" s="296"/>
      <c r="EF38" s="296"/>
      <c r="EG38" s="296"/>
      <c r="EH38" s="296"/>
      <c r="EI38" s="296"/>
      <c r="EJ38" s="296"/>
      <c r="EK38" s="296"/>
      <c r="EL38" s="296"/>
      <c r="EM38" s="296"/>
      <c r="EN38" s="296"/>
      <c r="EO38" s="296"/>
      <c r="EP38" s="296"/>
      <c r="EQ38" s="296"/>
      <c r="ER38" s="296"/>
      <c r="ES38" s="296"/>
      <c r="ET38" s="296"/>
      <c r="EU38" s="296"/>
      <c r="EV38" s="296"/>
      <c r="EW38" s="296"/>
      <c r="EX38" s="296"/>
      <c r="EY38" s="296"/>
      <c r="EZ38" s="296"/>
      <c r="FA38" s="296"/>
      <c r="FB38" s="296"/>
      <c r="FC38" s="296"/>
      <c r="FD38" s="296"/>
      <c r="FE38" s="305"/>
      <c r="FG38" s="297"/>
      <c r="FH38" s="296"/>
      <c r="FI38" s="296"/>
      <c r="FJ38" s="296"/>
      <c r="FK38" s="296"/>
      <c r="FL38" s="296"/>
      <c r="FM38" s="296"/>
      <c r="FN38" s="296"/>
      <c r="FO38" s="296"/>
      <c r="FP38" s="296"/>
      <c r="FQ38" s="296"/>
      <c r="FR38" s="296"/>
      <c r="FS38" s="296"/>
      <c r="FT38" s="296"/>
      <c r="FU38" s="296"/>
      <c r="FV38" s="296"/>
      <c r="FW38" s="296"/>
      <c r="FX38" s="296"/>
      <c r="FY38" s="296"/>
      <c r="FZ38" s="296"/>
      <c r="GA38" s="296"/>
      <c r="GB38" s="296"/>
      <c r="GC38" s="296"/>
      <c r="GD38" s="296"/>
      <c r="GE38" s="296"/>
      <c r="GF38" s="296"/>
      <c r="GG38" s="296"/>
      <c r="GH38" s="296"/>
      <c r="GI38" s="296"/>
      <c r="GJ38" s="296"/>
      <c r="GK38" s="296"/>
      <c r="GL38" s="296"/>
      <c r="GM38" s="296"/>
      <c r="GN38" s="296"/>
      <c r="GO38" s="296"/>
      <c r="GP38" s="305"/>
    </row>
    <row r="39" spans="3:198" s="6" customFormat="1" ht="18" customHeight="1" x14ac:dyDescent="0.2">
      <c r="C39" s="39" t="s">
        <v>96</v>
      </c>
      <c r="E39" s="4" t="s">
        <v>45</v>
      </c>
      <c r="F39" s="34" t="s">
        <v>36</v>
      </c>
      <c r="H39" s="77"/>
      <c r="I39" s="4"/>
      <c r="J39" s="4"/>
      <c r="K39" s="4"/>
      <c r="L39" s="4"/>
      <c r="M39" s="34"/>
      <c r="O39" s="35"/>
      <c r="P39" s="4"/>
      <c r="Q39" s="4"/>
      <c r="R39" s="4"/>
      <c r="S39" s="4"/>
      <c r="T39" s="4"/>
      <c r="U39" s="4"/>
      <c r="V39" s="4"/>
      <c r="W39" s="4"/>
      <c r="X39" s="4"/>
      <c r="Y39" s="4"/>
      <c r="Z39" s="4"/>
      <c r="AA39" s="4"/>
      <c r="AB39" s="4"/>
      <c r="AC39" s="4"/>
      <c r="AD39" s="143">
        <f>AD40+AD41</f>
        <v>0.73333333333333328</v>
      </c>
      <c r="AE39" s="4"/>
      <c r="AF39" s="4"/>
      <c r="AG39" s="4"/>
      <c r="AH39" s="4"/>
      <c r="AI39" s="4"/>
      <c r="AJ39" s="4"/>
      <c r="AK39" s="4"/>
      <c r="AL39" s="4"/>
      <c r="AM39" s="4"/>
      <c r="AN39" s="4"/>
      <c r="AO39" s="4"/>
      <c r="AP39" s="4"/>
      <c r="AQ39" s="4"/>
      <c r="AR39" s="4"/>
      <c r="AS39" s="4"/>
      <c r="AT39" s="4"/>
      <c r="AU39" s="4"/>
      <c r="AV39" s="4"/>
      <c r="AW39" s="4"/>
      <c r="AX39" s="78">
        <f>AX40+AX41</f>
        <v>0.73333333333333328</v>
      </c>
      <c r="AZ39" s="35"/>
      <c r="BA39" s="4"/>
      <c r="BB39" s="4"/>
      <c r="BC39" s="4"/>
      <c r="BD39" s="4"/>
      <c r="BE39" s="4"/>
      <c r="BF39" s="4"/>
      <c r="BG39" s="4"/>
      <c r="BH39" s="4"/>
      <c r="BI39" s="4"/>
      <c r="BJ39" s="4"/>
      <c r="BK39" s="4"/>
      <c r="BL39" s="4"/>
      <c r="BM39" s="4"/>
      <c r="BN39" s="4"/>
      <c r="BO39" s="143">
        <f>BO40+BO41</f>
        <v>0.625</v>
      </c>
      <c r="BP39" s="4"/>
      <c r="BQ39" s="4"/>
      <c r="BR39" s="4"/>
      <c r="BS39" s="4"/>
      <c r="BT39" s="4"/>
      <c r="BU39" s="4"/>
      <c r="BV39" s="4"/>
      <c r="BW39" s="4"/>
      <c r="BX39" s="4"/>
      <c r="BY39" s="4"/>
      <c r="BZ39" s="4"/>
      <c r="CA39" s="4"/>
      <c r="CB39" s="4"/>
      <c r="CC39" s="4"/>
      <c r="CD39" s="4"/>
      <c r="CE39" s="4"/>
      <c r="CF39" s="4"/>
      <c r="CG39" s="4"/>
      <c r="CH39" s="4"/>
      <c r="CI39" s="78">
        <f>CI40+CI41</f>
        <v>0.75</v>
      </c>
      <c r="CK39" s="35"/>
      <c r="CL39" s="4"/>
      <c r="CM39" s="4"/>
      <c r="CN39" s="4"/>
      <c r="CO39" s="4"/>
      <c r="CP39" s="4"/>
      <c r="CQ39" s="4"/>
      <c r="CR39" s="4"/>
      <c r="CS39" s="4"/>
      <c r="CT39" s="4"/>
      <c r="CU39" s="4"/>
      <c r="CV39" s="4"/>
      <c r="CW39" s="4"/>
      <c r="CX39" s="4"/>
      <c r="CY39" s="4"/>
      <c r="CZ39" s="143">
        <f>CZ40+CZ41</f>
        <v>0.7</v>
      </c>
      <c r="DA39" s="4"/>
      <c r="DB39" s="4"/>
      <c r="DC39" s="4"/>
      <c r="DD39" s="4"/>
      <c r="DE39" s="4"/>
      <c r="DF39" s="4"/>
      <c r="DG39" s="4"/>
      <c r="DH39" s="4"/>
      <c r="DI39" s="4"/>
      <c r="DJ39" s="4"/>
      <c r="DK39" s="4"/>
      <c r="DL39" s="4"/>
      <c r="DM39" s="4"/>
      <c r="DN39" s="4"/>
      <c r="DO39" s="4"/>
      <c r="DP39" s="4"/>
      <c r="DQ39" s="4"/>
      <c r="DR39" s="4"/>
      <c r="DS39" s="4"/>
      <c r="DT39" s="78">
        <f>DT40+DT41</f>
        <v>0.7</v>
      </c>
      <c r="DV39" s="35"/>
      <c r="DW39" s="4"/>
      <c r="DX39" s="4"/>
      <c r="DY39" s="4"/>
      <c r="DZ39" s="4"/>
      <c r="EA39" s="4"/>
      <c r="EB39" s="4"/>
      <c r="EC39" s="4"/>
      <c r="ED39" s="4"/>
      <c r="EE39" s="4"/>
      <c r="EF39" s="4"/>
      <c r="EG39" s="4"/>
      <c r="EH39" s="4"/>
      <c r="EI39" s="4"/>
      <c r="EJ39" s="4"/>
      <c r="EK39" s="143">
        <f>EK40+EK41</f>
        <v>0.93333333333333335</v>
      </c>
      <c r="EL39" s="4"/>
      <c r="EM39" s="4"/>
      <c r="EN39" s="4"/>
      <c r="EO39" s="4"/>
      <c r="EP39" s="4"/>
      <c r="EQ39" s="4"/>
      <c r="ER39" s="4"/>
      <c r="ES39" s="4"/>
      <c r="ET39" s="4"/>
      <c r="EU39" s="4"/>
      <c r="EV39" s="4"/>
      <c r="EW39" s="4"/>
      <c r="EX39" s="4"/>
      <c r="EY39" s="4"/>
      <c r="EZ39" s="4"/>
      <c r="FA39" s="4"/>
      <c r="FB39" s="4"/>
      <c r="FC39" s="4"/>
      <c r="FD39" s="4"/>
      <c r="FE39" s="78">
        <f>FE40+FE41</f>
        <v>0.93333333333333335</v>
      </c>
      <c r="FG39" s="35"/>
      <c r="FH39" s="4"/>
      <c r="FI39" s="4"/>
      <c r="FJ39" s="4"/>
      <c r="FK39" s="4"/>
      <c r="FL39" s="4"/>
      <c r="FM39" s="4"/>
      <c r="FN39" s="4"/>
      <c r="FO39" s="4"/>
      <c r="FP39" s="4"/>
      <c r="FQ39" s="4"/>
      <c r="FR39" s="4"/>
      <c r="FS39" s="4"/>
      <c r="FT39" s="4"/>
      <c r="FU39" s="4"/>
      <c r="FV39" s="143">
        <f>FV40+FV41</f>
        <v>0.4</v>
      </c>
      <c r="FW39" s="4"/>
      <c r="FX39" s="4"/>
      <c r="FY39" s="4"/>
      <c r="FZ39" s="4"/>
      <c r="GA39" s="4"/>
      <c r="GB39" s="4"/>
      <c r="GC39" s="4"/>
      <c r="GD39" s="4"/>
      <c r="GE39" s="4"/>
      <c r="GF39" s="4"/>
      <c r="GG39" s="4"/>
      <c r="GH39" s="4"/>
      <c r="GI39" s="4"/>
      <c r="GJ39" s="4"/>
      <c r="GK39" s="4"/>
      <c r="GL39" s="4"/>
      <c r="GM39" s="4"/>
      <c r="GN39" s="4"/>
      <c r="GO39" s="4"/>
      <c r="GP39" s="78">
        <f>GP40+GP41</f>
        <v>0.4</v>
      </c>
    </row>
    <row r="40" spans="3:198" s="6" customFormat="1" ht="18" customHeight="1" x14ac:dyDescent="0.2">
      <c r="C40" s="187" t="s">
        <v>105</v>
      </c>
      <c r="E40" s="37" t="s">
        <v>28</v>
      </c>
      <c r="F40" s="34" t="s">
        <v>28</v>
      </c>
      <c r="H40" s="77"/>
      <c r="I40" s="4"/>
      <c r="J40" s="4"/>
      <c r="K40" s="4"/>
      <c r="L40" s="4"/>
      <c r="M40" s="34"/>
      <c r="O40" s="35"/>
      <c r="P40" s="4"/>
      <c r="Q40" s="4"/>
      <c r="R40" s="4"/>
      <c r="S40" s="4"/>
      <c r="T40" s="4"/>
      <c r="U40" s="4"/>
      <c r="V40" s="4"/>
      <c r="W40" s="4"/>
      <c r="X40" s="4"/>
      <c r="Y40" s="4"/>
      <c r="Z40" s="4"/>
      <c r="AA40" s="4"/>
      <c r="AB40" s="4"/>
      <c r="AC40" s="4"/>
      <c r="AD40" s="143">
        <v>0</v>
      </c>
      <c r="AE40" s="4"/>
      <c r="AF40" s="4"/>
      <c r="AG40" s="4"/>
      <c r="AH40" s="4"/>
      <c r="AI40" s="4"/>
      <c r="AJ40" s="4"/>
      <c r="AK40" s="4"/>
      <c r="AL40" s="4"/>
      <c r="AM40" s="4"/>
      <c r="AN40" s="4"/>
      <c r="AO40" s="4"/>
      <c r="AP40" s="4"/>
      <c r="AQ40" s="4"/>
      <c r="AR40" s="4"/>
      <c r="AS40" s="4"/>
      <c r="AT40" s="4"/>
      <c r="AU40" s="4"/>
      <c r="AV40" s="4"/>
      <c r="AW40" s="4"/>
      <c r="AX40" s="78">
        <v>0</v>
      </c>
      <c r="AZ40" s="35"/>
      <c r="BA40" s="4"/>
      <c r="BB40" s="4"/>
      <c r="BC40" s="4"/>
      <c r="BD40" s="4"/>
      <c r="BE40" s="4"/>
      <c r="BF40" s="4"/>
      <c r="BG40" s="4"/>
      <c r="BH40" s="4"/>
      <c r="BI40" s="4"/>
      <c r="BJ40" s="4"/>
      <c r="BK40" s="4"/>
      <c r="BL40" s="4"/>
      <c r="BM40" s="4"/>
      <c r="BN40" s="4"/>
      <c r="BO40" s="143">
        <v>0</v>
      </c>
      <c r="BP40" s="4"/>
      <c r="BQ40" s="4"/>
      <c r="BR40" s="4"/>
      <c r="BS40" s="4"/>
      <c r="BT40" s="4"/>
      <c r="BU40" s="4"/>
      <c r="BV40" s="4"/>
      <c r="BW40" s="4"/>
      <c r="BX40" s="4"/>
      <c r="BY40" s="4"/>
      <c r="BZ40" s="4"/>
      <c r="CA40" s="4"/>
      <c r="CB40" s="4"/>
      <c r="CC40" s="4"/>
      <c r="CD40" s="4"/>
      <c r="CE40" s="4"/>
      <c r="CF40" s="4"/>
      <c r="CG40" s="4"/>
      <c r="CH40" s="4"/>
      <c r="CI40" s="78">
        <v>0</v>
      </c>
      <c r="CK40" s="35"/>
      <c r="CL40" s="4"/>
      <c r="CM40" s="4"/>
      <c r="CN40" s="4"/>
      <c r="CO40" s="4"/>
      <c r="CP40" s="4"/>
      <c r="CQ40" s="4"/>
      <c r="CR40" s="4"/>
      <c r="CS40" s="4"/>
      <c r="CT40" s="4"/>
      <c r="CU40" s="4"/>
      <c r="CV40" s="4"/>
      <c r="CW40" s="4"/>
      <c r="CX40" s="4"/>
      <c r="CY40" s="4"/>
      <c r="CZ40" s="143">
        <v>0.5</v>
      </c>
      <c r="DA40" s="4"/>
      <c r="DB40" s="4"/>
      <c r="DC40" s="4"/>
      <c r="DD40" s="4"/>
      <c r="DE40" s="4"/>
      <c r="DF40" s="4"/>
      <c r="DG40" s="4"/>
      <c r="DH40" s="4"/>
      <c r="DI40" s="4"/>
      <c r="DJ40" s="4"/>
      <c r="DK40" s="4"/>
      <c r="DL40" s="4"/>
      <c r="DM40" s="4"/>
      <c r="DN40" s="4"/>
      <c r="DO40" s="4"/>
      <c r="DP40" s="4"/>
      <c r="DQ40" s="4"/>
      <c r="DR40" s="4"/>
      <c r="DS40" s="4"/>
      <c r="DT40" s="78">
        <v>0.5</v>
      </c>
      <c r="DV40" s="35"/>
      <c r="DW40" s="4"/>
      <c r="DX40" s="4"/>
      <c r="DY40" s="4"/>
      <c r="DZ40" s="4"/>
      <c r="EA40" s="4"/>
      <c r="EB40" s="4"/>
      <c r="EC40" s="4"/>
      <c r="ED40" s="4"/>
      <c r="EE40" s="4"/>
      <c r="EF40" s="4"/>
      <c r="EG40" s="4"/>
      <c r="EH40" s="4"/>
      <c r="EI40" s="4"/>
      <c r="EJ40" s="4"/>
      <c r="EK40" s="143">
        <v>0</v>
      </c>
      <c r="EL40" s="4"/>
      <c r="EM40" s="4"/>
      <c r="EN40" s="4"/>
      <c r="EO40" s="4"/>
      <c r="EP40" s="4"/>
      <c r="EQ40" s="4"/>
      <c r="ER40" s="4"/>
      <c r="ES40" s="4"/>
      <c r="ET40" s="4"/>
      <c r="EU40" s="4"/>
      <c r="EV40" s="4"/>
      <c r="EW40" s="4"/>
      <c r="EX40" s="4"/>
      <c r="EY40" s="4"/>
      <c r="EZ40" s="4"/>
      <c r="FA40" s="4"/>
      <c r="FB40" s="4"/>
      <c r="FC40" s="4"/>
      <c r="FD40" s="4"/>
      <c r="FE40" s="78">
        <v>0</v>
      </c>
      <c r="FG40" s="35"/>
      <c r="FH40" s="4"/>
      <c r="FI40" s="4"/>
      <c r="FJ40" s="4"/>
      <c r="FK40" s="4"/>
      <c r="FL40" s="4"/>
      <c r="FM40" s="4"/>
      <c r="FN40" s="4"/>
      <c r="FO40" s="4"/>
      <c r="FP40" s="4"/>
      <c r="FQ40" s="4"/>
      <c r="FR40" s="4"/>
      <c r="FS40" s="4"/>
      <c r="FT40" s="4"/>
      <c r="FU40" s="4"/>
      <c r="FV40" s="143">
        <v>0.3</v>
      </c>
      <c r="FW40" s="4"/>
      <c r="FX40" s="4"/>
      <c r="FY40" s="4"/>
      <c r="FZ40" s="4"/>
      <c r="GA40" s="4"/>
      <c r="GB40" s="4"/>
      <c r="GC40" s="4"/>
      <c r="GD40" s="4"/>
      <c r="GE40" s="4"/>
      <c r="GF40" s="4"/>
      <c r="GG40" s="4"/>
      <c r="GH40" s="4"/>
      <c r="GI40" s="4"/>
      <c r="GJ40" s="4"/>
      <c r="GK40" s="4"/>
      <c r="GL40" s="4"/>
      <c r="GM40" s="4"/>
      <c r="GN40" s="4"/>
      <c r="GO40" s="4"/>
      <c r="GP40" s="78">
        <v>0.3</v>
      </c>
    </row>
    <row r="41" spans="3:198" s="6" customFormat="1" ht="18" customHeight="1" x14ac:dyDescent="0.2">
      <c r="C41" s="187" t="s">
        <v>106</v>
      </c>
      <c r="E41" s="37" t="s">
        <v>28</v>
      </c>
      <c r="F41" s="34" t="s">
        <v>28</v>
      </c>
      <c r="H41" s="77"/>
      <c r="I41" s="4"/>
      <c r="J41" s="4"/>
      <c r="K41" s="4"/>
      <c r="L41" s="4"/>
      <c r="M41" s="34"/>
      <c r="O41" s="35"/>
      <c r="P41" s="4"/>
      <c r="Q41" s="4"/>
      <c r="R41" s="4"/>
      <c r="S41" s="4"/>
      <c r="T41" s="4"/>
      <c r="U41" s="4"/>
      <c r="V41" s="4"/>
      <c r="W41" s="4"/>
      <c r="X41" s="4"/>
      <c r="Y41" s="4"/>
      <c r="Z41" s="4"/>
      <c r="AA41" s="4"/>
      <c r="AB41" s="4"/>
      <c r="AC41" s="4"/>
      <c r="AD41" s="143">
        <v>0.73333333333333328</v>
      </c>
      <c r="AE41" s="4"/>
      <c r="AF41" s="4"/>
      <c r="AG41" s="4"/>
      <c r="AH41" s="4"/>
      <c r="AI41" s="4"/>
      <c r="AJ41" s="4"/>
      <c r="AK41" s="4"/>
      <c r="AL41" s="4"/>
      <c r="AM41" s="4"/>
      <c r="AN41" s="4"/>
      <c r="AO41" s="4"/>
      <c r="AP41" s="4"/>
      <c r="AQ41" s="4"/>
      <c r="AR41" s="4"/>
      <c r="AS41" s="4"/>
      <c r="AT41" s="4"/>
      <c r="AU41" s="4"/>
      <c r="AV41" s="4"/>
      <c r="AW41" s="4"/>
      <c r="AX41" s="78">
        <v>0.73333333333333328</v>
      </c>
      <c r="AZ41" s="35"/>
      <c r="BA41" s="4"/>
      <c r="BB41" s="4"/>
      <c r="BC41" s="4"/>
      <c r="BD41" s="4"/>
      <c r="BE41" s="4"/>
      <c r="BF41" s="4"/>
      <c r="BG41" s="4"/>
      <c r="BH41" s="4"/>
      <c r="BI41" s="4"/>
      <c r="BJ41" s="4"/>
      <c r="BK41" s="4"/>
      <c r="BL41" s="4"/>
      <c r="BM41" s="4"/>
      <c r="BN41" s="4"/>
      <c r="BO41" s="143">
        <v>0.625</v>
      </c>
      <c r="BP41" s="4"/>
      <c r="BQ41" s="4"/>
      <c r="BR41" s="4"/>
      <c r="BS41" s="4"/>
      <c r="BT41" s="4"/>
      <c r="BU41" s="4"/>
      <c r="BV41" s="4"/>
      <c r="BW41" s="4"/>
      <c r="BX41" s="4"/>
      <c r="BY41" s="4"/>
      <c r="BZ41" s="4"/>
      <c r="CA41" s="4"/>
      <c r="CB41" s="4"/>
      <c r="CC41" s="4"/>
      <c r="CD41" s="4"/>
      <c r="CE41" s="4"/>
      <c r="CF41" s="4"/>
      <c r="CG41" s="4"/>
      <c r="CH41" s="4"/>
      <c r="CI41" s="78">
        <v>0.75</v>
      </c>
      <c r="CK41" s="35"/>
      <c r="CL41" s="4"/>
      <c r="CM41" s="4"/>
      <c r="CN41" s="4"/>
      <c r="CO41" s="4"/>
      <c r="CP41" s="4"/>
      <c r="CQ41" s="4"/>
      <c r="CR41" s="4"/>
      <c r="CS41" s="4"/>
      <c r="CT41" s="4"/>
      <c r="CU41" s="4"/>
      <c r="CV41" s="4"/>
      <c r="CW41" s="4"/>
      <c r="CX41" s="4"/>
      <c r="CY41" s="4"/>
      <c r="CZ41" s="143">
        <v>0.2</v>
      </c>
      <c r="DA41" s="4"/>
      <c r="DB41" s="4"/>
      <c r="DC41" s="4"/>
      <c r="DD41" s="4"/>
      <c r="DE41" s="4"/>
      <c r="DF41" s="4"/>
      <c r="DG41" s="4"/>
      <c r="DH41" s="4"/>
      <c r="DI41" s="4"/>
      <c r="DJ41" s="4"/>
      <c r="DK41" s="4"/>
      <c r="DL41" s="4"/>
      <c r="DM41" s="4"/>
      <c r="DN41" s="4"/>
      <c r="DO41" s="4"/>
      <c r="DP41" s="4"/>
      <c r="DQ41" s="4"/>
      <c r="DR41" s="4"/>
      <c r="DS41" s="4"/>
      <c r="DT41" s="78">
        <v>0.2</v>
      </c>
      <c r="DV41" s="35"/>
      <c r="DW41" s="4"/>
      <c r="DX41" s="4"/>
      <c r="DY41" s="4"/>
      <c r="DZ41" s="4"/>
      <c r="EA41" s="4"/>
      <c r="EB41" s="4"/>
      <c r="EC41" s="4"/>
      <c r="ED41" s="4"/>
      <c r="EE41" s="4"/>
      <c r="EF41" s="4"/>
      <c r="EG41" s="4"/>
      <c r="EH41" s="4"/>
      <c r="EI41" s="4"/>
      <c r="EJ41" s="4"/>
      <c r="EK41" s="143">
        <v>0.93333333333333335</v>
      </c>
      <c r="EL41" s="4"/>
      <c r="EM41" s="4"/>
      <c r="EN41" s="4"/>
      <c r="EO41" s="4"/>
      <c r="EP41" s="4"/>
      <c r="EQ41" s="4"/>
      <c r="ER41" s="4"/>
      <c r="ES41" s="4"/>
      <c r="ET41" s="4"/>
      <c r="EU41" s="4"/>
      <c r="EV41" s="4"/>
      <c r="EW41" s="4"/>
      <c r="EX41" s="4"/>
      <c r="EY41" s="4"/>
      <c r="EZ41" s="4"/>
      <c r="FA41" s="4"/>
      <c r="FB41" s="4"/>
      <c r="FC41" s="4"/>
      <c r="FD41" s="4"/>
      <c r="FE41" s="78">
        <v>0.93333333333333335</v>
      </c>
      <c r="FG41" s="35"/>
      <c r="FH41" s="4"/>
      <c r="FI41" s="4"/>
      <c r="FJ41" s="4"/>
      <c r="FK41" s="4"/>
      <c r="FL41" s="4"/>
      <c r="FM41" s="4"/>
      <c r="FN41" s="4"/>
      <c r="FO41" s="4"/>
      <c r="FP41" s="4"/>
      <c r="FQ41" s="4"/>
      <c r="FR41" s="4"/>
      <c r="FS41" s="4"/>
      <c r="FT41" s="4"/>
      <c r="FU41" s="4"/>
      <c r="FV41" s="143">
        <v>0.1</v>
      </c>
      <c r="FW41" s="4"/>
      <c r="FX41" s="4"/>
      <c r="FY41" s="4"/>
      <c r="FZ41" s="4"/>
      <c r="GA41" s="4"/>
      <c r="GB41" s="4"/>
      <c r="GC41" s="4"/>
      <c r="GD41" s="4"/>
      <c r="GE41" s="4"/>
      <c r="GF41" s="4"/>
      <c r="GG41" s="4"/>
      <c r="GH41" s="4"/>
      <c r="GI41" s="4"/>
      <c r="GJ41" s="4"/>
      <c r="GK41" s="4"/>
      <c r="GL41" s="4"/>
      <c r="GM41" s="4"/>
      <c r="GN41" s="4"/>
      <c r="GO41" s="4"/>
      <c r="GP41" s="78">
        <v>0.1</v>
      </c>
    </row>
    <row r="42" spans="3:198" s="6" customFormat="1" ht="18" customHeight="1" x14ac:dyDescent="0.2">
      <c r="C42" s="39" t="s">
        <v>100</v>
      </c>
      <c r="E42" s="37" t="s">
        <v>28</v>
      </c>
      <c r="F42" s="34" t="s">
        <v>28</v>
      </c>
      <c r="H42" s="77"/>
      <c r="I42" s="4"/>
      <c r="J42" s="4"/>
      <c r="K42" s="4"/>
      <c r="L42" s="4"/>
      <c r="M42" s="34"/>
      <c r="O42" s="35"/>
      <c r="P42" s="4"/>
      <c r="Q42" s="4"/>
      <c r="R42" s="4"/>
      <c r="S42" s="4"/>
      <c r="T42" s="4"/>
      <c r="U42" s="4"/>
      <c r="V42" s="4"/>
      <c r="W42" s="4"/>
      <c r="X42" s="4"/>
      <c r="Y42" s="4"/>
      <c r="Z42" s="4"/>
      <c r="AA42" s="4"/>
      <c r="AB42" s="4"/>
      <c r="AC42" s="4"/>
      <c r="AD42" s="152"/>
      <c r="AE42" s="4"/>
      <c r="AF42" s="4"/>
      <c r="AG42" s="4"/>
      <c r="AH42" s="4"/>
      <c r="AI42" s="4"/>
      <c r="AJ42" s="4"/>
      <c r="AK42" s="4"/>
      <c r="AL42" s="4"/>
      <c r="AM42" s="4"/>
      <c r="AN42" s="4"/>
      <c r="AO42" s="4"/>
      <c r="AP42" s="4"/>
      <c r="AQ42" s="4"/>
      <c r="AR42" s="4"/>
      <c r="AS42" s="4"/>
      <c r="AT42" s="4"/>
      <c r="AU42" s="4"/>
      <c r="AV42" s="4"/>
      <c r="AW42" s="4"/>
      <c r="AX42" s="78">
        <v>1</v>
      </c>
      <c r="AZ42" s="35"/>
      <c r="BA42" s="4"/>
      <c r="BB42" s="4"/>
      <c r="BC42" s="4"/>
      <c r="BD42" s="4"/>
      <c r="BE42" s="4"/>
      <c r="BF42" s="4"/>
      <c r="BG42" s="4"/>
      <c r="BH42" s="4"/>
      <c r="BI42" s="4"/>
      <c r="BJ42" s="4"/>
      <c r="BK42" s="4"/>
      <c r="BL42" s="4"/>
      <c r="BM42" s="4"/>
      <c r="BN42" s="4"/>
      <c r="BO42" s="152"/>
      <c r="BP42" s="4"/>
      <c r="BQ42" s="4"/>
      <c r="BR42" s="4"/>
      <c r="BS42" s="4"/>
      <c r="BT42" s="4"/>
      <c r="BU42" s="4"/>
      <c r="BV42" s="4"/>
      <c r="BW42" s="4"/>
      <c r="BX42" s="4"/>
      <c r="BY42" s="4"/>
      <c r="BZ42" s="4"/>
      <c r="CA42" s="4"/>
      <c r="CB42" s="4"/>
      <c r="CC42" s="4"/>
      <c r="CD42" s="4"/>
      <c r="CE42" s="4"/>
      <c r="CF42" s="4"/>
      <c r="CG42" s="4"/>
      <c r="CH42" s="4"/>
      <c r="CI42" s="78">
        <v>1</v>
      </c>
      <c r="CK42" s="35"/>
      <c r="CL42" s="4"/>
      <c r="CM42" s="4"/>
      <c r="CN42" s="4"/>
      <c r="CO42" s="4"/>
      <c r="CP42" s="4"/>
      <c r="CQ42" s="4"/>
      <c r="CR42" s="4"/>
      <c r="CS42" s="4"/>
      <c r="CT42" s="4"/>
      <c r="CU42" s="4"/>
      <c r="CV42" s="4"/>
      <c r="CW42" s="4"/>
      <c r="CX42" s="4"/>
      <c r="CY42" s="4"/>
      <c r="CZ42" s="152"/>
      <c r="DA42" s="4"/>
      <c r="DB42" s="4"/>
      <c r="DC42" s="4"/>
      <c r="DD42" s="4"/>
      <c r="DE42" s="4"/>
      <c r="DF42" s="4"/>
      <c r="DG42" s="4"/>
      <c r="DH42" s="4"/>
      <c r="DI42" s="4"/>
      <c r="DJ42" s="4"/>
      <c r="DK42" s="4"/>
      <c r="DL42" s="4"/>
      <c r="DM42" s="4"/>
      <c r="DN42" s="4"/>
      <c r="DO42" s="4"/>
      <c r="DP42" s="4"/>
      <c r="DQ42" s="4"/>
      <c r="DR42" s="4"/>
      <c r="DS42" s="4"/>
      <c r="DT42" s="78">
        <v>1</v>
      </c>
      <c r="DV42" s="35"/>
      <c r="DW42" s="4"/>
      <c r="DX42" s="4"/>
      <c r="DY42" s="4"/>
      <c r="DZ42" s="4"/>
      <c r="EA42" s="4"/>
      <c r="EB42" s="4"/>
      <c r="EC42" s="4"/>
      <c r="ED42" s="4"/>
      <c r="EE42" s="4"/>
      <c r="EF42" s="4"/>
      <c r="EG42" s="4"/>
      <c r="EH42" s="4"/>
      <c r="EI42" s="4"/>
      <c r="EJ42" s="4"/>
      <c r="EK42" s="152"/>
      <c r="EL42" s="4"/>
      <c r="EM42" s="4"/>
      <c r="EN42" s="4"/>
      <c r="EO42" s="4"/>
      <c r="EP42" s="4"/>
      <c r="EQ42" s="4"/>
      <c r="ER42" s="4"/>
      <c r="ES42" s="4"/>
      <c r="ET42" s="4"/>
      <c r="EU42" s="4"/>
      <c r="EV42" s="4"/>
      <c r="EW42" s="4"/>
      <c r="EX42" s="4"/>
      <c r="EY42" s="4"/>
      <c r="EZ42" s="4"/>
      <c r="FA42" s="4"/>
      <c r="FB42" s="4"/>
      <c r="FC42" s="4"/>
      <c r="FD42" s="4"/>
      <c r="FE42" s="78">
        <v>1</v>
      </c>
      <c r="FG42" s="35"/>
      <c r="FH42" s="4"/>
      <c r="FI42" s="4"/>
      <c r="FJ42" s="4"/>
      <c r="FK42" s="4"/>
      <c r="FL42" s="4"/>
      <c r="FM42" s="4"/>
      <c r="FN42" s="4"/>
      <c r="FO42" s="4"/>
      <c r="FP42" s="4"/>
      <c r="FQ42" s="4"/>
      <c r="FR42" s="4"/>
      <c r="FS42" s="4"/>
      <c r="FT42" s="4"/>
      <c r="FU42" s="4"/>
      <c r="FV42" s="152"/>
      <c r="FW42" s="4"/>
      <c r="FX42" s="4"/>
      <c r="FY42" s="4"/>
      <c r="FZ42" s="4"/>
      <c r="GA42" s="4"/>
      <c r="GB42" s="4"/>
      <c r="GC42" s="4"/>
      <c r="GD42" s="4"/>
      <c r="GE42" s="4"/>
      <c r="GF42" s="4"/>
      <c r="GG42" s="4"/>
      <c r="GH42" s="4"/>
      <c r="GI42" s="4"/>
      <c r="GJ42" s="4"/>
      <c r="GK42" s="4"/>
      <c r="GL42" s="4"/>
      <c r="GM42" s="4"/>
      <c r="GN42" s="4"/>
      <c r="GO42" s="4"/>
      <c r="GP42" s="78">
        <v>1</v>
      </c>
    </row>
    <row r="43" spans="3:198" s="6" customFormat="1" ht="18" customHeight="1" x14ac:dyDescent="0.2">
      <c r="C43" s="273" t="s">
        <v>101</v>
      </c>
      <c r="E43" s="37" t="s">
        <v>28</v>
      </c>
      <c r="F43" s="34" t="s">
        <v>28</v>
      </c>
      <c r="H43" s="77"/>
      <c r="I43" s="4"/>
      <c r="J43" s="4"/>
      <c r="K43" s="4"/>
      <c r="L43" s="4"/>
      <c r="M43" s="34"/>
      <c r="O43" s="35"/>
      <c r="P43" s="4"/>
      <c r="Q43" s="4"/>
      <c r="R43" s="4"/>
      <c r="S43" s="4"/>
      <c r="T43" s="4"/>
      <c r="U43" s="4"/>
      <c r="V43" s="4"/>
      <c r="W43" s="4"/>
      <c r="X43" s="4"/>
      <c r="Y43" s="4"/>
      <c r="Z43" s="4"/>
      <c r="AA43" s="4"/>
      <c r="AB43" s="4"/>
      <c r="AC43" s="4"/>
      <c r="AD43" s="152"/>
      <c r="AE43" s="4"/>
      <c r="AF43" s="4"/>
      <c r="AG43" s="4"/>
      <c r="AH43" s="4"/>
      <c r="AI43" s="4"/>
      <c r="AJ43" s="4"/>
      <c r="AK43" s="4"/>
      <c r="AL43" s="4"/>
      <c r="AM43" s="4"/>
      <c r="AN43" s="4"/>
      <c r="AO43" s="4"/>
      <c r="AP43" s="4"/>
      <c r="AQ43" s="4"/>
      <c r="AR43" s="4"/>
      <c r="AS43" s="4"/>
      <c r="AT43" s="4"/>
      <c r="AU43" s="4"/>
      <c r="AV43" s="4"/>
      <c r="AW43" s="4"/>
      <c r="AX43" s="78">
        <v>6.6666666666666666E-2</v>
      </c>
      <c r="AZ43" s="35"/>
      <c r="BA43" s="4"/>
      <c r="BB43" s="4"/>
      <c r="BC43" s="4"/>
      <c r="BD43" s="4"/>
      <c r="BE43" s="4"/>
      <c r="BF43" s="4"/>
      <c r="BG43" s="4"/>
      <c r="BH43" s="4"/>
      <c r="BI43" s="4"/>
      <c r="BJ43" s="4"/>
      <c r="BK43" s="4"/>
      <c r="BL43" s="4"/>
      <c r="BM43" s="4"/>
      <c r="BN43" s="4"/>
      <c r="BO43" s="152"/>
      <c r="BP43" s="4"/>
      <c r="BQ43" s="4"/>
      <c r="BR43" s="4"/>
      <c r="BS43" s="4"/>
      <c r="BT43" s="4"/>
      <c r="BU43" s="4"/>
      <c r="BV43" s="4"/>
      <c r="BW43" s="4"/>
      <c r="BX43" s="4"/>
      <c r="BY43" s="4"/>
      <c r="BZ43" s="4"/>
      <c r="CA43" s="4"/>
      <c r="CB43" s="4"/>
      <c r="CC43" s="4"/>
      <c r="CD43" s="4"/>
      <c r="CE43" s="4"/>
      <c r="CF43" s="4"/>
      <c r="CG43" s="4"/>
      <c r="CH43" s="4"/>
      <c r="CI43" s="78">
        <v>0.125</v>
      </c>
      <c r="CK43" s="35"/>
      <c r="CL43" s="4"/>
      <c r="CM43" s="4"/>
      <c r="CN43" s="4"/>
      <c r="CO43" s="4"/>
      <c r="CP43" s="4"/>
      <c r="CQ43" s="4"/>
      <c r="CR43" s="4"/>
      <c r="CS43" s="4"/>
      <c r="CT43" s="4"/>
      <c r="CU43" s="4"/>
      <c r="CV43" s="4"/>
      <c r="CW43" s="4"/>
      <c r="CX43" s="4"/>
      <c r="CY43" s="4"/>
      <c r="CZ43" s="152"/>
      <c r="DA43" s="4"/>
      <c r="DB43" s="4"/>
      <c r="DC43" s="4"/>
      <c r="DD43" s="4"/>
      <c r="DE43" s="4"/>
      <c r="DF43" s="4"/>
      <c r="DG43" s="4"/>
      <c r="DH43" s="4"/>
      <c r="DI43" s="4"/>
      <c r="DJ43" s="4"/>
      <c r="DK43" s="4"/>
      <c r="DL43" s="4"/>
      <c r="DM43" s="4"/>
      <c r="DN43" s="4"/>
      <c r="DO43" s="4"/>
      <c r="DP43" s="4"/>
      <c r="DQ43" s="4"/>
      <c r="DR43" s="4"/>
      <c r="DS43" s="4"/>
      <c r="DT43" s="78">
        <v>0.3</v>
      </c>
      <c r="DV43" s="35"/>
      <c r="DW43" s="4"/>
      <c r="DX43" s="4"/>
      <c r="DY43" s="4"/>
      <c r="DZ43" s="4"/>
      <c r="EA43" s="4"/>
      <c r="EB43" s="4"/>
      <c r="EC43" s="4"/>
      <c r="ED43" s="4"/>
      <c r="EE43" s="4"/>
      <c r="EF43" s="4"/>
      <c r="EG43" s="4"/>
      <c r="EH43" s="4"/>
      <c r="EI43" s="4"/>
      <c r="EJ43" s="4"/>
      <c r="EK43" s="152"/>
      <c r="EL43" s="4"/>
      <c r="EM43" s="4"/>
      <c r="EN43" s="4"/>
      <c r="EO43" s="4"/>
      <c r="EP43" s="4"/>
      <c r="EQ43" s="4"/>
      <c r="ER43" s="4"/>
      <c r="ES43" s="4"/>
      <c r="ET43" s="4"/>
      <c r="EU43" s="4"/>
      <c r="EV43" s="4"/>
      <c r="EW43" s="4"/>
      <c r="EX43" s="4"/>
      <c r="EY43" s="4"/>
      <c r="EZ43" s="4"/>
      <c r="FA43" s="4"/>
      <c r="FB43" s="4"/>
      <c r="FC43" s="4"/>
      <c r="FD43" s="4"/>
      <c r="FE43" s="78">
        <v>0.33333333333333331</v>
      </c>
      <c r="FG43" s="35"/>
      <c r="FH43" s="4"/>
      <c r="FI43" s="4"/>
      <c r="FJ43" s="4"/>
      <c r="FK43" s="4"/>
      <c r="FL43" s="4"/>
      <c r="FM43" s="4"/>
      <c r="FN43" s="4"/>
      <c r="FO43" s="4"/>
      <c r="FP43" s="4"/>
      <c r="FQ43" s="4"/>
      <c r="FR43" s="4"/>
      <c r="FS43" s="4"/>
      <c r="FT43" s="4"/>
      <c r="FU43" s="4"/>
      <c r="FV43" s="152"/>
      <c r="FW43" s="4"/>
      <c r="FX43" s="4"/>
      <c r="FY43" s="4"/>
      <c r="FZ43" s="4"/>
      <c r="GA43" s="4"/>
      <c r="GB43" s="4"/>
      <c r="GC43" s="4"/>
      <c r="GD43" s="4"/>
      <c r="GE43" s="4"/>
      <c r="GF43" s="4"/>
      <c r="GG43" s="4"/>
      <c r="GH43" s="4"/>
      <c r="GI43" s="4"/>
      <c r="GJ43" s="4"/>
      <c r="GK43" s="4"/>
      <c r="GL43" s="4"/>
      <c r="GM43" s="4"/>
      <c r="GN43" s="4"/>
      <c r="GO43" s="4"/>
      <c r="GP43" s="78">
        <v>0.2</v>
      </c>
    </row>
    <row r="44" spans="3:198" s="6" customFormat="1" ht="18" customHeight="1" x14ac:dyDescent="0.2">
      <c r="C44" s="39" t="s">
        <v>277</v>
      </c>
      <c r="E44" s="37" t="s">
        <v>28</v>
      </c>
      <c r="F44" s="34" t="s">
        <v>28</v>
      </c>
      <c r="H44" s="77"/>
      <c r="I44" s="4"/>
      <c r="J44" s="4"/>
      <c r="K44" s="4"/>
      <c r="L44" s="4"/>
      <c r="M44" s="34"/>
      <c r="O44" s="35"/>
      <c r="P44" s="4"/>
      <c r="Q44" s="4"/>
      <c r="R44" s="4"/>
      <c r="S44" s="4"/>
      <c r="T44" s="4"/>
      <c r="U44" s="4"/>
      <c r="V44" s="4"/>
      <c r="W44" s="4"/>
      <c r="X44" s="4"/>
      <c r="Y44" s="4"/>
      <c r="Z44" s="4"/>
      <c r="AA44" s="4"/>
      <c r="AB44" s="4"/>
      <c r="AC44" s="4"/>
      <c r="AD44" s="152"/>
      <c r="AE44" s="4"/>
      <c r="AF44" s="4"/>
      <c r="AG44" s="4"/>
      <c r="AH44" s="4"/>
      <c r="AI44" s="4"/>
      <c r="AJ44" s="4"/>
      <c r="AK44" s="4"/>
      <c r="AL44" s="4"/>
      <c r="AM44" s="4"/>
      <c r="AN44" s="4"/>
      <c r="AO44" s="4"/>
      <c r="AP44" s="4"/>
      <c r="AQ44" s="4"/>
      <c r="AR44" s="4"/>
      <c r="AS44" s="4"/>
      <c r="AT44" s="4"/>
      <c r="AU44" s="4"/>
      <c r="AV44" s="4"/>
      <c r="AW44" s="4"/>
      <c r="AX44" s="78">
        <f>SUM(AX45:AX47)</f>
        <v>1</v>
      </c>
      <c r="AZ44" s="35"/>
      <c r="BA44" s="4"/>
      <c r="BB44" s="4"/>
      <c r="BC44" s="4"/>
      <c r="BD44" s="4"/>
      <c r="BE44" s="4"/>
      <c r="BF44" s="4"/>
      <c r="BG44" s="4"/>
      <c r="BH44" s="4"/>
      <c r="BI44" s="4"/>
      <c r="BJ44" s="4"/>
      <c r="BK44" s="4"/>
      <c r="BL44" s="4"/>
      <c r="BM44" s="4"/>
      <c r="BN44" s="4"/>
      <c r="BO44" s="152"/>
      <c r="BP44" s="4"/>
      <c r="BQ44" s="4"/>
      <c r="BR44" s="4"/>
      <c r="BS44" s="4"/>
      <c r="BT44" s="4"/>
      <c r="BU44" s="4"/>
      <c r="BV44" s="4"/>
      <c r="BW44" s="4"/>
      <c r="BX44" s="4"/>
      <c r="BY44" s="4"/>
      <c r="BZ44" s="4"/>
      <c r="CA44" s="4"/>
      <c r="CB44" s="4"/>
      <c r="CC44" s="4"/>
      <c r="CD44" s="4"/>
      <c r="CE44" s="4"/>
      <c r="CF44" s="4"/>
      <c r="CG44" s="4"/>
      <c r="CH44" s="4"/>
      <c r="CI44" s="78">
        <f>SUM(CI45:CI47)</f>
        <v>1</v>
      </c>
      <c r="CK44" s="35"/>
      <c r="CL44" s="4"/>
      <c r="CM44" s="4"/>
      <c r="CN44" s="4"/>
      <c r="CO44" s="4"/>
      <c r="CP44" s="4"/>
      <c r="CQ44" s="4"/>
      <c r="CR44" s="4"/>
      <c r="CS44" s="4"/>
      <c r="CT44" s="4"/>
      <c r="CU44" s="4"/>
      <c r="CV44" s="4"/>
      <c r="CW44" s="4"/>
      <c r="CX44" s="4"/>
      <c r="CY44" s="4"/>
      <c r="CZ44" s="152"/>
      <c r="DA44" s="4"/>
      <c r="DB44" s="4"/>
      <c r="DC44" s="4"/>
      <c r="DD44" s="4"/>
      <c r="DE44" s="4"/>
      <c r="DF44" s="4"/>
      <c r="DG44" s="4"/>
      <c r="DH44" s="4"/>
      <c r="DI44" s="4"/>
      <c r="DJ44" s="4"/>
      <c r="DK44" s="4"/>
      <c r="DL44" s="4"/>
      <c r="DM44" s="4"/>
      <c r="DN44" s="4"/>
      <c r="DO44" s="4"/>
      <c r="DP44" s="4"/>
      <c r="DQ44" s="4"/>
      <c r="DR44" s="4"/>
      <c r="DS44" s="4"/>
      <c r="DT44" s="78">
        <f>SUM(DT45:DT47)</f>
        <v>1</v>
      </c>
      <c r="DV44" s="35"/>
      <c r="DW44" s="4"/>
      <c r="DX44" s="4"/>
      <c r="DY44" s="4"/>
      <c r="DZ44" s="4"/>
      <c r="EA44" s="4"/>
      <c r="EB44" s="4"/>
      <c r="EC44" s="4"/>
      <c r="ED44" s="4"/>
      <c r="EE44" s="4"/>
      <c r="EF44" s="4"/>
      <c r="EG44" s="4"/>
      <c r="EH44" s="4"/>
      <c r="EI44" s="4"/>
      <c r="EJ44" s="4"/>
      <c r="EK44" s="152"/>
      <c r="EL44" s="4"/>
      <c r="EM44" s="4"/>
      <c r="EN44" s="4"/>
      <c r="EO44" s="4"/>
      <c r="EP44" s="4"/>
      <c r="EQ44" s="4"/>
      <c r="ER44" s="4"/>
      <c r="ES44" s="4"/>
      <c r="ET44" s="4"/>
      <c r="EU44" s="4"/>
      <c r="EV44" s="4"/>
      <c r="EW44" s="4"/>
      <c r="EX44" s="4"/>
      <c r="EY44" s="4"/>
      <c r="EZ44" s="4"/>
      <c r="FA44" s="4"/>
      <c r="FB44" s="4"/>
      <c r="FC44" s="4"/>
      <c r="FD44" s="4"/>
      <c r="FE44" s="78">
        <f>SUM(FE45:FE47)</f>
        <v>1</v>
      </c>
      <c r="FG44" s="35"/>
      <c r="FH44" s="4"/>
      <c r="FI44" s="4"/>
      <c r="FJ44" s="4"/>
      <c r="FK44" s="4"/>
      <c r="FL44" s="4"/>
      <c r="FM44" s="4"/>
      <c r="FN44" s="4"/>
      <c r="FO44" s="4"/>
      <c r="FP44" s="4"/>
      <c r="FQ44" s="4"/>
      <c r="FR44" s="4"/>
      <c r="FS44" s="4"/>
      <c r="FT44" s="4"/>
      <c r="FU44" s="4"/>
      <c r="FV44" s="152"/>
      <c r="FW44" s="4"/>
      <c r="FX44" s="4"/>
      <c r="FY44" s="4"/>
      <c r="FZ44" s="4"/>
      <c r="GA44" s="4"/>
      <c r="GB44" s="4"/>
      <c r="GC44" s="4"/>
      <c r="GD44" s="4"/>
      <c r="GE44" s="4"/>
      <c r="GF44" s="4"/>
      <c r="GG44" s="4"/>
      <c r="GH44" s="4"/>
      <c r="GI44" s="4"/>
      <c r="GJ44" s="4"/>
      <c r="GK44" s="4"/>
      <c r="GL44" s="4"/>
      <c r="GM44" s="4"/>
      <c r="GN44" s="4"/>
      <c r="GO44" s="4"/>
      <c r="GP44" s="78">
        <f>SUM(GP45:GP47)</f>
        <v>1</v>
      </c>
    </row>
    <row r="45" spans="3:198" s="6" customFormat="1" ht="18" customHeight="1" x14ac:dyDescent="0.2">
      <c r="C45" s="187" t="s">
        <v>107</v>
      </c>
      <c r="E45" s="37" t="s">
        <v>28</v>
      </c>
      <c r="F45" s="34" t="s">
        <v>28</v>
      </c>
      <c r="H45" s="77"/>
      <c r="I45" s="4"/>
      <c r="J45" s="4"/>
      <c r="K45" s="4"/>
      <c r="L45" s="4"/>
      <c r="M45" s="34"/>
      <c r="O45" s="35"/>
      <c r="P45" s="4"/>
      <c r="Q45" s="4"/>
      <c r="R45" s="4"/>
      <c r="S45" s="4"/>
      <c r="T45" s="4"/>
      <c r="U45" s="4"/>
      <c r="V45" s="4"/>
      <c r="W45" s="4"/>
      <c r="X45" s="4"/>
      <c r="Y45" s="4"/>
      <c r="Z45" s="4"/>
      <c r="AA45" s="4"/>
      <c r="AB45" s="4"/>
      <c r="AC45" s="4"/>
      <c r="AD45" s="152"/>
      <c r="AE45" s="4"/>
      <c r="AF45" s="4"/>
      <c r="AG45" s="4"/>
      <c r="AH45" s="4"/>
      <c r="AI45" s="4"/>
      <c r="AJ45" s="4"/>
      <c r="AK45" s="4"/>
      <c r="AL45" s="4"/>
      <c r="AM45" s="4"/>
      <c r="AN45" s="4"/>
      <c r="AO45" s="4"/>
      <c r="AP45" s="4"/>
      <c r="AQ45" s="4"/>
      <c r="AR45" s="4"/>
      <c r="AS45" s="4"/>
      <c r="AT45" s="4"/>
      <c r="AU45" s="4"/>
      <c r="AV45" s="4"/>
      <c r="AW45" s="4"/>
      <c r="AX45" s="78">
        <v>6.6666666666666666E-2</v>
      </c>
      <c r="AZ45" s="35"/>
      <c r="BA45" s="4"/>
      <c r="BB45" s="4"/>
      <c r="BC45" s="4"/>
      <c r="BD45" s="4"/>
      <c r="BE45" s="4"/>
      <c r="BF45" s="4"/>
      <c r="BG45" s="4"/>
      <c r="BH45" s="4"/>
      <c r="BI45" s="4"/>
      <c r="BJ45" s="4"/>
      <c r="BK45" s="4"/>
      <c r="BL45" s="4"/>
      <c r="BM45" s="4"/>
      <c r="BN45" s="4"/>
      <c r="BO45" s="152"/>
      <c r="BP45" s="4"/>
      <c r="BQ45" s="4"/>
      <c r="BR45" s="4"/>
      <c r="BS45" s="4"/>
      <c r="BT45" s="4"/>
      <c r="BU45" s="4"/>
      <c r="BV45" s="4"/>
      <c r="BW45" s="4"/>
      <c r="BX45" s="4"/>
      <c r="BY45" s="4"/>
      <c r="BZ45" s="4"/>
      <c r="CA45" s="4"/>
      <c r="CB45" s="4"/>
      <c r="CC45" s="4"/>
      <c r="CD45" s="4"/>
      <c r="CE45" s="4"/>
      <c r="CF45" s="4"/>
      <c r="CG45" s="4"/>
      <c r="CH45" s="4"/>
      <c r="CI45" s="78">
        <v>0</v>
      </c>
      <c r="CK45" s="35"/>
      <c r="CL45" s="4"/>
      <c r="CM45" s="4"/>
      <c r="CN45" s="4"/>
      <c r="CO45" s="4"/>
      <c r="CP45" s="4"/>
      <c r="CQ45" s="4"/>
      <c r="CR45" s="4"/>
      <c r="CS45" s="4"/>
      <c r="CT45" s="4"/>
      <c r="CU45" s="4"/>
      <c r="CV45" s="4"/>
      <c r="CW45" s="4"/>
      <c r="CX45" s="4"/>
      <c r="CY45" s="4"/>
      <c r="CZ45" s="152"/>
      <c r="DA45" s="4"/>
      <c r="DB45" s="4"/>
      <c r="DC45" s="4"/>
      <c r="DD45" s="4"/>
      <c r="DE45" s="4"/>
      <c r="DF45" s="4"/>
      <c r="DG45" s="4"/>
      <c r="DH45" s="4"/>
      <c r="DI45" s="4"/>
      <c r="DJ45" s="4"/>
      <c r="DK45" s="4"/>
      <c r="DL45" s="4"/>
      <c r="DM45" s="4"/>
      <c r="DN45" s="4"/>
      <c r="DO45" s="4"/>
      <c r="DP45" s="4"/>
      <c r="DQ45" s="4"/>
      <c r="DR45" s="4"/>
      <c r="DS45" s="4"/>
      <c r="DT45" s="78">
        <v>0</v>
      </c>
      <c r="DV45" s="35"/>
      <c r="DW45" s="4"/>
      <c r="DX45" s="4"/>
      <c r="DY45" s="4"/>
      <c r="DZ45" s="4"/>
      <c r="EA45" s="4"/>
      <c r="EB45" s="4"/>
      <c r="EC45" s="4"/>
      <c r="ED45" s="4"/>
      <c r="EE45" s="4"/>
      <c r="EF45" s="4"/>
      <c r="EG45" s="4"/>
      <c r="EH45" s="4"/>
      <c r="EI45" s="4"/>
      <c r="EJ45" s="4"/>
      <c r="EK45" s="152"/>
      <c r="EL45" s="4"/>
      <c r="EM45" s="4"/>
      <c r="EN45" s="4"/>
      <c r="EO45" s="4"/>
      <c r="EP45" s="4"/>
      <c r="EQ45" s="4"/>
      <c r="ER45" s="4"/>
      <c r="ES45" s="4"/>
      <c r="ET45" s="4"/>
      <c r="EU45" s="4"/>
      <c r="EV45" s="4"/>
      <c r="EW45" s="4"/>
      <c r="EX45" s="4"/>
      <c r="EY45" s="4"/>
      <c r="EZ45" s="4"/>
      <c r="FA45" s="4"/>
      <c r="FB45" s="4"/>
      <c r="FC45" s="4"/>
      <c r="FD45" s="4"/>
      <c r="FE45" s="78">
        <v>0</v>
      </c>
      <c r="FG45" s="35"/>
      <c r="FH45" s="4"/>
      <c r="FI45" s="4"/>
      <c r="FJ45" s="4"/>
      <c r="FK45" s="4"/>
      <c r="FL45" s="4"/>
      <c r="FM45" s="4"/>
      <c r="FN45" s="4"/>
      <c r="FO45" s="4"/>
      <c r="FP45" s="4"/>
      <c r="FQ45" s="4"/>
      <c r="FR45" s="4"/>
      <c r="FS45" s="4"/>
      <c r="FT45" s="4"/>
      <c r="FU45" s="4"/>
      <c r="FV45" s="152"/>
      <c r="FW45" s="4"/>
      <c r="FX45" s="4"/>
      <c r="FY45" s="4"/>
      <c r="FZ45" s="4"/>
      <c r="GA45" s="4"/>
      <c r="GB45" s="4"/>
      <c r="GC45" s="4"/>
      <c r="GD45" s="4"/>
      <c r="GE45" s="4"/>
      <c r="GF45" s="4"/>
      <c r="GG45" s="4"/>
      <c r="GH45" s="4"/>
      <c r="GI45" s="4"/>
      <c r="GJ45" s="4"/>
      <c r="GK45" s="4"/>
      <c r="GL45" s="4"/>
      <c r="GM45" s="4"/>
      <c r="GN45" s="4"/>
      <c r="GO45" s="4"/>
      <c r="GP45" s="78">
        <v>0</v>
      </c>
    </row>
    <row r="46" spans="3:198" s="6" customFormat="1" ht="18" customHeight="1" x14ac:dyDescent="0.2">
      <c r="C46" s="187" t="s">
        <v>108</v>
      </c>
      <c r="E46" s="37" t="s">
        <v>28</v>
      </c>
      <c r="F46" s="34" t="s">
        <v>28</v>
      </c>
      <c r="H46" s="77"/>
      <c r="I46" s="4"/>
      <c r="J46" s="4"/>
      <c r="K46" s="4"/>
      <c r="L46" s="4"/>
      <c r="M46" s="34"/>
      <c r="O46" s="35"/>
      <c r="P46" s="4"/>
      <c r="Q46" s="4"/>
      <c r="R46" s="4"/>
      <c r="S46" s="4"/>
      <c r="T46" s="4"/>
      <c r="U46" s="4"/>
      <c r="V46" s="4"/>
      <c r="W46" s="4"/>
      <c r="X46" s="4"/>
      <c r="Y46" s="4"/>
      <c r="Z46" s="4"/>
      <c r="AA46" s="4"/>
      <c r="AB46" s="4"/>
      <c r="AC46" s="4"/>
      <c r="AD46" s="152"/>
      <c r="AE46" s="4"/>
      <c r="AF46" s="4"/>
      <c r="AG46" s="4"/>
      <c r="AH46" s="4"/>
      <c r="AI46" s="4"/>
      <c r="AJ46" s="4"/>
      <c r="AK46" s="4"/>
      <c r="AL46" s="4"/>
      <c r="AM46" s="4"/>
      <c r="AN46" s="4"/>
      <c r="AO46" s="4"/>
      <c r="AP46" s="4"/>
      <c r="AQ46" s="4"/>
      <c r="AR46" s="4"/>
      <c r="AS46" s="4"/>
      <c r="AT46" s="4"/>
      <c r="AU46" s="4"/>
      <c r="AV46" s="4"/>
      <c r="AW46" s="4"/>
      <c r="AX46" s="78">
        <v>0.33333333333333331</v>
      </c>
      <c r="AZ46" s="35"/>
      <c r="BA46" s="4"/>
      <c r="BB46" s="4"/>
      <c r="BC46" s="4"/>
      <c r="BD46" s="4"/>
      <c r="BE46" s="4"/>
      <c r="BF46" s="4"/>
      <c r="BG46" s="4"/>
      <c r="BH46" s="4"/>
      <c r="BI46" s="4"/>
      <c r="BJ46" s="4"/>
      <c r="BK46" s="4"/>
      <c r="BL46" s="4"/>
      <c r="BM46" s="4"/>
      <c r="BN46" s="4"/>
      <c r="BO46" s="152"/>
      <c r="BP46" s="4"/>
      <c r="BQ46" s="4"/>
      <c r="BR46" s="4"/>
      <c r="BS46" s="4"/>
      <c r="BT46" s="4"/>
      <c r="BU46" s="4"/>
      <c r="BV46" s="4"/>
      <c r="BW46" s="4"/>
      <c r="BX46" s="4"/>
      <c r="BY46" s="4"/>
      <c r="BZ46" s="4"/>
      <c r="CA46" s="4"/>
      <c r="CB46" s="4"/>
      <c r="CC46" s="4"/>
      <c r="CD46" s="4"/>
      <c r="CE46" s="4"/>
      <c r="CF46" s="4"/>
      <c r="CG46" s="4"/>
      <c r="CH46" s="4"/>
      <c r="CI46" s="78">
        <v>0.375</v>
      </c>
      <c r="CK46" s="35"/>
      <c r="CL46" s="4"/>
      <c r="CM46" s="4"/>
      <c r="CN46" s="4"/>
      <c r="CO46" s="4"/>
      <c r="CP46" s="4"/>
      <c r="CQ46" s="4"/>
      <c r="CR46" s="4"/>
      <c r="CS46" s="4"/>
      <c r="CT46" s="4"/>
      <c r="CU46" s="4"/>
      <c r="CV46" s="4"/>
      <c r="CW46" s="4"/>
      <c r="CX46" s="4"/>
      <c r="CY46" s="4"/>
      <c r="CZ46" s="152"/>
      <c r="DA46" s="4"/>
      <c r="DB46" s="4"/>
      <c r="DC46" s="4"/>
      <c r="DD46" s="4"/>
      <c r="DE46" s="4"/>
      <c r="DF46" s="4"/>
      <c r="DG46" s="4"/>
      <c r="DH46" s="4"/>
      <c r="DI46" s="4"/>
      <c r="DJ46" s="4"/>
      <c r="DK46" s="4"/>
      <c r="DL46" s="4"/>
      <c r="DM46" s="4"/>
      <c r="DN46" s="4"/>
      <c r="DO46" s="4"/>
      <c r="DP46" s="4"/>
      <c r="DQ46" s="4"/>
      <c r="DR46" s="4"/>
      <c r="DS46" s="4"/>
      <c r="DT46" s="78">
        <v>0</v>
      </c>
      <c r="DV46" s="35"/>
      <c r="DW46" s="4"/>
      <c r="DX46" s="4"/>
      <c r="DY46" s="4"/>
      <c r="DZ46" s="4"/>
      <c r="EA46" s="4"/>
      <c r="EB46" s="4"/>
      <c r="EC46" s="4"/>
      <c r="ED46" s="4"/>
      <c r="EE46" s="4"/>
      <c r="EF46" s="4"/>
      <c r="EG46" s="4"/>
      <c r="EH46" s="4"/>
      <c r="EI46" s="4"/>
      <c r="EJ46" s="4"/>
      <c r="EK46" s="152"/>
      <c r="EL46" s="4"/>
      <c r="EM46" s="4"/>
      <c r="EN46" s="4"/>
      <c r="EO46" s="4"/>
      <c r="EP46" s="4"/>
      <c r="EQ46" s="4"/>
      <c r="ER46" s="4"/>
      <c r="ES46" s="4"/>
      <c r="ET46" s="4"/>
      <c r="EU46" s="4"/>
      <c r="EV46" s="4"/>
      <c r="EW46" s="4"/>
      <c r="EX46" s="4"/>
      <c r="EY46" s="4"/>
      <c r="EZ46" s="4"/>
      <c r="FA46" s="4"/>
      <c r="FB46" s="4"/>
      <c r="FC46" s="4"/>
      <c r="FD46" s="4"/>
      <c r="FE46" s="78">
        <v>0.13333333333333333</v>
      </c>
      <c r="FG46" s="35"/>
      <c r="FH46" s="4"/>
      <c r="FI46" s="4"/>
      <c r="FJ46" s="4"/>
      <c r="FK46" s="4"/>
      <c r="FL46" s="4"/>
      <c r="FM46" s="4"/>
      <c r="FN46" s="4"/>
      <c r="FO46" s="4"/>
      <c r="FP46" s="4"/>
      <c r="FQ46" s="4"/>
      <c r="FR46" s="4"/>
      <c r="FS46" s="4"/>
      <c r="FT46" s="4"/>
      <c r="FU46" s="4"/>
      <c r="FV46" s="152"/>
      <c r="FW46" s="4"/>
      <c r="FX46" s="4"/>
      <c r="FY46" s="4"/>
      <c r="FZ46" s="4"/>
      <c r="GA46" s="4"/>
      <c r="GB46" s="4"/>
      <c r="GC46" s="4"/>
      <c r="GD46" s="4"/>
      <c r="GE46" s="4"/>
      <c r="GF46" s="4"/>
      <c r="GG46" s="4"/>
      <c r="GH46" s="4"/>
      <c r="GI46" s="4"/>
      <c r="GJ46" s="4"/>
      <c r="GK46" s="4"/>
      <c r="GL46" s="4"/>
      <c r="GM46" s="4"/>
      <c r="GN46" s="4"/>
      <c r="GO46" s="4"/>
      <c r="GP46" s="78">
        <v>0.4</v>
      </c>
    </row>
    <row r="47" spans="3:198" s="6" customFormat="1" ht="18" customHeight="1" x14ac:dyDescent="0.2">
      <c r="C47" s="187" t="s">
        <v>109</v>
      </c>
      <c r="E47" s="37" t="s">
        <v>28</v>
      </c>
      <c r="F47" s="34" t="s">
        <v>28</v>
      </c>
      <c r="H47" s="77"/>
      <c r="I47" s="4"/>
      <c r="J47" s="4"/>
      <c r="K47" s="4"/>
      <c r="L47" s="4"/>
      <c r="M47" s="34"/>
      <c r="O47" s="35"/>
      <c r="P47" s="4"/>
      <c r="Q47" s="4"/>
      <c r="R47" s="4"/>
      <c r="S47" s="4"/>
      <c r="T47" s="4"/>
      <c r="U47" s="4"/>
      <c r="V47" s="4"/>
      <c r="W47" s="4"/>
      <c r="X47" s="4"/>
      <c r="Y47" s="4"/>
      <c r="Z47" s="4"/>
      <c r="AA47" s="4"/>
      <c r="AB47" s="4"/>
      <c r="AC47" s="4"/>
      <c r="AD47" s="152"/>
      <c r="AE47" s="4"/>
      <c r="AF47" s="4"/>
      <c r="AG47" s="4"/>
      <c r="AH47" s="4"/>
      <c r="AI47" s="4"/>
      <c r="AJ47" s="4"/>
      <c r="AK47" s="4"/>
      <c r="AL47" s="4"/>
      <c r="AM47" s="4"/>
      <c r="AN47" s="4"/>
      <c r="AO47" s="4"/>
      <c r="AP47" s="4"/>
      <c r="AQ47" s="4"/>
      <c r="AR47" s="4"/>
      <c r="AS47" s="4"/>
      <c r="AT47" s="4"/>
      <c r="AU47" s="4"/>
      <c r="AV47" s="4"/>
      <c r="AW47" s="4"/>
      <c r="AX47" s="78">
        <v>0.6</v>
      </c>
      <c r="AZ47" s="35"/>
      <c r="BA47" s="4"/>
      <c r="BB47" s="4"/>
      <c r="BC47" s="4"/>
      <c r="BD47" s="4"/>
      <c r="BE47" s="4"/>
      <c r="BF47" s="4"/>
      <c r="BG47" s="4"/>
      <c r="BH47" s="4"/>
      <c r="BI47" s="4"/>
      <c r="BJ47" s="4"/>
      <c r="BK47" s="4"/>
      <c r="BL47" s="4"/>
      <c r="BM47" s="4"/>
      <c r="BN47" s="4"/>
      <c r="BO47" s="152"/>
      <c r="BP47" s="4"/>
      <c r="BQ47" s="4"/>
      <c r="BR47" s="4"/>
      <c r="BS47" s="4"/>
      <c r="BT47" s="4"/>
      <c r="BU47" s="4"/>
      <c r="BV47" s="4"/>
      <c r="BW47" s="4"/>
      <c r="BX47" s="4"/>
      <c r="BY47" s="4"/>
      <c r="BZ47" s="4"/>
      <c r="CA47" s="4"/>
      <c r="CB47" s="4"/>
      <c r="CC47" s="4"/>
      <c r="CD47" s="4"/>
      <c r="CE47" s="4"/>
      <c r="CF47" s="4"/>
      <c r="CG47" s="4"/>
      <c r="CH47" s="4"/>
      <c r="CI47" s="78">
        <v>0.625</v>
      </c>
      <c r="CK47" s="35"/>
      <c r="CL47" s="4"/>
      <c r="CM47" s="4"/>
      <c r="CN47" s="4"/>
      <c r="CO47" s="4"/>
      <c r="CP47" s="4"/>
      <c r="CQ47" s="4"/>
      <c r="CR47" s="4"/>
      <c r="CS47" s="4"/>
      <c r="CT47" s="4"/>
      <c r="CU47" s="4"/>
      <c r="CV47" s="4"/>
      <c r="CW47" s="4"/>
      <c r="CX47" s="4"/>
      <c r="CY47" s="4"/>
      <c r="CZ47" s="152"/>
      <c r="DA47" s="4"/>
      <c r="DB47" s="4"/>
      <c r="DC47" s="4"/>
      <c r="DD47" s="4"/>
      <c r="DE47" s="4"/>
      <c r="DF47" s="4"/>
      <c r="DG47" s="4"/>
      <c r="DH47" s="4"/>
      <c r="DI47" s="4"/>
      <c r="DJ47" s="4"/>
      <c r="DK47" s="4"/>
      <c r="DL47" s="4"/>
      <c r="DM47" s="4"/>
      <c r="DN47" s="4"/>
      <c r="DO47" s="4"/>
      <c r="DP47" s="4"/>
      <c r="DQ47" s="4"/>
      <c r="DR47" s="4"/>
      <c r="DS47" s="4"/>
      <c r="DT47" s="78">
        <v>1</v>
      </c>
      <c r="DV47" s="35"/>
      <c r="DW47" s="4"/>
      <c r="DX47" s="4"/>
      <c r="DY47" s="4"/>
      <c r="DZ47" s="4"/>
      <c r="EA47" s="4"/>
      <c r="EB47" s="4"/>
      <c r="EC47" s="4"/>
      <c r="ED47" s="4"/>
      <c r="EE47" s="4"/>
      <c r="EF47" s="4"/>
      <c r="EG47" s="4"/>
      <c r="EH47" s="4"/>
      <c r="EI47" s="4"/>
      <c r="EJ47" s="4"/>
      <c r="EK47" s="152"/>
      <c r="EL47" s="4"/>
      <c r="EM47" s="4"/>
      <c r="EN47" s="4"/>
      <c r="EO47" s="4"/>
      <c r="EP47" s="4"/>
      <c r="EQ47" s="4"/>
      <c r="ER47" s="4"/>
      <c r="ES47" s="4"/>
      <c r="ET47" s="4"/>
      <c r="EU47" s="4"/>
      <c r="EV47" s="4"/>
      <c r="EW47" s="4"/>
      <c r="EX47" s="4"/>
      <c r="EY47" s="4"/>
      <c r="EZ47" s="4"/>
      <c r="FA47" s="4"/>
      <c r="FB47" s="4"/>
      <c r="FC47" s="4"/>
      <c r="FD47" s="4"/>
      <c r="FE47" s="78">
        <v>0.8666666666666667</v>
      </c>
      <c r="FG47" s="35"/>
      <c r="FH47" s="4"/>
      <c r="FI47" s="4"/>
      <c r="FJ47" s="4"/>
      <c r="FK47" s="4"/>
      <c r="FL47" s="4"/>
      <c r="FM47" s="4"/>
      <c r="FN47" s="4"/>
      <c r="FO47" s="4"/>
      <c r="FP47" s="4"/>
      <c r="FQ47" s="4"/>
      <c r="FR47" s="4"/>
      <c r="FS47" s="4"/>
      <c r="FT47" s="4"/>
      <c r="FU47" s="4"/>
      <c r="FV47" s="152"/>
      <c r="FW47" s="4"/>
      <c r="FX47" s="4"/>
      <c r="FY47" s="4"/>
      <c r="FZ47" s="4"/>
      <c r="GA47" s="4"/>
      <c r="GB47" s="4"/>
      <c r="GC47" s="4"/>
      <c r="GD47" s="4"/>
      <c r="GE47" s="4"/>
      <c r="GF47" s="4"/>
      <c r="GG47" s="4"/>
      <c r="GH47" s="4"/>
      <c r="GI47" s="4"/>
      <c r="GJ47" s="4"/>
      <c r="GK47" s="4"/>
      <c r="GL47" s="4"/>
      <c r="GM47" s="4"/>
      <c r="GN47" s="4"/>
      <c r="GO47" s="4"/>
      <c r="GP47" s="78">
        <v>0.6</v>
      </c>
    </row>
    <row r="48" spans="3:198" s="6" customFormat="1" ht="18" customHeight="1" x14ac:dyDescent="0.2">
      <c r="C48" s="39" t="s">
        <v>61</v>
      </c>
      <c r="E48" s="37" t="s">
        <v>28</v>
      </c>
      <c r="F48" s="34" t="s">
        <v>28</v>
      </c>
      <c r="H48" s="77"/>
      <c r="I48" s="4"/>
      <c r="J48" s="4"/>
      <c r="K48" s="4"/>
      <c r="L48" s="4"/>
      <c r="M48" s="34"/>
      <c r="O48" s="35"/>
      <c r="P48" s="4"/>
      <c r="Q48" s="4"/>
      <c r="R48" s="4"/>
      <c r="S48" s="4"/>
      <c r="T48" s="4"/>
      <c r="U48" s="4"/>
      <c r="V48" s="4"/>
      <c r="W48" s="4"/>
      <c r="X48" s="4"/>
      <c r="Y48" s="4"/>
      <c r="Z48" s="4"/>
      <c r="AA48" s="4"/>
      <c r="AB48" s="4"/>
      <c r="AC48" s="4"/>
      <c r="AD48" s="143">
        <v>6.6666666666666666E-2</v>
      </c>
      <c r="AE48" s="4"/>
      <c r="AF48" s="4"/>
      <c r="AG48" s="4"/>
      <c r="AH48" s="4"/>
      <c r="AI48" s="4"/>
      <c r="AJ48" s="4"/>
      <c r="AK48" s="4"/>
      <c r="AL48" s="4"/>
      <c r="AM48" s="4"/>
      <c r="AN48" s="4"/>
      <c r="AO48" s="4"/>
      <c r="AP48" s="4"/>
      <c r="AQ48" s="4"/>
      <c r="AR48" s="4"/>
      <c r="AS48" s="4"/>
      <c r="AT48" s="4"/>
      <c r="AU48" s="4"/>
      <c r="AV48" s="4"/>
      <c r="AW48" s="4"/>
      <c r="AX48" s="78">
        <v>6.6666666666666666E-2</v>
      </c>
      <c r="AZ48" s="35"/>
      <c r="BA48" s="4"/>
      <c r="BB48" s="4"/>
      <c r="BC48" s="4"/>
      <c r="BD48" s="4"/>
      <c r="BE48" s="4"/>
      <c r="BF48" s="4"/>
      <c r="BG48" s="4"/>
      <c r="BH48" s="4"/>
      <c r="BI48" s="4"/>
      <c r="BJ48" s="4"/>
      <c r="BK48" s="4"/>
      <c r="BL48" s="4"/>
      <c r="BM48" s="4"/>
      <c r="BN48" s="4"/>
      <c r="BO48" s="143">
        <v>0</v>
      </c>
      <c r="BP48" s="4"/>
      <c r="BQ48" s="4"/>
      <c r="BR48" s="4"/>
      <c r="BS48" s="4"/>
      <c r="BT48" s="4"/>
      <c r="BU48" s="4"/>
      <c r="BV48" s="4"/>
      <c r="BW48" s="4"/>
      <c r="BX48" s="4"/>
      <c r="BY48" s="4"/>
      <c r="BZ48" s="4"/>
      <c r="CA48" s="4"/>
      <c r="CB48" s="4"/>
      <c r="CC48" s="4"/>
      <c r="CD48" s="4"/>
      <c r="CE48" s="4"/>
      <c r="CF48" s="4"/>
      <c r="CG48" s="4"/>
      <c r="CH48" s="4"/>
      <c r="CI48" s="78">
        <v>0</v>
      </c>
      <c r="CK48" s="35"/>
      <c r="CL48" s="4"/>
      <c r="CM48" s="4"/>
      <c r="CN48" s="4"/>
      <c r="CO48" s="4"/>
      <c r="CP48" s="4"/>
      <c r="CQ48" s="4"/>
      <c r="CR48" s="4"/>
      <c r="CS48" s="4"/>
      <c r="CT48" s="4"/>
      <c r="CU48" s="4"/>
      <c r="CV48" s="4"/>
      <c r="CW48" s="4"/>
      <c r="CX48" s="4"/>
      <c r="CY48" s="4"/>
      <c r="CZ48" s="143">
        <v>0</v>
      </c>
      <c r="DA48" s="4"/>
      <c r="DB48" s="4"/>
      <c r="DC48" s="4"/>
      <c r="DD48" s="4"/>
      <c r="DE48" s="4"/>
      <c r="DF48" s="4"/>
      <c r="DG48" s="4"/>
      <c r="DH48" s="4"/>
      <c r="DI48" s="4"/>
      <c r="DJ48" s="4"/>
      <c r="DK48" s="4"/>
      <c r="DL48" s="4"/>
      <c r="DM48" s="4"/>
      <c r="DN48" s="4"/>
      <c r="DO48" s="4"/>
      <c r="DP48" s="4"/>
      <c r="DQ48" s="4"/>
      <c r="DR48" s="4"/>
      <c r="DS48" s="4"/>
      <c r="DT48" s="78">
        <v>0.1</v>
      </c>
      <c r="DV48" s="35"/>
      <c r="DW48" s="4"/>
      <c r="DX48" s="4"/>
      <c r="DY48" s="4"/>
      <c r="DZ48" s="4"/>
      <c r="EA48" s="4"/>
      <c r="EB48" s="4"/>
      <c r="EC48" s="4"/>
      <c r="ED48" s="4"/>
      <c r="EE48" s="4"/>
      <c r="EF48" s="4"/>
      <c r="EG48" s="4"/>
      <c r="EH48" s="4"/>
      <c r="EI48" s="4"/>
      <c r="EJ48" s="4"/>
      <c r="EK48" s="143">
        <v>6.6666666666666666E-2</v>
      </c>
      <c r="EL48" s="4"/>
      <c r="EM48" s="4"/>
      <c r="EN48" s="4"/>
      <c r="EO48" s="4"/>
      <c r="EP48" s="4"/>
      <c r="EQ48" s="4"/>
      <c r="ER48" s="4"/>
      <c r="ES48" s="4"/>
      <c r="ET48" s="4"/>
      <c r="EU48" s="4"/>
      <c r="EV48" s="4"/>
      <c r="EW48" s="4"/>
      <c r="EX48" s="4"/>
      <c r="EY48" s="4"/>
      <c r="EZ48" s="4"/>
      <c r="FA48" s="4"/>
      <c r="FB48" s="4"/>
      <c r="FC48" s="4"/>
      <c r="FD48" s="4"/>
      <c r="FE48" s="78">
        <v>6.6666666666666666E-2</v>
      </c>
      <c r="FG48" s="35"/>
      <c r="FH48" s="4"/>
      <c r="FI48" s="4"/>
      <c r="FJ48" s="4"/>
      <c r="FK48" s="4"/>
      <c r="FL48" s="4"/>
      <c r="FM48" s="4"/>
      <c r="FN48" s="4"/>
      <c r="FO48" s="4"/>
      <c r="FP48" s="4"/>
      <c r="FQ48" s="4"/>
      <c r="FR48" s="4"/>
      <c r="FS48" s="4"/>
      <c r="FT48" s="4"/>
      <c r="FU48" s="4"/>
      <c r="FV48" s="143">
        <v>0.1</v>
      </c>
      <c r="FW48" s="4"/>
      <c r="FX48" s="4"/>
      <c r="FY48" s="4"/>
      <c r="FZ48" s="4"/>
      <c r="GA48" s="4"/>
      <c r="GB48" s="4"/>
      <c r="GC48" s="4"/>
      <c r="GD48" s="4"/>
      <c r="GE48" s="4"/>
      <c r="GF48" s="4"/>
      <c r="GG48" s="4"/>
      <c r="GH48" s="4"/>
      <c r="GI48" s="4"/>
      <c r="GJ48" s="4"/>
      <c r="GK48" s="4"/>
      <c r="GL48" s="4"/>
      <c r="GM48" s="4"/>
      <c r="GN48" s="4"/>
      <c r="GO48" s="4"/>
      <c r="GP48" s="78">
        <v>0.5</v>
      </c>
    </row>
    <row r="49" spans="3:198" s="6" customFormat="1" ht="18" customHeight="1" x14ac:dyDescent="0.2">
      <c r="C49" s="311" t="s">
        <v>49</v>
      </c>
      <c r="D49" s="310"/>
      <c r="E49" s="296"/>
      <c r="F49" s="305"/>
      <c r="H49" s="35"/>
      <c r="I49" s="4"/>
      <c r="J49" s="4"/>
      <c r="K49" s="4"/>
      <c r="L49" s="4"/>
      <c r="M49" s="34"/>
      <c r="O49" s="297"/>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306"/>
      <c r="AZ49" s="297"/>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96"/>
      <c r="BY49" s="296"/>
      <c r="BZ49" s="296"/>
      <c r="CA49" s="296"/>
      <c r="CB49" s="296"/>
      <c r="CC49" s="296"/>
      <c r="CD49" s="296"/>
      <c r="CE49" s="296"/>
      <c r="CF49" s="296"/>
      <c r="CG49" s="296"/>
      <c r="CH49" s="296"/>
      <c r="CI49" s="306"/>
      <c r="CK49" s="297"/>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c r="DQ49" s="296"/>
      <c r="DR49" s="296"/>
      <c r="DS49" s="296"/>
      <c r="DT49" s="306"/>
      <c r="DV49" s="297"/>
      <c r="DW49" s="296"/>
      <c r="DX49" s="296"/>
      <c r="DY49" s="296"/>
      <c r="DZ49" s="296"/>
      <c r="EA49" s="296"/>
      <c r="EB49" s="296"/>
      <c r="EC49" s="296"/>
      <c r="ED49" s="296"/>
      <c r="EE49" s="296"/>
      <c r="EF49" s="296"/>
      <c r="EG49" s="296"/>
      <c r="EH49" s="296"/>
      <c r="EI49" s="296"/>
      <c r="EJ49" s="296"/>
      <c r="EK49" s="296"/>
      <c r="EL49" s="296"/>
      <c r="EM49" s="296"/>
      <c r="EN49" s="296"/>
      <c r="EO49" s="296"/>
      <c r="EP49" s="296"/>
      <c r="EQ49" s="296"/>
      <c r="ER49" s="296"/>
      <c r="ES49" s="296"/>
      <c r="ET49" s="296"/>
      <c r="EU49" s="296"/>
      <c r="EV49" s="296"/>
      <c r="EW49" s="296"/>
      <c r="EX49" s="296"/>
      <c r="EY49" s="296"/>
      <c r="EZ49" s="296"/>
      <c r="FA49" s="296"/>
      <c r="FB49" s="296"/>
      <c r="FC49" s="296"/>
      <c r="FD49" s="296"/>
      <c r="FE49" s="306"/>
      <c r="FG49" s="297"/>
      <c r="FH49" s="296"/>
      <c r="FI49" s="296"/>
      <c r="FJ49" s="296"/>
      <c r="FK49" s="296"/>
      <c r="FL49" s="296"/>
      <c r="FM49" s="296"/>
      <c r="FN49" s="296"/>
      <c r="FO49" s="296"/>
      <c r="FP49" s="296"/>
      <c r="FQ49" s="296"/>
      <c r="FR49" s="296"/>
      <c r="FS49" s="296"/>
      <c r="FT49" s="296"/>
      <c r="FU49" s="296"/>
      <c r="FV49" s="296"/>
      <c r="FW49" s="296"/>
      <c r="FX49" s="296"/>
      <c r="FY49" s="296"/>
      <c r="FZ49" s="296"/>
      <c r="GA49" s="296"/>
      <c r="GB49" s="296"/>
      <c r="GC49" s="296"/>
      <c r="GD49" s="296"/>
      <c r="GE49" s="296"/>
      <c r="GF49" s="296"/>
      <c r="GG49" s="296"/>
      <c r="GH49" s="296"/>
      <c r="GI49" s="296"/>
      <c r="GJ49" s="296"/>
      <c r="GK49" s="296"/>
      <c r="GL49" s="296"/>
      <c r="GM49" s="296"/>
      <c r="GN49" s="296"/>
      <c r="GO49" s="296"/>
      <c r="GP49" s="306"/>
    </row>
    <row r="50" spans="3:198" s="6" customFormat="1" ht="18" customHeight="1" x14ac:dyDescent="0.2">
      <c r="C50" s="39" t="s">
        <v>96</v>
      </c>
      <c r="E50" s="37" t="s">
        <v>288</v>
      </c>
      <c r="F50" s="34"/>
      <c r="H50" s="40"/>
      <c r="I50" s="4"/>
      <c r="J50" s="4"/>
      <c r="K50" s="4"/>
      <c r="L50" s="4"/>
      <c r="M50" s="34"/>
      <c r="O50" s="35"/>
      <c r="P50" s="4"/>
      <c r="Q50" s="4"/>
      <c r="R50" s="4"/>
      <c r="S50" s="4"/>
      <c r="T50" s="4"/>
      <c r="U50" s="4"/>
      <c r="V50" s="4"/>
      <c r="W50" s="4"/>
      <c r="X50" s="4"/>
      <c r="Y50" s="4"/>
      <c r="Z50" s="4"/>
      <c r="AA50" s="4"/>
      <c r="AB50" s="4"/>
      <c r="AC50" s="4"/>
      <c r="AD50" s="48">
        <f>AD$21*AD39</f>
        <v>7.243054711111113</v>
      </c>
      <c r="AE50" s="4"/>
      <c r="AF50" s="4"/>
      <c r="AG50" s="4"/>
      <c r="AH50" s="4"/>
      <c r="AI50" s="4"/>
      <c r="AJ50" s="4"/>
      <c r="AK50" s="4"/>
      <c r="AL50" s="4"/>
      <c r="AM50" s="4"/>
      <c r="AN50" s="4"/>
      <c r="AO50" s="4"/>
      <c r="AP50" s="4"/>
      <c r="AQ50" s="4"/>
      <c r="AR50" s="4"/>
      <c r="AS50" s="4"/>
      <c r="AT50" s="4"/>
      <c r="AU50" s="4"/>
      <c r="AV50" s="4"/>
      <c r="AW50" s="4"/>
      <c r="AX50" s="45">
        <f>AX$21*AX39</f>
        <v>5.0923909885633858</v>
      </c>
      <c r="AZ50" s="35"/>
      <c r="BA50" s="4"/>
      <c r="BB50" s="4"/>
      <c r="BC50" s="4"/>
      <c r="BD50" s="4"/>
      <c r="BE50" s="4"/>
      <c r="BF50" s="4"/>
      <c r="BG50" s="4"/>
      <c r="BH50" s="4"/>
      <c r="BI50" s="4"/>
      <c r="BJ50" s="4"/>
      <c r="BK50" s="4"/>
      <c r="BL50" s="4"/>
      <c r="BM50" s="4"/>
      <c r="BN50" s="4"/>
      <c r="BO50" s="48">
        <f>BO$21*BO39</f>
        <v>3.0133569140061303</v>
      </c>
      <c r="BP50" s="4"/>
      <c r="BQ50" s="4"/>
      <c r="BR50" s="4"/>
      <c r="BS50" s="4"/>
      <c r="BT50" s="4"/>
      <c r="BU50" s="4"/>
      <c r="BV50" s="4"/>
      <c r="BW50" s="4"/>
      <c r="BX50" s="4"/>
      <c r="BY50" s="4"/>
      <c r="BZ50" s="4"/>
      <c r="CA50" s="4"/>
      <c r="CB50" s="4"/>
      <c r="CC50" s="4"/>
      <c r="CD50" s="4"/>
      <c r="CE50" s="4"/>
      <c r="CF50" s="4"/>
      <c r="CG50" s="4"/>
      <c r="CH50" s="4"/>
      <c r="CI50" s="45">
        <f>CI$21*CI39</f>
        <v>1.8803842902230228</v>
      </c>
      <c r="CK50" s="35"/>
      <c r="CL50" s="4"/>
      <c r="CM50" s="4"/>
      <c r="CN50" s="4"/>
      <c r="CO50" s="4"/>
      <c r="CP50" s="4"/>
      <c r="CQ50" s="4"/>
      <c r="CR50" s="4"/>
      <c r="CS50" s="4"/>
      <c r="CT50" s="4"/>
      <c r="CU50" s="4"/>
      <c r="CV50" s="4"/>
      <c r="CW50" s="4"/>
      <c r="CX50" s="4"/>
      <c r="CY50" s="4"/>
      <c r="CZ50" s="48">
        <f>CZ$21*CZ39</f>
        <v>4.2785212812636626</v>
      </c>
      <c r="DA50" s="4"/>
      <c r="DB50" s="4"/>
      <c r="DC50" s="4"/>
      <c r="DD50" s="4"/>
      <c r="DE50" s="4"/>
      <c r="DF50" s="4"/>
      <c r="DG50" s="4"/>
      <c r="DH50" s="4"/>
      <c r="DI50" s="4"/>
      <c r="DJ50" s="4"/>
      <c r="DK50" s="4"/>
      <c r="DL50" s="4"/>
      <c r="DM50" s="4"/>
      <c r="DN50" s="4"/>
      <c r="DO50" s="4"/>
      <c r="DP50" s="4"/>
      <c r="DQ50" s="4"/>
      <c r="DR50" s="4"/>
      <c r="DS50" s="4"/>
      <c r="DT50" s="45">
        <f>DT$21*DT39</f>
        <v>2.3657158823826534</v>
      </c>
      <c r="DV50" s="35"/>
      <c r="DW50" s="4"/>
      <c r="DX50" s="4"/>
      <c r="DY50" s="4"/>
      <c r="DZ50" s="4"/>
      <c r="EA50" s="4"/>
      <c r="EB50" s="4"/>
      <c r="EC50" s="4"/>
      <c r="ED50" s="4"/>
      <c r="EE50" s="4"/>
      <c r="EF50" s="4"/>
      <c r="EG50" s="4"/>
      <c r="EH50" s="4"/>
      <c r="EI50" s="4"/>
      <c r="EJ50" s="4"/>
      <c r="EK50" s="48">
        <f>EK$21*EK39</f>
        <v>10.046421850220399</v>
      </c>
      <c r="EL50" s="4"/>
      <c r="EM50" s="4"/>
      <c r="EN50" s="4"/>
      <c r="EO50" s="4"/>
      <c r="EP50" s="4"/>
      <c r="EQ50" s="4"/>
      <c r="ER50" s="4"/>
      <c r="ES50" s="4"/>
      <c r="ET50" s="4"/>
      <c r="EU50" s="4"/>
      <c r="EV50" s="4"/>
      <c r="EW50" s="4"/>
      <c r="EX50" s="4"/>
      <c r="EY50" s="4"/>
      <c r="EZ50" s="4"/>
      <c r="FA50" s="4"/>
      <c r="FB50" s="4"/>
      <c r="FC50" s="4"/>
      <c r="FD50" s="4"/>
      <c r="FE50" s="45">
        <f>FE$21*FE39</f>
        <v>6.5909317485140013</v>
      </c>
      <c r="FG50" s="35"/>
      <c r="FH50" s="4"/>
      <c r="FI50" s="4"/>
      <c r="FJ50" s="4"/>
      <c r="FK50" s="4"/>
      <c r="FL50" s="4"/>
      <c r="FM50" s="4"/>
      <c r="FN50" s="4"/>
      <c r="FO50" s="4"/>
      <c r="FP50" s="4"/>
      <c r="FQ50" s="4"/>
      <c r="FR50" s="4"/>
      <c r="FS50" s="4"/>
      <c r="FT50" s="4"/>
      <c r="FU50" s="4"/>
      <c r="FV50" s="48">
        <f>FV$21*FV39</f>
        <v>4.3402899318214381</v>
      </c>
      <c r="FW50" s="4"/>
      <c r="FX50" s="4"/>
      <c r="FY50" s="4"/>
      <c r="FZ50" s="4"/>
      <c r="GA50" s="4"/>
      <c r="GB50" s="4"/>
      <c r="GC50" s="4"/>
      <c r="GD50" s="4"/>
      <c r="GE50" s="4"/>
      <c r="GF50" s="4"/>
      <c r="GG50" s="4"/>
      <c r="GH50" s="4"/>
      <c r="GI50" s="4"/>
      <c r="GJ50" s="4"/>
      <c r="GK50" s="4"/>
      <c r="GL50" s="4"/>
      <c r="GM50" s="4"/>
      <c r="GN50" s="4"/>
      <c r="GO50" s="4"/>
      <c r="GP50" s="45">
        <f>GP$21*GP39</f>
        <v>3.467667313395729</v>
      </c>
    </row>
    <row r="51" spans="3:198" s="6" customFormat="1" ht="18" customHeight="1" x14ac:dyDescent="0.2">
      <c r="C51" s="187" t="s">
        <v>105</v>
      </c>
      <c r="E51" s="37" t="s">
        <v>28</v>
      </c>
      <c r="F51" s="4"/>
      <c r="H51" s="40"/>
      <c r="I51" s="4"/>
      <c r="J51" s="4"/>
      <c r="K51" s="4"/>
      <c r="L51" s="4"/>
      <c r="M51" s="34"/>
      <c r="O51" s="35"/>
      <c r="P51" s="4"/>
      <c r="Q51" s="4"/>
      <c r="R51" s="4"/>
      <c r="S51" s="4"/>
      <c r="T51" s="4"/>
      <c r="U51" s="4"/>
      <c r="V51" s="4"/>
      <c r="W51" s="4"/>
      <c r="X51" s="4"/>
      <c r="Y51" s="4"/>
      <c r="Z51" s="4"/>
      <c r="AA51" s="4"/>
      <c r="AB51" s="4"/>
      <c r="AC51" s="4"/>
      <c r="AD51" s="48">
        <f t="shared" ref="AD51:AD59" si="12">AD$21*AD40</f>
        <v>0</v>
      </c>
      <c r="AE51" s="4"/>
      <c r="AF51" s="4"/>
      <c r="AG51" s="4"/>
      <c r="AH51" s="4"/>
      <c r="AI51" s="4"/>
      <c r="AJ51" s="4"/>
      <c r="AK51" s="4"/>
      <c r="AL51" s="4"/>
      <c r="AM51" s="4"/>
      <c r="AN51" s="4"/>
      <c r="AO51" s="4"/>
      <c r="AP51" s="4"/>
      <c r="AQ51" s="4"/>
      <c r="AR51" s="4"/>
      <c r="AS51" s="4"/>
      <c r="AT51" s="4"/>
      <c r="AU51" s="4"/>
      <c r="AV51" s="4"/>
      <c r="AW51" s="4"/>
      <c r="AX51" s="45">
        <f t="shared" ref="AX51:AX59" si="13">AX$21*AX40</f>
        <v>0</v>
      </c>
      <c r="AZ51" s="35"/>
      <c r="BA51" s="4"/>
      <c r="BB51" s="4"/>
      <c r="BC51" s="4"/>
      <c r="BD51" s="4"/>
      <c r="BE51" s="4"/>
      <c r="BF51" s="4"/>
      <c r="BG51" s="4"/>
      <c r="BH51" s="4"/>
      <c r="BI51" s="4"/>
      <c r="BJ51" s="4"/>
      <c r="BK51" s="4"/>
      <c r="BL51" s="4"/>
      <c r="BM51" s="4"/>
      <c r="BN51" s="4"/>
      <c r="BO51" s="48">
        <f t="shared" ref="BO51:BO59" si="14">BO$21*BO40</f>
        <v>0</v>
      </c>
      <c r="BP51" s="4"/>
      <c r="BQ51" s="4"/>
      <c r="BR51" s="4"/>
      <c r="BS51" s="4"/>
      <c r="BT51" s="4"/>
      <c r="BU51" s="4"/>
      <c r="BV51" s="4"/>
      <c r="BW51" s="4"/>
      <c r="BX51" s="4"/>
      <c r="BY51" s="4"/>
      <c r="BZ51" s="4"/>
      <c r="CA51" s="4"/>
      <c r="CB51" s="4"/>
      <c r="CC51" s="4"/>
      <c r="CD51" s="4"/>
      <c r="CE51" s="4"/>
      <c r="CF51" s="4"/>
      <c r="CG51" s="4"/>
      <c r="CH51" s="4"/>
      <c r="CI51" s="45">
        <f t="shared" ref="CI51:CI59" si="15">CI$21*CI40</f>
        <v>0</v>
      </c>
      <c r="CK51" s="35"/>
      <c r="CL51" s="4"/>
      <c r="CM51" s="4"/>
      <c r="CN51" s="4"/>
      <c r="CO51" s="4"/>
      <c r="CP51" s="4"/>
      <c r="CQ51" s="4"/>
      <c r="CR51" s="4"/>
      <c r="CS51" s="4"/>
      <c r="CT51" s="4"/>
      <c r="CU51" s="4"/>
      <c r="CV51" s="4"/>
      <c r="CW51" s="4"/>
      <c r="CX51" s="4"/>
      <c r="CY51" s="4"/>
      <c r="CZ51" s="48">
        <f t="shared" ref="CZ51:CZ59" si="16">CZ$21*CZ40</f>
        <v>3.056086629474045</v>
      </c>
      <c r="DA51" s="4"/>
      <c r="DB51" s="4"/>
      <c r="DC51" s="4"/>
      <c r="DD51" s="4"/>
      <c r="DE51" s="4"/>
      <c r="DF51" s="4"/>
      <c r="DG51" s="4"/>
      <c r="DH51" s="4"/>
      <c r="DI51" s="4"/>
      <c r="DJ51" s="4"/>
      <c r="DK51" s="4"/>
      <c r="DL51" s="4"/>
      <c r="DM51" s="4"/>
      <c r="DN51" s="4"/>
      <c r="DO51" s="4"/>
      <c r="DP51" s="4"/>
      <c r="DQ51" s="4"/>
      <c r="DR51" s="4"/>
      <c r="DS51" s="4"/>
      <c r="DT51" s="45">
        <f t="shared" ref="DT51:DT59" si="17">DT$21*DT40</f>
        <v>1.6897970588447526</v>
      </c>
      <c r="DV51" s="35"/>
      <c r="DW51" s="4"/>
      <c r="DX51" s="4"/>
      <c r="DY51" s="4"/>
      <c r="DZ51" s="4"/>
      <c r="EA51" s="4"/>
      <c r="EB51" s="4"/>
      <c r="EC51" s="4"/>
      <c r="ED51" s="4"/>
      <c r="EE51" s="4"/>
      <c r="EF51" s="4"/>
      <c r="EG51" s="4"/>
      <c r="EH51" s="4"/>
      <c r="EI51" s="4"/>
      <c r="EJ51" s="4"/>
      <c r="EK51" s="48">
        <f t="shared" ref="EK51:EK59" si="18">EK$21*EK40</f>
        <v>0</v>
      </c>
      <c r="EL51" s="4"/>
      <c r="EM51" s="4"/>
      <c r="EN51" s="4"/>
      <c r="EO51" s="4"/>
      <c r="EP51" s="4"/>
      <c r="EQ51" s="4"/>
      <c r="ER51" s="4"/>
      <c r="ES51" s="4"/>
      <c r="ET51" s="4"/>
      <c r="EU51" s="4"/>
      <c r="EV51" s="4"/>
      <c r="EW51" s="4"/>
      <c r="EX51" s="4"/>
      <c r="EY51" s="4"/>
      <c r="EZ51" s="4"/>
      <c r="FA51" s="4"/>
      <c r="FB51" s="4"/>
      <c r="FC51" s="4"/>
      <c r="FD51" s="4"/>
      <c r="FE51" s="45">
        <f t="shared" ref="FE51:FE59" si="19">FE$21*FE40</f>
        <v>0</v>
      </c>
      <c r="FG51" s="35"/>
      <c r="FH51" s="4"/>
      <c r="FI51" s="4"/>
      <c r="FJ51" s="4"/>
      <c r="FK51" s="4"/>
      <c r="FL51" s="4"/>
      <c r="FM51" s="4"/>
      <c r="FN51" s="4"/>
      <c r="FO51" s="4"/>
      <c r="FP51" s="4"/>
      <c r="FQ51" s="4"/>
      <c r="FR51" s="4"/>
      <c r="FS51" s="4"/>
      <c r="FT51" s="4"/>
      <c r="FU51" s="4"/>
      <c r="FV51" s="48">
        <f t="shared" ref="FV51:FV59" si="20">FV$21*FV40</f>
        <v>3.2552174488660786</v>
      </c>
      <c r="FW51" s="4"/>
      <c r="FX51" s="4"/>
      <c r="FY51" s="4"/>
      <c r="FZ51" s="4"/>
      <c r="GA51" s="4"/>
      <c r="GB51" s="4"/>
      <c r="GC51" s="4"/>
      <c r="GD51" s="4"/>
      <c r="GE51" s="4"/>
      <c r="GF51" s="4"/>
      <c r="GG51" s="4"/>
      <c r="GH51" s="4"/>
      <c r="GI51" s="4"/>
      <c r="GJ51" s="4"/>
      <c r="GK51" s="4"/>
      <c r="GL51" s="4"/>
      <c r="GM51" s="4"/>
      <c r="GN51" s="4"/>
      <c r="GO51" s="4"/>
      <c r="GP51" s="45">
        <f t="shared" ref="GP51:GP59" si="21">GP$21*GP40</f>
        <v>2.6007504850467966</v>
      </c>
    </row>
    <row r="52" spans="3:198" s="6" customFormat="1" ht="18" customHeight="1" x14ac:dyDescent="0.2">
      <c r="C52" s="187" t="s">
        <v>106</v>
      </c>
      <c r="E52" s="37" t="s">
        <v>28</v>
      </c>
      <c r="F52" s="4"/>
      <c r="H52" s="40"/>
      <c r="I52" s="4"/>
      <c r="J52" s="4"/>
      <c r="K52" s="4"/>
      <c r="L52" s="4"/>
      <c r="M52" s="34"/>
      <c r="O52" s="35"/>
      <c r="P52" s="4"/>
      <c r="Q52" s="4"/>
      <c r="R52" s="4"/>
      <c r="S52" s="4"/>
      <c r="T52" s="4"/>
      <c r="U52" s="4"/>
      <c r="V52" s="4"/>
      <c r="W52" s="4"/>
      <c r="X52" s="4"/>
      <c r="Y52" s="4"/>
      <c r="Z52" s="4"/>
      <c r="AA52" s="4"/>
      <c r="AB52" s="4"/>
      <c r="AC52" s="4"/>
      <c r="AD52" s="48">
        <f t="shared" si="12"/>
        <v>7.243054711111113</v>
      </c>
      <c r="AE52" s="4"/>
      <c r="AF52" s="4"/>
      <c r="AG52" s="4"/>
      <c r="AH52" s="4"/>
      <c r="AI52" s="4"/>
      <c r="AJ52" s="4"/>
      <c r="AK52" s="4"/>
      <c r="AL52" s="4"/>
      <c r="AM52" s="4"/>
      <c r="AN52" s="4"/>
      <c r="AO52" s="4"/>
      <c r="AP52" s="4"/>
      <c r="AQ52" s="4"/>
      <c r="AR52" s="4"/>
      <c r="AS52" s="4"/>
      <c r="AT52" s="4"/>
      <c r="AU52" s="4"/>
      <c r="AV52" s="4"/>
      <c r="AW52" s="4"/>
      <c r="AX52" s="45">
        <f t="shared" si="13"/>
        <v>5.0923909885633858</v>
      </c>
      <c r="AZ52" s="35"/>
      <c r="BA52" s="4"/>
      <c r="BB52" s="4"/>
      <c r="BC52" s="4"/>
      <c r="BD52" s="4"/>
      <c r="BE52" s="4"/>
      <c r="BF52" s="4"/>
      <c r="BG52" s="4"/>
      <c r="BH52" s="4"/>
      <c r="BI52" s="4"/>
      <c r="BJ52" s="4"/>
      <c r="BK52" s="4"/>
      <c r="BL52" s="4"/>
      <c r="BM52" s="4"/>
      <c r="BN52" s="4"/>
      <c r="BO52" s="48">
        <f t="shared" si="14"/>
        <v>3.0133569140061303</v>
      </c>
      <c r="BP52" s="4"/>
      <c r="BQ52" s="4"/>
      <c r="BR52" s="4"/>
      <c r="BS52" s="4"/>
      <c r="BT52" s="4"/>
      <c r="BU52" s="4"/>
      <c r="BV52" s="4"/>
      <c r="BW52" s="4"/>
      <c r="BX52" s="4"/>
      <c r="BY52" s="4"/>
      <c r="BZ52" s="4"/>
      <c r="CA52" s="4"/>
      <c r="CB52" s="4"/>
      <c r="CC52" s="4"/>
      <c r="CD52" s="4"/>
      <c r="CE52" s="4"/>
      <c r="CF52" s="4"/>
      <c r="CG52" s="4"/>
      <c r="CH52" s="4"/>
      <c r="CI52" s="45">
        <f t="shared" si="15"/>
        <v>1.8803842902230228</v>
      </c>
      <c r="CK52" s="35"/>
      <c r="CL52" s="4"/>
      <c r="CM52" s="4"/>
      <c r="CN52" s="4"/>
      <c r="CO52" s="4"/>
      <c r="CP52" s="4"/>
      <c r="CQ52" s="4"/>
      <c r="CR52" s="4"/>
      <c r="CS52" s="4"/>
      <c r="CT52" s="4"/>
      <c r="CU52" s="4"/>
      <c r="CV52" s="4"/>
      <c r="CW52" s="4"/>
      <c r="CX52" s="4"/>
      <c r="CY52" s="4"/>
      <c r="CZ52" s="48">
        <f t="shared" si="16"/>
        <v>1.2224346517896181</v>
      </c>
      <c r="DA52" s="4"/>
      <c r="DB52" s="4"/>
      <c r="DC52" s="4"/>
      <c r="DD52" s="4"/>
      <c r="DE52" s="4"/>
      <c r="DF52" s="4"/>
      <c r="DG52" s="4"/>
      <c r="DH52" s="4"/>
      <c r="DI52" s="4"/>
      <c r="DJ52" s="4"/>
      <c r="DK52" s="4"/>
      <c r="DL52" s="4"/>
      <c r="DM52" s="4"/>
      <c r="DN52" s="4"/>
      <c r="DO52" s="4"/>
      <c r="DP52" s="4"/>
      <c r="DQ52" s="4"/>
      <c r="DR52" s="4"/>
      <c r="DS52" s="4"/>
      <c r="DT52" s="45">
        <f t="shared" si="17"/>
        <v>0.67591882353790111</v>
      </c>
      <c r="DV52" s="35"/>
      <c r="DW52" s="4"/>
      <c r="DX52" s="4"/>
      <c r="DY52" s="4"/>
      <c r="DZ52" s="4"/>
      <c r="EA52" s="4"/>
      <c r="EB52" s="4"/>
      <c r="EC52" s="4"/>
      <c r="ED52" s="4"/>
      <c r="EE52" s="4"/>
      <c r="EF52" s="4"/>
      <c r="EG52" s="4"/>
      <c r="EH52" s="4"/>
      <c r="EI52" s="4"/>
      <c r="EJ52" s="4"/>
      <c r="EK52" s="48">
        <f t="shared" si="18"/>
        <v>10.046421850220399</v>
      </c>
      <c r="EL52" s="4"/>
      <c r="EM52" s="4"/>
      <c r="EN52" s="4"/>
      <c r="EO52" s="4"/>
      <c r="EP52" s="4"/>
      <c r="EQ52" s="4"/>
      <c r="ER52" s="4"/>
      <c r="ES52" s="4"/>
      <c r="ET52" s="4"/>
      <c r="EU52" s="4"/>
      <c r="EV52" s="4"/>
      <c r="EW52" s="4"/>
      <c r="EX52" s="4"/>
      <c r="EY52" s="4"/>
      <c r="EZ52" s="4"/>
      <c r="FA52" s="4"/>
      <c r="FB52" s="4"/>
      <c r="FC52" s="4"/>
      <c r="FD52" s="4"/>
      <c r="FE52" s="45">
        <f t="shared" si="19"/>
        <v>6.5909317485140013</v>
      </c>
      <c r="FG52" s="35"/>
      <c r="FH52" s="4"/>
      <c r="FI52" s="4"/>
      <c r="FJ52" s="4"/>
      <c r="FK52" s="4"/>
      <c r="FL52" s="4"/>
      <c r="FM52" s="4"/>
      <c r="FN52" s="4"/>
      <c r="FO52" s="4"/>
      <c r="FP52" s="4"/>
      <c r="FQ52" s="4"/>
      <c r="FR52" s="4"/>
      <c r="FS52" s="4"/>
      <c r="FT52" s="4"/>
      <c r="FU52" s="4"/>
      <c r="FV52" s="48">
        <f t="shared" si="20"/>
        <v>1.0850724829553595</v>
      </c>
      <c r="FW52" s="4"/>
      <c r="FX52" s="4"/>
      <c r="FY52" s="4"/>
      <c r="FZ52" s="4"/>
      <c r="GA52" s="4"/>
      <c r="GB52" s="4"/>
      <c r="GC52" s="4"/>
      <c r="GD52" s="4"/>
      <c r="GE52" s="4"/>
      <c r="GF52" s="4"/>
      <c r="GG52" s="4"/>
      <c r="GH52" s="4"/>
      <c r="GI52" s="4"/>
      <c r="GJ52" s="4"/>
      <c r="GK52" s="4"/>
      <c r="GL52" s="4"/>
      <c r="GM52" s="4"/>
      <c r="GN52" s="4"/>
      <c r="GO52" s="4"/>
      <c r="GP52" s="45">
        <f t="shared" si="21"/>
        <v>0.86691682834893224</v>
      </c>
    </row>
    <row r="53" spans="3:198" s="6" customFormat="1" ht="18.75" customHeight="1" x14ac:dyDescent="0.2">
      <c r="C53" s="39" t="s">
        <v>100</v>
      </c>
      <c r="E53" s="37" t="s">
        <v>28</v>
      </c>
      <c r="F53" s="4"/>
      <c r="H53" s="40"/>
      <c r="I53" s="4"/>
      <c r="J53" s="4"/>
      <c r="K53" s="4"/>
      <c r="L53" s="4"/>
      <c r="M53" s="34"/>
      <c r="O53" s="35"/>
      <c r="P53" s="4"/>
      <c r="Q53" s="4"/>
      <c r="R53" s="4"/>
      <c r="S53" s="4"/>
      <c r="T53" s="4"/>
      <c r="U53" s="4"/>
      <c r="V53" s="4"/>
      <c r="W53" s="4"/>
      <c r="X53" s="4"/>
      <c r="Y53" s="4"/>
      <c r="Z53" s="4"/>
      <c r="AA53" s="4"/>
      <c r="AB53" s="4"/>
      <c r="AC53" s="4"/>
      <c r="AD53" s="48"/>
      <c r="AE53" s="4"/>
      <c r="AF53" s="4"/>
      <c r="AG53" s="4"/>
      <c r="AH53" s="4"/>
      <c r="AI53" s="4"/>
      <c r="AJ53" s="4"/>
      <c r="AK53" s="4"/>
      <c r="AL53" s="4"/>
      <c r="AM53" s="4"/>
      <c r="AN53" s="4"/>
      <c r="AO53" s="4"/>
      <c r="AP53" s="4"/>
      <c r="AQ53" s="4"/>
      <c r="AR53" s="4"/>
      <c r="AS53" s="4"/>
      <c r="AT53" s="4"/>
      <c r="AU53" s="4"/>
      <c r="AV53" s="4"/>
      <c r="AW53" s="4"/>
      <c r="AX53" s="45">
        <f>AX$21*AX42</f>
        <v>6.9441695298591632</v>
      </c>
      <c r="AZ53" s="35"/>
      <c r="BA53" s="4"/>
      <c r="BB53" s="4"/>
      <c r="BC53" s="4"/>
      <c r="BD53" s="4"/>
      <c r="BE53" s="4"/>
      <c r="BF53" s="4"/>
      <c r="BG53" s="4"/>
      <c r="BH53" s="4"/>
      <c r="BI53" s="4"/>
      <c r="BJ53" s="4"/>
      <c r="BK53" s="4"/>
      <c r="BL53" s="4"/>
      <c r="BM53" s="4"/>
      <c r="BN53" s="4"/>
      <c r="BO53" s="48"/>
      <c r="BP53" s="4"/>
      <c r="BQ53" s="4"/>
      <c r="BR53" s="4"/>
      <c r="BS53" s="4"/>
      <c r="BT53" s="4"/>
      <c r="BU53" s="4"/>
      <c r="BV53" s="4"/>
      <c r="BW53" s="4"/>
      <c r="BX53" s="4"/>
      <c r="BY53" s="4"/>
      <c r="BZ53" s="4"/>
      <c r="CA53" s="4"/>
      <c r="CB53" s="4"/>
      <c r="CC53" s="4"/>
      <c r="CD53" s="4"/>
      <c r="CE53" s="4"/>
      <c r="CF53" s="4"/>
      <c r="CG53" s="4"/>
      <c r="CH53" s="4"/>
      <c r="CI53" s="45">
        <f t="shared" si="15"/>
        <v>2.507179053630697</v>
      </c>
      <c r="CK53" s="35"/>
      <c r="CL53" s="4"/>
      <c r="CM53" s="4"/>
      <c r="CN53" s="4"/>
      <c r="CO53" s="4"/>
      <c r="CP53" s="4"/>
      <c r="CQ53" s="4"/>
      <c r="CR53" s="4"/>
      <c r="CS53" s="4"/>
      <c r="CT53" s="4"/>
      <c r="CU53" s="4"/>
      <c r="CV53" s="4"/>
      <c r="CW53" s="4"/>
      <c r="CX53" s="4"/>
      <c r="CY53" s="4"/>
      <c r="CZ53" s="48"/>
      <c r="DA53" s="4"/>
      <c r="DB53" s="4"/>
      <c r="DC53" s="4"/>
      <c r="DD53" s="4"/>
      <c r="DE53" s="4"/>
      <c r="DF53" s="4"/>
      <c r="DG53" s="4"/>
      <c r="DH53" s="4"/>
      <c r="DI53" s="4"/>
      <c r="DJ53" s="4"/>
      <c r="DK53" s="4"/>
      <c r="DL53" s="4"/>
      <c r="DM53" s="4"/>
      <c r="DN53" s="4"/>
      <c r="DO53" s="4"/>
      <c r="DP53" s="4"/>
      <c r="DQ53" s="4"/>
      <c r="DR53" s="4"/>
      <c r="DS53" s="4"/>
      <c r="DT53" s="45">
        <f t="shared" si="17"/>
        <v>3.3795941176895052</v>
      </c>
      <c r="DV53" s="35"/>
      <c r="DW53" s="4"/>
      <c r="DX53" s="4"/>
      <c r="DY53" s="4"/>
      <c r="DZ53" s="4"/>
      <c r="EA53" s="4"/>
      <c r="EB53" s="4"/>
      <c r="EC53" s="4"/>
      <c r="ED53" s="4"/>
      <c r="EE53" s="4"/>
      <c r="EF53" s="4"/>
      <c r="EG53" s="4"/>
      <c r="EH53" s="4"/>
      <c r="EI53" s="4"/>
      <c r="EJ53" s="4"/>
      <c r="EK53" s="48"/>
      <c r="EL53" s="4"/>
      <c r="EM53" s="4"/>
      <c r="EN53" s="4"/>
      <c r="EO53" s="4"/>
      <c r="EP53" s="4"/>
      <c r="EQ53" s="4"/>
      <c r="ER53" s="4"/>
      <c r="ES53" s="4"/>
      <c r="ET53" s="4"/>
      <c r="EU53" s="4"/>
      <c r="EV53" s="4"/>
      <c r="EW53" s="4"/>
      <c r="EX53" s="4"/>
      <c r="EY53" s="4"/>
      <c r="EZ53" s="4"/>
      <c r="FA53" s="4"/>
      <c r="FB53" s="4"/>
      <c r="FC53" s="4"/>
      <c r="FD53" s="4"/>
      <c r="FE53" s="45">
        <f t="shared" si="19"/>
        <v>7.0617125876935729</v>
      </c>
      <c r="FG53" s="35"/>
      <c r="FH53" s="4"/>
      <c r="FI53" s="4"/>
      <c r="FJ53" s="4"/>
      <c r="FK53" s="4"/>
      <c r="FL53" s="4"/>
      <c r="FM53" s="4"/>
      <c r="FN53" s="4"/>
      <c r="FO53" s="4"/>
      <c r="FP53" s="4"/>
      <c r="FQ53" s="4"/>
      <c r="FR53" s="4"/>
      <c r="FS53" s="4"/>
      <c r="FT53" s="4"/>
      <c r="FU53" s="4"/>
      <c r="FV53" s="48"/>
      <c r="FW53" s="4"/>
      <c r="FX53" s="4"/>
      <c r="FY53" s="4"/>
      <c r="FZ53" s="4"/>
      <c r="GA53" s="4"/>
      <c r="GB53" s="4"/>
      <c r="GC53" s="4"/>
      <c r="GD53" s="4"/>
      <c r="GE53" s="4"/>
      <c r="GF53" s="4"/>
      <c r="GG53" s="4"/>
      <c r="GH53" s="4"/>
      <c r="GI53" s="4"/>
      <c r="GJ53" s="4"/>
      <c r="GK53" s="4"/>
      <c r="GL53" s="4"/>
      <c r="GM53" s="4"/>
      <c r="GN53" s="4"/>
      <c r="GO53" s="4"/>
      <c r="GP53" s="45">
        <f t="shared" si="21"/>
        <v>8.6691682834893218</v>
      </c>
    </row>
    <row r="54" spans="3:198" s="6" customFormat="1" ht="18.75" customHeight="1" x14ac:dyDescent="0.2">
      <c r="C54" s="273" t="s">
        <v>101</v>
      </c>
      <c r="E54" s="37" t="s">
        <v>28</v>
      </c>
      <c r="F54" s="4"/>
      <c r="H54" s="40"/>
      <c r="I54" s="4"/>
      <c r="J54" s="4"/>
      <c r="K54" s="4"/>
      <c r="L54" s="4"/>
      <c r="M54" s="34"/>
      <c r="O54" s="35"/>
      <c r="P54" s="4"/>
      <c r="Q54" s="4"/>
      <c r="R54" s="4"/>
      <c r="S54" s="4"/>
      <c r="T54" s="4"/>
      <c r="U54" s="4"/>
      <c r="V54" s="4"/>
      <c r="W54" s="4"/>
      <c r="X54" s="4"/>
      <c r="Y54" s="4"/>
      <c r="Z54" s="4"/>
      <c r="AA54" s="4"/>
      <c r="AB54" s="4"/>
      <c r="AC54" s="4"/>
      <c r="AD54" s="48"/>
      <c r="AE54" s="4"/>
      <c r="AF54" s="4"/>
      <c r="AG54" s="4"/>
      <c r="AH54" s="4"/>
      <c r="AI54" s="4"/>
      <c r="AJ54" s="4"/>
      <c r="AK54" s="4"/>
      <c r="AL54" s="4"/>
      <c r="AM54" s="4"/>
      <c r="AN54" s="4"/>
      <c r="AO54" s="4"/>
      <c r="AP54" s="4"/>
      <c r="AQ54" s="4"/>
      <c r="AR54" s="4"/>
      <c r="AS54" s="4"/>
      <c r="AT54" s="4"/>
      <c r="AU54" s="4"/>
      <c r="AV54" s="4"/>
      <c r="AW54" s="4"/>
      <c r="AX54" s="45">
        <f t="shared" si="13"/>
        <v>0.4629446353239442</v>
      </c>
      <c r="AZ54" s="35"/>
      <c r="BA54" s="4"/>
      <c r="BB54" s="4"/>
      <c r="BC54" s="4"/>
      <c r="BD54" s="4"/>
      <c r="BE54" s="4"/>
      <c r="BF54" s="4"/>
      <c r="BG54" s="4"/>
      <c r="BH54" s="4"/>
      <c r="BI54" s="4"/>
      <c r="BJ54" s="4"/>
      <c r="BK54" s="4"/>
      <c r="BL54" s="4"/>
      <c r="BM54" s="4"/>
      <c r="BN54" s="4"/>
      <c r="BO54" s="48"/>
      <c r="BP54" s="4"/>
      <c r="BQ54" s="4"/>
      <c r="BR54" s="4"/>
      <c r="BS54" s="4"/>
      <c r="BT54" s="4"/>
      <c r="BU54" s="4"/>
      <c r="BV54" s="4"/>
      <c r="BW54" s="4"/>
      <c r="BX54" s="4"/>
      <c r="BY54" s="4"/>
      <c r="BZ54" s="4"/>
      <c r="CA54" s="4"/>
      <c r="CB54" s="4"/>
      <c r="CC54" s="4"/>
      <c r="CD54" s="4"/>
      <c r="CE54" s="4"/>
      <c r="CF54" s="4"/>
      <c r="CG54" s="4"/>
      <c r="CH54" s="4"/>
      <c r="CI54" s="45">
        <f t="shared" si="15"/>
        <v>0.31339738170383713</v>
      </c>
      <c r="CK54" s="35"/>
      <c r="CL54" s="4"/>
      <c r="CM54" s="4"/>
      <c r="CN54" s="4"/>
      <c r="CO54" s="4"/>
      <c r="CP54" s="4"/>
      <c r="CQ54" s="4"/>
      <c r="CR54" s="4"/>
      <c r="CS54" s="4"/>
      <c r="CT54" s="4"/>
      <c r="CU54" s="4"/>
      <c r="CV54" s="4"/>
      <c r="CW54" s="4"/>
      <c r="CX54" s="4"/>
      <c r="CY54" s="4"/>
      <c r="CZ54" s="48"/>
      <c r="DA54" s="4"/>
      <c r="DB54" s="4"/>
      <c r="DC54" s="4"/>
      <c r="DD54" s="4"/>
      <c r="DE54" s="4"/>
      <c r="DF54" s="4"/>
      <c r="DG54" s="4"/>
      <c r="DH54" s="4"/>
      <c r="DI54" s="4"/>
      <c r="DJ54" s="4"/>
      <c r="DK54" s="4"/>
      <c r="DL54" s="4"/>
      <c r="DM54" s="4"/>
      <c r="DN54" s="4"/>
      <c r="DO54" s="4"/>
      <c r="DP54" s="4"/>
      <c r="DQ54" s="4"/>
      <c r="DR54" s="4"/>
      <c r="DS54" s="4"/>
      <c r="DT54" s="45">
        <f t="shared" si="17"/>
        <v>1.0138782353068516</v>
      </c>
      <c r="DV54" s="35"/>
      <c r="DW54" s="4"/>
      <c r="DX54" s="4"/>
      <c r="DY54" s="4"/>
      <c r="DZ54" s="4"/>
      <c r="EA54" s="4"/>
      <c r="EB54" s="4"/>
      <c r="EC54" s="4"/>
      <c r="ED54" s="4"/>
      <c r="EE54" s="4"/>
      <c r="EF54" s="4"/>
      <c r="EG54" s="4"/>
      <c r="EH54" s="4"/>
      <c r="EI54" s="4"/>
      <c r="EJ54" s="4"/>
      <c r="EK54" s="48"/>
      <c r="EL54" s="4"/>
      <c r="EM54" s="4"/>
      <c r="EN54" s="4"/>
      <c r="EO54" s="4"/>
      <c r="EP54" s="4"/>
      <c r="EQ54" s="4"/>
      <c r="ER54" s="4"/>
      <c r="ES54" s="4"/>
      <c r="ET54" s="4"/>
      <c r="EU54" s="4"/>
      <c r="EV54" s="4"/>
      <c r="EW54" s="4"/>
      <c r="EX54" s="4"/>
      <c r="EY54" s="4"/>
      <c r="EZ54" s="4"/>
      <c r="FA54" s="4"/>
      <c r="FB54" s="4"/>
      <c r="FC54" s="4"/>
      <c r="FD54" s="4"/>
      <c r="FE54" s="45">
        <f t="shared" si="19"/>
        <v>2.3539041958978575</v>
      </c>
      <c r="FG54" s="35"/>
      <c r="FH54" s="4"/>
      <c r="FI54" s="4"/>
      <c r="FJ54" s="4"/>
      <c r="FK54" s="4"/>
      <c r="FL54" s="4"/>
      <c r="FM54" s="4"/>
      <c r="FN54" s="4"/>
      <c r="FO54" s="4"/>
      <c r="FP54" s="4"/>
      <c r="FQ54" s="4"/>
      <c r="FR54" s="4"/>
      <c r="FS54" s="4"/>
      <c r="FT54" s="4"/>
      <c r="FU54" s="4"/>
      <c r="FV54" s="48"/>
      <c r="FW54" s="4"/>
      <c r="FX54" s="4"/>
      <c r="FY54" s="4"/>
      <c r="FZ54" s="4"/>
      <c r="GA54" s="4"/>
      <c r="GB54" s="4"/>
      <c r="GC54" s="4"/>
      <c r="GD54" s="4"/>
      <c r="GE54" s="4"/>
      <c r="GF54" s="4"/>
      <c r="GG54" s="4"/>
      <c r="GH54" s="4"/>
      <c r="GI54" s="4"/>
      <c r="GJ54" s="4"/>
      <c r="GK54" s="4"/>
      <c r="GL54" s="4"/>
      <c r="GM54" s="4"/>
      <c r="GN54" s="4"/>
      <c r="GO54" s="4"/>
      <c r="GP54" s="45">
        <f t="shared" si="21"/>
        <v>1.7338336566978645</v>
      </c>
    </row>
    <row r="55" spans="3:198" s="6" customFormat="1" ht="18.75" customHeight="1" x14ac:dyDescent="0.2">
      <c r="C55" s="39" t="s">
        <v>277</v>
      </c>
      <c r="E55" s="37" t="s">
        <v>28</v>
      </c>
      <c r="F55" s="4"/>
      <c r="H55" s="40"/>
      <c r="I55" s="4"/>
      <c r="J55" s="4"/>
      <c r="K55" s="4"/>
      <c r="L55" s="4"/>
      <c r="M55" s="34"/>
      <c r="O55" s="35"/>
      <c r="P55" s="4"/>
      <c r="Q55" s="4"/>
      <c r="R55" s="4"/>
      <c r="S55" s="4"/>
      <c r="T55" s="4"/>
      <c r="U55" s="4"/>
      <c r="V55" s="4"/>
      <c r="W55" s="4"/>
      <c r="X55" s="4"/>
      <c r="Y55" s="4"/>
      <c r="Z55" s="4"/>
      <c r="AA55" s="4"/>
      <c r="AB55" s="4"/>
      <c r="AC55" s="4"/>
      <c r="AD55" s="48"/>
      <c r="AE55" s="4"/>
      <c r="AF55" s="4"/>
      <c r="AG55" s="4"/>
      <c r="AH55" s="4"/>
      <c r="AI55" s="4"/>
      <c r="AJ55" s="4"/>
      <c r="AK55" s="4"/>
      <c r="AL55" s="4"/>
      <c r="AM55" s="4"/>
      <c r="AN55" s="4"/>
      <c r="AO55" s="4"/>
      <c r="AP55" s="4"/>
      <c r="AQ55" s="4"/>
      <c r="AR55" s="4"/>
      <c r="AS55" s="4"/>
      <c r="AT55" s="4"/>
      <c r="AU55" s="4"/>
      <c r="AV55" s="4"/>
      <c r="AW55" s="4"/>
      <c r="AX55" s="45">
        <f t="shared" si="13"/>
        <v>6.9441695298591632</v>
      </c>
      <c r="AZ55" s="35"/>
      <c r="BA55" s="4"/>
      <c r="BB55" s="4"/>
      <c r="BC55" s="4"/>
      <c r="BD55" s="4"/>
      <c r="BE55" s="4"/>
      <c r="BF55" s="4"/>
      <c r="BG55" s="4"/>
      <c r="BH55" s="4"/>
      <c r="BI55" s="4"/>
      <c r="BJ55" s="4"/>
      <c r="BK55" s="4"/>
      <c r="BL55" s="4"/>
      <c r="BM55" s="4"/>
      <c r="BN55" s="4"/>
      <c r="BO55" s="48"/>
      <c r="BP55" s="4"/>
      <c r="BQ55" s="4"/>
      <c r="BR55" s="4"/>
      <c r="BS55" s="4"/>
      <c r="BT55" s="4"/>
      <c r="BU55" s="4"/>
      <c r="BV55" s="4"/>
      <c r="BW55" s="4"/>
      <c r="BX55" s="4"/>
      <c r="BY55" s="4"/>
      <c r="BZ55" s="4"/>
      <c r="CA55" s="4"/>
      <c r="CB55" s="4"/>
      <c r="CC55" s="4"/>
      <c r="CD55" s="4"/>
      <c r="CE55" s="4"/>
      <c r="CF55" s="4"/>
      <c r="CG55" s="4"/>
      <c r="CH55" s="4"/>
      <c r="CI55" s="45">
        <f t="shared" si="15"/>
        <v>2.507179053630697</v>
      </c>
      <c r="CK55" s="35"/>
      <c r="CL55" s="4"/>
      <c r="CM55" s="4"/>
      <c r="CN55" s="4"/>
      <c r="CO55" s="4"/>
      <c r="CP55" s="4"/>
      <c r="CQ55" s="4"/>
      <c r="CR55" s="4"/>
      <c r="CS55" s="4"/>
      <c r="CT55" s="4"/>
      <c r="CU55" s="4"/>
      <c r="CV55" s="4"/>
      <c r="CW55" s="4"/>
      <c r="CX55" s="4"/>
      <c r="CY55" s="4"/>
      <c r="CZ55" s="48"/>
      <c r="DA55" s="4"/>
      <c r="DB55" s="4"/>
      <c r="DC55" s="4"/>
      <c r="DD55" s="4"/>
      <c r="DE55" s="4"/>
      <c r="DF55" s="4"/>
      <c r="DG55" s="4"/>
      <c r="DH55" s="4"/>
      <c r="DI55" s="4"/>
      <c r="DJ55" s="4"/>
      <c r="DK55" s="4"/>
      <c r="DL55" s="4"/>
      <c r="DM55" s="4"/>
      <c r="DN55" s="4"/>
      <c r="DO55" s="4"/>
      <c r="DP55" s="4"/>
      <c r="DQ55" s="4"/>
      <c r="DR55" s="4"/>
      <c r="DS55" s="4"/>
      <c r="DT55" s="45">
        <f t="shared" si="17"/>
        <v>3.3795941176895052</v>
      </c>
      <c r="DV55" s="35"/>
      <c r="DW55" s="4"/>
      <c r="DX55" s="4"/>
      <c r="DY55" s="4"/>
      <c r="DZ55" s="4"/>
      <c r="EA55" s="4"/>
      <c r="EB55" s="4"/>
      <c r="EC55" s="4"/>
      <c r="ED55" s="4"/>
      <c r="EE55" s="4"/>
      <c r="EF55" s="4"/>
      <c r="EG55" s="4"/>
      <c r="EH55" s="4"/>
      <c r="EI55" s="4"/>
      <c r="EJ55" s="4"/>
      <c r="EK55" s="48"/>
      <c r="EL55" s="4"/>
      <c r="EM55" s="4"/>
      <c r="EN55" s="4"/>
      <c r="EO55" s="4"/>
      <c r="EP55" s="4"/>
      <c r="EQ55" s="4"/>
      <c r="ER55" s="4"/>
      <c r="ES55" s="4"/>
      <c r="ET55" s="4"/>
      <c r="EU55" s="4"/>
      <c r="EV55" s="4"/>
      <c r="EW55" s="4"/>
      <c r="EX55" s="4"/>
      <c r="EY55" s="4"/>
      <c r="EZ55" s="4"/>
      <c r="FA55" s="4"/>
      <c r="FB55" s="4"/>
      <c r="FC55" s="4"/>
      <c r="FD55" s="4"/>
      <c r="FE55" s="45">
        <f t="shared" si="19"/>
        <v>7.0617125876935729</v>
      </c>
      <c r="FG55" s="35"/>
      <c r="FH55" s="4"/>
      <c r="FI55" s="4"/>
      <c r="FJ55" s="4"/>
      <c r="FK55" s="4"/>
      <c r="FL55" s="4"/>
      <c r="FM55" s="4"/>
      <c r="FN55" s="4"/>
      <c r="FO55" s="4"/>
      <c r="FP55" s="4"/>
      <c r="FQ55" s="4"/>
      <c r="FR55" s="4"/>
      <c r="FS55" s="4"/>
      <c r="FT55" s="4"/>
      <c r="FU55" s="4"/>
      <c r="FV55" s="48"/>
      <c r="FW55" s="4"/>
      <c r="FX55" s="4"/>
      <c r="FY55" s="4"/>
      <c r="FZ55" s="4"/>
      <c r="GA55" s="4"/>
      <c r="GB55" s="4"/>
      <c r="GC55" s="4"/>
      <c r="GD55" s="4"/>
      <c r="GE55" s="4"/>
      <c r="GF55" s="4"/>
      <c r="GG55" s="4"/>
      <c r="GH55" s="4"/>
      <c r="GI55" s="4"/>
      <c r="GJ55" s="4"/>
      <c r="GK55" s="4"/>
      <c r="GL55" s="4"/>
      <c r="GM55" s="4"/>
      <c r="GN55" s="4"/>
      <c r="GO55" s="4"/>
      <c r="GP55" s="45">
        <f t="shared" si="21"/>
        <v>8.6691682834893218</v>
      </c>
    </row>
    <row r="56" spans="3:198" s="6" customFormat="1" ht="18.75" customHeight="1" x14ac:dyDescent="0.2">
      <c r="C56" s="187" t="s">
        <v>107</v>
      </c>
      <c r="E56" s="37" t="s">
        <v>28</v>
      </c>
      <c r="F56" s="4"/>
      <c r="H56" s="40"/>
      <c r="I56" s="4"/>
      <c r="J56" s="4"/>
      <c r="K56" s="4"/>
      <c r="L56" s="4"/>
      <c r="M56" s="34"/>
      <c r="O56" s="35"/>
      <c r="P56" s="4"/>
      <c r="Q56" s="4"/>
      <c r="R56" s="4"/>
      <c r="S56" s="4"/>
      <c r="T56" s="4"/>
      <c r="U56" s="4"/>
      <c r="V56" s="4"/>
      <c r="W56" s="4"/>
      <c r="X56" s="4"/>
      <c r="Y56" s="4"/>
      <c r="Z56" s="4"/>
      <c r="AA56" s="4"/>
      <c r="AB56" s="4"/>
      <c r="AC56" s="4"/>
      <c r="AD56" s="48"/>
      <c r="AE56" s="4"/>
      <c r="AF56" s="4"/>
      <c r="AG56" s="4"/>
      <c r="AH56" s="4"/>
      <c r="AI56" s="4"/>
      <c r="AJ56" s="4"/>
      <c r="AK56" s="4"/>
      <c r="AL56" s="4"/>
      <c r="AM56" s="4"/>
      <c r="AN56" s="4"/>
      <c r="AO56" s="4"/>
      <c r="AP56" s="4"/>
      <c r="AQ56" s="4"/>
      <c r="AR56" s="4"/>
      <c r="AS56" s="4"/>
      <c r="AT56" s="4"/>
      <c r="AU56" s="4"/>
      <c r="AV56" s="4"/>
      <c r="AW56" s="4"/>
      <c r="AX56" s="45">
        <f t="shared" si="13"/>
        <v>0.4629446353239442</v>
      </c>
      <c r="AZ56" s="35"/>
      <c r="BA56" s="4"/>
      <c r="BB56" s="4"/>
      <c r="BC56" s="4"/>
      <c r="BD56" s="4"/>
      <c r="BE56" s="4"/>
      <c r="BF56" s="4"/>
      <c r="BG56" s="4"/>
      <c r="BH56" s="4"/>
      <c r="BI56" s="4"/>
      <c r="BJ56" s="4"/>
      <c r="BK56" s="4"/>
      <c r="BL56" s="4"/>
      <c r="BM56" s="4"/>
      <c r="BN56" s="4"/>
      <c r="BO56" s="48"/>
      <c r="BP56" s="4"/>
      <c r="BQ56" s="4"/>
      <c r="BR56" s="4"/>
      <c r="BS56" s="4"/>
      <c r="BT56" s="4"/>
      <c r="BU56" s="4"/>
      <c r="BV56" s="4"/>
      <c r="BW56" s="4"/>
      <c r="BX56" s="4"/>
      <c r="BY56" s="4"/>
      <c r="BZ56" s="4"/>
      <c r="CA56" s="4"/>
      <c r="CB56" s="4"/>
      <c r="CC56" s="4"/>
      <c r="CD56" s="4"/>
      <c r="CE56" s="4"/>
      <c r="CF56" s="4"/>
      <c r="CG56" s="4"/>
      <c r="CH56" s="4"/>
      <c r="CI56" s="45">
        <f t="shared" si="15"/>
        <v>0</v>
      </c>
      <c r="CK56" s="35"/>
      <c r="CL56" s="4"/>
      <c r="CM56" s="4"/>
      <c r="CN56" s="4"/>
      <c r="CO56" s="4"/>
      <c r="CP56" s="4"/>
      <c r="CQ56" s="4"/>
      <c r="CR56" s="4"/>
      <c r="CS56" s="4"/>
      <c r="CT56" s="4"/>
      <c r="CU56" s="4"/>
      <c r="CV56" s="4"/>
      <c r="CW56" s="4"/>
      <c r="CX56" s="4"/>
      <c r="CY56" s="4"/>
      <c r="CZ56" s="48"/>
      <c r="DA56" s="4"/>
      <c r="DB56" s="4"/>
      <c r="DC56" s="4"/>
      <c r="DD56" s="4"/>
      <c r="DE56" s="4"/>
      <c r="DF56" s="4"/>
      <c r="DG56" s="4"/>
      <c r="DH56" s="4"/>
      <c r="DI56" s="4"/>
      <c r="DJ56" s="4"/>
      <c r="DK56" s="4"/>
      <c r="DL56" s="4"/>
      <c r="DM56" s="4"/>
      <c r="DN56" s="4"/>
      <c r="DO56" s="4"/>
      <c r="DP56" s="4"/>
      <c r="DQ56" s="4"/>
      <c r="DR56" s="4"/>
      <c r="DS56" s="4"/>
      <c r="DT56" s="45">
        <f t="shared" si="17"/>
        <v>0</v>
      </c>
      <c r="DV56" s="35"/>
      <c r="DW56" s="4"/>
      <c r="DX56" s="4"/>
      <c r="DY56" s="4"/>
      <c r="DZ56" s="4"/>
      <c r="EA56" s="4"/>
      <c r="EB56" s="4"/>
      <c r="EC56" s="4"/>
      <c r="ED56" s="4"/>
      <c r="EE56" s="4"/>
      <c r="EF56" s="4"/>
      <c r="EG56" s="4"/>
      <c r="EH56" s="4"/>
      <c r="EI56" s="4"/>
      <c r="EJ56" s="4"/>
      <c r="EK56" s="48"/>
      <c r="EL56" s="4"/>
      <c r="EM56" s="4"/>
      <c r="EN56" s="4"/>
      <c r="EO56" s="4"/>
      <c r="EP56" s="4"/>
      <c r="EQ56" s="4"/>
      <c r="ER56" s="4"/>
      <c r="ES56" s="4"/>
      <c r="ET56" s="4"/>
      <c r="EU56" s="4"/>
      <c r="EV56" s="4"/>
      <c r="EW56" s="4"/>
      <c r="EX56" s="4"/>
      <c r="EY56" s="4"/>
      <c r="EZ56" s="4"/>
      <c r="FA56" s="4"/>
      <c r="FB56" s="4"/>
      <c r="FC56" s="4"/>
      <c r="FD56" s="4"/>
      <c r="FE56" s="45">
        <f t="shared" si="19"/>
        <v>0</v>
      </c>
      <c r="FG56" s="35"/>
      <c r="FH56" s="4"/>
      <c r="FI56" s="4"/>
      <c r="FJ56" s="4"/>
      <c r="FK56" s="4"/>
      <c r="FL56" s="4"/>
      <c r="FM56" s="4"/>
      <c r="FN56" s="4"/>
      <c r="FO56" s="4"/>
      <c r="FP56" s="4"/>
      <c r="FQ56" s="4"/>
      <c r="FR56" s="4"/>
      <c r="FS56" s="4"/>
      <c r="FT56" s="4"/>
      <c r="FU56" s="4"/>
      <c r="FV56" s="48"/>
      <c r="FW56" s="4"/>
      <c r="FX56" s="4"/>
      <c r="FY56" s="4"/>
      <c r="FZ56" s="4"/>
      <c r="GA56" s="4"/>
      <c r="GB56" s="4"/>
      <c r="GC56" s="4"/>
      <c r="GD56" s="4"/>
      <c r="GE56" s="4"/>
      <c r="GF56" s="4"/>
      <c r="GG56" s="4"/>
      <c r="GH56" s="4"/>
      <c r="GI56" s="4"/>
      <c r="GJ56" s="4"/>
      <c r="GK56" s="4"/>
      <c r="GL56" s="4"/>
      <c r="GM56" s="4"/>
      <c r="GN56" s="4"/>
      <c r="GO56" s="4"/>
      <c r="GP56" s="45">
        <f t="shared" si="21"/>
        <v>0</v>
      </c>
    </row>
    <row r="57" spans="3:198" s="6" customFormat="1" ht="18.75" customHeight="1" x14ac:dyDescent="0.2">
      <c r="C57" s="187" t="s">
        <v>108</v>
      </c>
      <c r="E57" s="37" t="s">
        <v>28</v>
      </c>
      <c r="F57" s="4"/>
      <c r="H57" s="40"/>
      <c r="I57" s="4"/>
      <c r="J57" s="4"/>
      <c r="K57" s="4"/>
      <c r="L57" s="4"/>
      <c r="M57" s="34"/>
      <c r="O57" s="35"/>
      <c r="P57" s="4"/>
      <c r="Q57" s="4"/>
      <c r="R57" s="4"/>
      <c r="S57" s="4"/>
      <c r="T57" s="4"/>
      <c r="U57" s="4"/>
      <c r="V57" s="4"/>
      <c r="W57" s="4"/>
      <c r="X57" s="4"/>
      <c r="Y57" s="4"/>
      <c r="Z57" s="4"/>
      <c r="AA57" s="4"/>
      <c r="AB57" s="4"/>
      <c r="AC57" s="4"/>
      <c r="AD57" s="48"/>
      <c r="AE57" s="4"/>
      <c r="AF57" s="4"/>
      <c r="AG57" s="4"/>
      <c r="AH57" s="4"/>
      <c r="AI57" s="4"/>
      <c r="AJ57" s="4"/>
      <c r="AK57" s="4"/>
      <c r="AL57" s="4"/>
      <c r="AM57" s="4"/>
      <c r="AN57" s="4"/>
      <c r="AO57" s="4"/>
      <c r="AP57" s="4"/>
      <c r="AQ57" s="4"/>
      <c r="AR57" s="4"/>
      <c r="AS57" s="4"/>
      <c r="AT57" s="4"/>
      <c r="AU57" s="4"/>
      <c r="AV57" s="4"/>
      <c r="AW57" s="4"/>
      <c r="AX57" s="45">
        <f t="shared" si="13"/>
        <v>2.3147231766197209</v>
      </c>
      <c r="AZ57" s="35"/>
      <c r="BA57" s="4"/>
      <c r="BB57" s="4"/>
      <c r="BC57" s="4"/>
      <c r="BD57" s="4"/>
      <c r="BE57" s="4"/>
      <c r="BF57" s="4"/>
      <c r="BG57" s="4"/>
      <c r="BH57" s="4"/>
      <c r="BI57" s="4"/>
      <c r="BJ57" s="4"/>
      <c r="BK57" s="4"/>
      <c r="BL57" s="4"/>
      <c r="BM57" s="4"/>
      <c r="BN57" s="4"/>
      <c r="BO57" s="48"/>
      <c r="BP57" s="4"/>
      <c r="BQ57" s="4"/>
      <c r="BR57" s="4"/>
      <c r="BS57" s="4"/>
      <c r="BT57" s="4"/>
      <c r="BU57" s="4"/>
      <c r="BV57" s="4"/>
      <c r="BW57" s="4"/>
      <c r="BX57" s="4"/>
      <c r="BY57" s="4"/>
      <c r="BZ57" s="4"/>
      <c r="CA57" s="4"/>
      <c r="CB57" s="4"/>
      <c r="CC57" s="4"/>
      <c r="CD57" s="4"/>
      <c r="CE57" s="4"/>
      <c r="CF57" s="4"/>
      <c r="CG57" s="4"/>
      <c r="CH57" s="4"/>
      <c r="CI57" s="45">
        <f t="shared" si="15"/>
        <v>0.94019214511151139</v>
      </c>
      <c r="CK57" s="35"/>
      <c r="CL57" s="4"/>
      <c r="CM57" s="4"/>
      <c r="CN57" s="4"/>
      <c r="CO57" s="4"/>
      <c r="CP57" s="4"/>
      <c r="CQ57" s="4"/>
      <c r="CR57" s="4"/>
      <c r="CS57" s="4"/>
      <c r="CT57" s="4"/>
      <c r="CU57" s="4"/>
      <c r="CV57" s="4"/>
      <c r="CW57" s="4"/>
      <c r="CX57" s="4"/>
      <c r="CY57" s="4"/>
      <c r="CZ57" s="48"/>
      <c r="DA57" s="4"/>
      <c r="DB57" s="4"/>
      <c r="DC57" s="4"/>
      <c r="DD57" s="4"/>
      <c r="DE57" s="4"/>
      <c r="DF57" s="4"/>
      <c r="DG57" s="4"/>
      <c r="DH57" s="4"/>
      <c r="DI57" s="4"/>
      <c r="DJ57" s="4"/>
      <c r="DK57" s="4"/>
      <c r="DL57" s="4"/>
      <c r="DM57" s="4"/>
      <c r="DN57" s="4"/>
      <c r="DO57" s="4"/>
      <c r="DP57" s="4"/>
      <c r="DQ57" s="4"/>
      <c r="DR57" s="4"/>
      <c r="DS57" s="4"/>
      <c r="DT57" s="45">
        <f t="shared" si="17"/>
        <v>0</v>
      </c>
      <c r="DV57" s="35"/>
      <c r="DW57" s="4"/>
      <c r="DX57" s="4"/>
      <c r="DY57" s="4"/>
      <c r="DZ57" s="4"/>
      <c r="EA57" s="4"/>
      <c r="EB57" s="4"/>
      <c r="EC57" s="4"/>
      <c r="ED57" s="4"/>
      <c r="EE57" s="4"/>
      <c r="EF57" s="4"/>
      <c r="EG57" s="4"/>
      <c r="EH57" s="4"/>
      <c r="EI57" s="4"/>
      <c r="EJ57" s="4"/>
      <c r="EK57" s="48"/>
      <c r="EL57" s="4"/>
      <c r="EM57" s="4"/>
      <c r="EN57" s="4"/>
      <c r="EO57" s="4"/>
      <c r="EP57" s="4"/>
      <c r="EQ57" s="4"/>
      <c r="ER57" s="4"/>
      <c r="ES57" s="4"/>
      <c r="ET57" s="4"/>
      <c r="EU57" s="4"/>
      <c r="EV57" s="4"/>
      <c r="EW57" s="4"/>
      <c r="EX57" s="4"/>
      <c r="EY57" s="4"/>
      <c r="EZ57" s="4"/>
      <c r="FA57" s="4"/>
      <c r="FB57" s="4"/>
      <c r="FC57" s="4"/>
      <c r="FD57" s="4"/>
      <c r="FE57" s="45">
        <f t="shared" si="19"/>
        <v>0.94156167835914306</v>
      </c>
      <c r="FG57" s="35"/>
      <c r="FH57" s="4"/>
      <c r="FI57" s="4"/>
      <c r="FJ57" s="4"/>
      <c r="FK57" s="4"/>
      <c r="FL57" s="4"/>
      <c r="FM57" s="4"/>
      <c r="FN57" s="4"/>
      <c r="FO57" s="4"/>
      <c r="FP57" s="4"/>
      <c r="FQ57" s="4"/>
      <c r="FR57" s="4"/>
      <c r="FS57" s="4"/>
      <c r="FT57" s="4"/>
      <c r="FU57" s="4"/>
      <c r="FV57" s="48"/>
      <c r="FW57" s="4"/>
      <c r="FX57" s="4"/>
      <c r="FY57" s="4"/>
      <c r="FZ57" s="4"/>
      <c r="GA57" s="4"/>
      <c r="GB57" s="4"/>
      <c r="GC57" s="4"/>
      <c r="GD57" s="4"/>
      <c r="GE57" s="4"/>
      <c r="GF57" s="4"/>
      <c r="GG57" s="4"/>
      <c r="GH57" s="4"/>
      <c r="GI57" s="4"/>
      <c r="GJ57" s="4"/>
      <c r="GK57" s="4"/>
      <c r="GL57" s="4"/>
      <c r="GM57" s="4"/>
      <c r="GN57" s="4"/>
      <c r="GO57" s="4"/>
      <c r="GP57" s="45">
        <f t="shared" si="21"/>
        <v>3.467667313395729</v>
      </c>
    </row>
    <row r="58" spans="3:198" s="6" customFormat="1" ht="18.75" customHeight="1" x14ac:dyDescent="0.2">
      <c r="C58" s="187" t="s">
        <v>109</v>
      </c>
      <c r="E58" s="37" t="s">
        <v>28</v>
      </c>
      <c r="F58" s="4"/>
      <c r="H58" s="40"/>
      <c r="I58" s="4"/>
      <c r="J58" s="4"/>
      <c r="K58" s="4"/>
      <c r="L58" s="4"/>
      <c r="M58" s="34"/>
      <c r="O58" s="35"/>
      <c r="P58" s="4"/>
      <c r="Q58" s="4"/>
      <c r="R58" s="4"/>
      <c r="S58" s="4"/>
      <c r="T58" s="4"/>
      <c r="U58" s="4"/>
      <c r="V58" s="4"/>
      <c r="W58" s="4"/>
      <c r="X58" s="4"/>
      <c r="Y58" s="4"/>
      <c r="Z58" s="4"/>
      <c r="AA58" s="4"/>
      <c r="AB58" s="4"/>
      <c r="AC58" s="4"/>
      <c r="AD58" s="48"/>
      <c r="AE58" s="4"/>
      <c r="AF58" s="4"/>
      <c r="AG58" s="4"/>
      <c r="AH58" s="4"/>
      <c r="AI58" s="4"/>
      <c r="AJ58" s="4"/>
      <c r="AK58" s="4"/>
      <c r="AL58" s="4"/>
      <c r="AM58" s="4"/>
      <c r="AN58" s="4"/>
      <c r="AO58" s="4"/>
      <c r="AP58" s="4"/>
      <c r="AQ58" s="4"/>
      <c r="AR58" s="4"/>
      <c r="AS58" s="4"/>
      <c r="AT58" s="4"/>
      <c r="AU58" s="4"/>
      <c r="AV58" s="4"/>
      <c r="AW58" s="4"/>
      <c r="AX58" s="45">
        <f t="shared" si="13"/>
        <v>4.1665017179154979</v>
      </c>
      <c r="AZ58" s="35"/>
      <c r="BA58" s="4"/>
      <c r="BB58" s="4"/>
      <c r="BC58" s="4"/>
      <c r="BD58" s="4"/>
      <c r="BE58" s="4"/>
      <c r="BF58" s="4"/>
      <c r="BG58" s="4"/>
      <c r="BH58" s="4"/>
      <c r="BI58" s="4"/>
      <c r="BJ58" s="4"/>
      <c r="BK58" s="4"/>
      <c r="BL58" s="4"/>
      <c r="BM58" s="4"/>
      <c r="BN58" s="4"/>
      <c r="BO58" s="48"/>
      <c r="BP58" s="4"/>
      <c r="BQ58" s="4"/>
      <c r="BR58" s="4"/>
      <c r="BS58" s="4"/>
      <c r="BT58" s="4"/>
      <c r="BU58" s="4"/>
      <c r="BV58" s="4"/>
      <c r="BW58" s="4"/>
      <c r="BX58" s="4"/>
      <c r="BY58" s="4"/>
      <c r="BZ58" s="4"/>
      <c r="CA58" s="4"/>
      <c r="CB58" s="4"/>
      <c r="CC58" s="4"/>
      <c r="CD58" s="4"/>
      <c r="CE58" s="4"/>
      <c r="CF58" s="4"/>
      <c r="CG58" s="4"/>
      <c r="CH58" s="4"/>
      <c r="CI58" s="45">
        <f t="shared" si="15"/>
        <v>1.5669869085191857</v>
      </c>
      <c r="CK58" s="35"/>
      <c r="CL58" s="4"/>
      <c r="CM58" s="4"/>
      <c r="CN58" s="4"/>
      <c r="CO58" s="4"/>
      <c r="CP58" s="4"/>
      <c r="CQ58" s="4"/>
      <c r="CR58" s="4"/>
      <c r="CS58" s="4"/>
      <c r="CT58" s="4"/>
      <c r="CU58" s="4"/>
      <c r="CV58" s="4"/>
      <c r="CW58" s="4"/>
      <c r="CX58" s="4"/>
      <c r="CY58" s="4"/>
      <c r="CZ58" s="48"/>
      <c r="DA58" s="4"/>
      <c r="DB58" s="4"/>
      <c r="DC58" s="4"/>
      <c r="DD58" s="4"/>
      <c r="DE58" s="4"/>
      <c r="DF58" s="4"/>
      <c r="DG58" s="4"/>
      <c r="DH58" s="4"/>
      <c r="DI58" s="4"/>
      <c r="DJ58" s="4"/>
      <c r="DK58" s="4"/>
      <c r="DL58" s="4"/>
      <c r="DM58" s="4"/>
      <c r="DN58" s="4"/>
      <c r="DO58" s="4"/>
      <c r="DP58" s="4"/>
      <c r="DQ58" s="4"/>
      <c r="DR58" s="4"/>
      <c r="DS58" s="4"/>
      <c r="DT58" s="45">
        <f t="shared" si="17"/>
        <v>3.3795941176895052</v>
      </c>
      <c r="DV58" s="35"/>
      <c r="DW58" s="4"/>
      <c r="DX58" s="4"/>
      <c r="DY58" s="4"/>
      <c r="DZ58" s="4"/>
      <c r="EA58" s="4"/>
      <c r="EB58" s="4"/>
      <c r="EC58" s="4"/>
      <c r="ED58" s="4"/>
      <c r="EE58" s="4"/>
      <c r="EF58" s="4"/>
      <c r="EG58" s="4"/>
      <c r="EH58" s="4"/>
      <c r="EI58" s="4"/>
      <c r="EJ58" s="4"/>
      <c r="EK58" s="48"/>
      <c r="EL58" s="4"/>
      <c r="EM58" s="4"/>
      <c r="EN58" s="4"/>
      <c r="EO58" s="4"/>
      <c r="EP58" s="4"/>
      <c r="EQ58" s="4"/>
      <c r="ER58" s="4"/>
      <c r="ES58" s="4"/>
      <c r="ET58" s="4"/>
      <c r="EU58" s="4"/>
      <c r="EV58" s="4"/>
      <c r="EW58" s="4"/>
      <c r="EX58" s="4"/>
      <c r="EY58" s="4"/>
      <c r="EZ58" s="4"/>
      <c r="FA58" s="4"/>
      <c r="FB58" s="4"/>
      <c r="FC58" s="4"/>
      <c r="FD58" s="4"/>
      <c r="FE58" s="45">
        <f t="shared" si="19"/>
        <v>6.1201509093344297</v>
      </c>
      <c r="FG58" s="35"/>
      <c r="FH58" s="4"/>
      <c r="FI58" s="4"/>
      <c r="FJ58" s="4"/>
      <c r="FK58" s="4"/>
      <c r="FL58" s="4"/>
      <c r="FM58" s="4"/>
      <c r="FN58" s="4"/>
      <c r="FO58" s="4"/>
      <c r="FP58" s="4"/>
      <c r="FQ58" s="4"/>
      <c r="FR58" s="4"/>
      <c r="FS58" s="4"/>
      <c r="FT58" s="4"/>
      <c r="FU58" s="4"/>
      <c r="FV58" s="48"/>
      <c r="FW58" s="4"/>
      <c r="FX58" s="4"/>
      <c r="FY58" s="4"/>
      <c r="FZ58" s="4"/>
      <c r="GA58" s="4"/>
      <c r="GB58" s="4"/>
      <c r="GC58" s="4"/>
      <c r="GD58" s="4"/>
      <c r="GE58" s="4"/>
      <c r="GF58" s="4"/>
      <c r="GG58" s="4"/>
      <c r="GH58" s="4"/>
      <c r="GI58" s="4"/>
      <c r="GJ58" s="4"/>
      <c r="GK58" s="4"/>
      <c r="GL58" s="4"/>
      <c r="GM58" s="4"/>
      <c r="GN58" s="4"/>
      <c r="GO58" s="4"/>
      <c r="GP58" s="45">
        <f t="shared" si="21"/>
        <v>5.2015009700935932</v>
      </c>
    </row>
    <row r="59" spans="3:198" s="6" customFormat="1" ht="18" customHeight="1" x14ac:dyDescent="0.2">
      <c r="C59" s="39" t="s">
        <v>61</v>
      </c>
      <c r="E59" s="37" t="s">
        <v>28</v>
      </c>
      <c r="F59" s="34"/>
      <c r="H59" s="40"/>
      <c r="I59" s="4"/>
      <c r="J59" s="4"/>
      <c r="K59" s="4"/>
      <c r="L59" s="4"/>
      <c r="M59" s="34"/>
      <c r="O59" s="35"/>
      <c r="P59" s="4"/>
      <c r="Q59" s="4"/>
      <c r="R59" s="4"/>
      <c r="S59" s="4"/>
      <c r="T59" s="4"/>
      <c r="U59" s="4"/>
      <c r="V59" s="4"/>
      <c r="W59" s="4"/>
      <c r="X59" s="4"/>
      <c r="Y59" s="4"/>
      <c r="Z59" s="4"/>
      <c r="AA59" s="4"/>
      <c r="AB59" s="4"/>
      <c r="AC59" s="4"/>
      <c r="AD59" s="48">
        <f t="shared" si="12"/>
        <v>0.65845951919191936</v>
      </c>
      <c r="AE59" s="4"/>
      <c r="AF59" s="4"/>
      <c r="AG59" s="4"/>
      <c r="AH59" s="4"/>
      <c r="AI59" s="4"/>
      <c r="AJ59" s="4"/>
      <c r="AK59" s="4"/>
      <c r="AL59" s="4"/>
      <c r="AM59" s="4"/>
      <c r="AN59" s="4"/>
      <c r="AO59" s="4"/>
      <c r="AP59" s="4"/>
      <c r="AQ59" s="4"/>
      <c r="AR59" s="4"/>
      <c r="AS59" s="4"/>
      <c r="AT59" s="4"/>
      <c r="AU59" s="4"/>
      <c r="AV59" s="4"/>
      <c r="AW59" s="4"/>
      <c r="AX59" s="45">
        <f t="shared" si="13"/>
        <v>0.4629446353239442</v>
      </c>
      <c r="AZ59" s="35"/>
      <c r="BA59" s="4"/>
      <c r="BB59" s="4"/>
      <c r="BC59" s="4"/>
      <c r="BD59" s="4"/>
      <c r="BE59" s="4"/>
      <c r="BF59" s="4"/>
      <c r="BG59" s="4"/>
      <c r="BH59" s="4"/>
      <c r="BI59" s="4"/>
      <c r="BJ59" s="4"/>
      <c r="BK59" s="4"/>
      <c r="BL59" s="4"/>
      <c r="BM59" s="4"/>
      <c r="BN59" s="4"/>
      <c r="BO59" s="48">
        <f t="shared" si="14"/>
        <v>0</v>
      </c>
      <c r="BP59" s="4"/>
      <c r="BQ59" s="4"/>
      <c r="BR59" s="4"/>
      <c r="BS59" s="4"/>
      <c r="BT59" s="4"/>
      <c r="BU59" s="4"/>
      <c r="BV59" s="4"/>
      <c r="BW59" s="4"/>
      <c r="BX59" s="4"/>
      <c r="BY59" s="4"/>
      <c r="BZ59" s="4"/>
      <c r="CA59" s="4"/>
      <c r="CB59" s="4"/>
      <c r="CC59" s="4"/>
      <c r="CD59" s="4"/>
      <c r="CE59" s="4"/>
      <c r="CF59" s="4"/>
      <c r="CG59" s="4"/>
      <c r="CH59" s="4"/>
      <c r="CI59" s="45">
        <f t="shared" si="15"/>
        <v>0</v>
      </c>
      <c r="CK59" s="35"/>
      <c r="CL59" s="4"/>
      <c r="CM59" s="4"/>
      <c r="CN59" s="4"/>
      <c r="CO59" s="4"/>
      <c r="CP59" s="4"/>
      <c r="CQ59" s="4"/>
      <c r="CR59" s="4"/>
      <c r="CS59" s="4"/>
      <c r="CT59" s="4"/>
      <c r="CU59" s="4"/>
      <c r="CV59" s="4"/>
      <c r="CW59" s="4"/>
      <c r="CX59" s="4"/>
      <c r="CY59" s="4"/>
      <c r="CZ59" s="48">
        <f t="shared" si="16"/>
        <v>0</v>
      </c>
      <c r="DA59" s="4"/>
      <c r="DB59" s="4"/>
      <c r="DC59" s="4"/>
      <c r="DD59" s="4"/>
      <c r="DE59" s="4"/>
      <c r="DF59" s="4"/>
      <c r="DG59" s="4"/>
      <c r="DH59" s="4"/>
      <c r="DI59" s="4"/>
      <c r="DJ59" s="4"/>
      <c r="DK59" s="4"/>
      <c r="DL59" s="4"/>
      <c r="DM59" s="4"/>
      <c r="DN59" s="4"/>
      <c r="DO59" s="4"/>
      <c r="DP59" s="4"/>
      <c r="DQ59" s="4"/>
      <c r="DR59" s="4"/>
      <c r="DS59" s="4"/>
      <c r="DT59" s="45">
        <f t="shared" si="17"/>
        <v>0.33795941176895056</v>
      </c>
      <c r="DV59" s="35"/>
      <c r="DW59" s="4"/>
      <c r="DX59" s="4"/>
      <c r="DY59" s="4"/>
      <c r="DZ59" s="4"/>
      <c r="EA59" s="4"/>
      <c r="EB59" s="4"/>
      <c r="EC59" s="4"/>
      <c r="ED59" s="4"/>
      <c r="EE59" s="4"/>
      <c r="EF59" s="4"/>
      <c r="EG59" s="4"/>
      <c r="EH59" s="4"/>
      <c r="EI59" s="4"/>
      <c r="EJ59" s="4"/>
      <c r="EK59" s="48">
        <f t="shared" si="18"/>
        <v>0.71760156073002845</v>
      </c>
      <c r="EL59" s="4"/>
      <c r="EM59" s="4"/>
      <c r="EN59" s="4"/>
      <c r="EO59" s="4"/>
      <c r="EP59" s="4"/>
      <c r="EQ59" s="4"/>
      <c r="ER59" s="4"/>
      <c r="ES59" s="4"/>
      <c r="ET59" s="4"/>
      <c r="EU59" s="4"/>
      <c r="EV59" s="4"/>
      <c r="EW59" s="4"/>
      <c r="EX59" s="4"/>
      <c r="EY59" s="4"/>
      <c r="EZ59" s="4"/>
      <c r="FA59" s="4"/>
      <c r="FB59" s="4"/>
      <c r="FC59" s="4"/>
      <c r="FD59" s="4"/>
      <c r="FE59" s="45">
        <f t="shared" si="19"/>
        <v>0.47078083917957153</v>
      </c>
      <c r="FG59" s="35"/>
      <c r="FH59" s="4"/>
      <c r="FI59" s="4"/>
      <c r="FJ59" s="4"/>
      <c r="FK59" s="4"/>
      <c r="FL59" s="4"/>
      <c r="FM59" s="4"/>
      <c r="FN59" s="4"/>
      <c r="FO59" s="4"/>
      <c r="FP59" s="4"/>
      <c r="FQ59" s="4"/>
      <c r="FR59" s="4"/>
      <c r="FS59" s="4"/>
      <c r="FT59" s="4"/>
      <c r="FU59" s="4"/>
      <c r="FV59" s="48">
        <f t="shared" si="20"/>
        <v>1.0850724829553595</v>
      </c>
      <c r="FW59" s="4"/>
      <c r="FX59" s="4"/>
      <c r="FY59" s="4"/>
      <c r="FZ59" s="4"/>
      <c r="GA59" s="4"/>
      <c r="GB59" s="4"/>
      <c r="GC59" s="4"/>
      <c r="GD59" s="4"/>
      <c r="GE59" s="4"/>
      <c r="GF59" s="4"/>
      <c r="GG59" s="4"/>
      <c r="GH59" s="4"/>
      <c r="GI59" s="4"/>
      <c r="GJ59" s="4"/>
      <c r="GK59" s="4"/>
      <c r="GL59" s="4"/>
      <c r="GM59" s="4"/>
      <c r="GN59" s="4"/>
      <c r="GO59" s="4"/>
      <c r="GP59" s="45">
        <f t="shared" si="21"/>
        <v>4.3345841417446609</v>
      </c>
    </row>
    <row r="60" spans="3:198" s="6" customFormat="1" ht="15" customHeight="1" x14ac:dyDescent="0.2">
      <c r="C60" s="46"/>
      <c r="D60" s="41"/>
      <c r="E60" s="41"/>
      <c r="F60" s="41"/>
      <c r="H60" s="42"/>
      <c r="I60" s="42"/>
      <c r="J60" s="42"/>
      <c r="K60" s="42"/>
      <c r="L60" s="42"/>
      <c r="M60" s="42"/>
      <c r="N60" s="43"/>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3"/>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3"/>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3"/>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3"/>
      <c r="FG60" s="42"/>
      <c r="FH60" s="42"/>
      <c r="FI60" s="42"/>
      <c r="FJ60" s="42"/>
      <c r="FK60" s="42"/>
      <c r="FL60" s="42"/>
      <c r="FM60" s="42"/>
      <c r="FN60" s="42"/>
      <c r="FO60" s="42"/>
      <c r="FP60" s="42"/>
      <c r="FQ60" s="42"/>
      <c r="FR60" s="42"/>
      <c r="FS60" s="42"/>
      <c r="FT60" s="42"/>
      <c r="FU60" s="42"/>
      <c r="FV60" s="42"/>
      <c r="FW60" s="42"/>
      <c r="FX60" s="42"/>
      <c r="FY60" s="42"/>
      <c r="FZ60" s="42"/>
      <c r="GA60" s="42"/>
      <c r="GB60" s="42"/>
      <c r="GC60" s="42"/>
      <c r="GD60" s="42"/>
      <c r="GE60" s="42"/>
      <c r="GF60" s="42"/>
      <c r="GG60" s="42"/>
      <c r="GH60" s="42"/>
      <c r="GI60" s="42"/>
      <c r="GJ60" s="42"/>
      <c r="GK60" s="42"/>
      <c r="GL60" s="42"/>
      <c r="GM60" s="42"/>
      <c r="GN60" s="42"/>
      <c r="GO60" s="42"/>
      <c r="GP60" s="42"/>
    </row>
    <row r="61" spans="3:198" x14ac:dyDescent="0.2">
      <c r="C61" s="70" t="s">
        <v>329</v>
      </c>
      <c r="D61" s="70" t="s">
        <v>331</v>
      </c>
    </row>
    <row r="62" spans="3:198" x14ac:dyDescent="0.2">
      <c r="D62" s="70" t="s">
        <v>237</v>
      </c>
    </row>
    <row r="64" spans="3:198" ht="15" x14ac:dyDescent="0.25">
      <c r="C64" s="33" t="s">
        <v>96</v>
      </c>
      <c r="H64" s="247" t="s">
        <v>1</v>
      </c>
      <c r="O64" s="248" t="s">
        <v>94</v>
      </c>
      <c r="AZ64" s="196" t="s">
        <v>2</v>
      </c>
      <c r="CK64" s="197" t="s">
        <v>3</v>
      </c>
      <c r="DV64" s="198" t="s">
        <v>4</v>
      </c>
      <c r="FG64" s="199" t="s">
        <v>5</v>
      </c>
    </row>
    <row r="65" spans="3:198" s="6" customFormat="1" ht="18" customHeight="1" x14ac:dyDescent="0.2">
      <c r="C65" s="129"/>
      <c r="D65" s="130"/>
      <c r="E65" s="131" t="s">
        <v>23</v>
      </c>
      <c r="F65" s="132" t="s">
        <v>24</v>
      </c>
      <c r="H65" s="133">
        <v>2015</v>
      </c>
      <c r="I65" s="131">
        <f t="shared" ref="I65:M65" si="22">I$1</f>
        <v>2016</v>
      </c>
      <c r="J65" s="131">
        <f t="shared" si="22"/>
        <v>2017</v>
      </c>
      <c r="K65" s="131">
        <f t="shared" si="22"/>
        <v>2018</v>
      </c>
      <c r="L65" s="131">
        <f t="shared" si="22"/>
        <v>2019</v>
      </c>
      <c r="M65" s="132">
        <f t="shared" si="22"/>
        <v>2020</v>
      </c>
      <c r="O65" s="133">
        <f t="shared" ref="O65:AX65" si="23">O$1</f>
        <v>2015</v>
      </c>
      <c r="P65" s="131">
        <f t="shared" si="23"/>
        <v>2016</v>
      </c>
      <c r="Q65" s="131">
        <f t="shared" si="23"/>
        <v>2017</v>
      </c>
      <c r="R65" s="131">
        <f t="shared" si="23"/>
        <v>2018</v>
      </c>
      <c r="S65" s="131">
        <f t="shared" si="23"/>
        <v>2019</v>
      </c>
      <c r="T65" s="131">
        <f t="shared" si="23"/>
        <v>2020</v>
      </c>
      <c r="U65" s="131">
        <f t="shared" si="23"/>
        <v>2021</v>
      </c>
      <c r="V65" s="131">
        <f t="shared" si="23"/>
        <v>2022</v>
      </c>
      <c r="W65" s="131">
        <f t="shared" si="23"/>
        <v>2023</v>
      </c>
      <c r="X65" s="131">
        <f t="shared" si="23"/>
        <v>2024</v>
      </c>
      <c r="Y65" s="131">
        <f t="shared" si="23"/>
        <v>2025</v>
      </c>
      <c r="Z65" s="131">
        <f t="shared" si="23"/>
        <v>2026</v>
      </c>
      <c r="AA65" s="131">
        <f t="shared" si="23"/>
        <v>2027</v>
      </c>
      <c r="AB65" s="131">
        <f t="shared" si="23"/>
        <v>2028</v>
      </c>
      <c r="AC65" s="131">
        <f t="shared" si="23"/>
        <v>2029</v>
      </c>
      <c r="AD65" s="131">
        <f t="shared" si="23"/>
        <v>2030</v>
      </c>
      <c r="AE65" s="131">
        <f t="shared" si="23"/>
        <v>2031</v>
      </c>
      <c r="AF65" s="131">
        <f t="shared" si="23"/>
        <v>2032</v>
      </c>
      <c r="AG65" s="131">
        <f t="shared" si="23"/>
        <v>2033</v>
      </c>
      <c r="AH65" s="131">
        <f t="shared" si="23"/>
        <v>2034</v>
      </c>
      <c r="AI65" s="131">
        <f t="shared" si="23"/>
        <v>2035</v>
      </c>
      <c r="AJ65" s="131">
        <f t="shared" si="23"/>
        <v>2036</v>
      </c>
      <c r="AK65" s="131">
        <f t="shared" si="23"/>
        <v>2037</v>
      </c>
      <c r="AL65" s="131">
        <f t="shared" si="23"/>
        <v>2038</v>
      </c>
      <c r="AM65" s="131">
        <f t="shared" si="23"/>
        <v>2039</v>
      </c>
      <c r="AN65" s="131">
        <f t="shared" si="23"/>
        <v>2040</v>
      </c>
      <c r="AO65" s="131">
        <f t="shared" si="23"/>
        <v>2041</v>
      </c>
      <c r="AP65" s="131">
        <f t="shared" si="23"/>
        <v>2042</v>
      </c>
      <c r="AQ65" s="131">
        <f t="shared" si="23"/>
        <v>2043</v>
      </c>
      <c r="AR65" s="131">
        <f t="shared" si="23"/>
        <v>2044</v>
      </c>
      <c r="AS65" s="131">
        <f t="shared" si="23"/>
        <v>2045</v>
      </c>
      <c r="AT65" s="131">
        <f t="shared" si="23"/>
        <v>2046</v>
      </c>
      <c r="AU65" s="131">
        <f t="shared" si="23"/>
        <v>2047</v>
      </c>
      <c r="AV65" s="131">
        <f t="shared" si="23"/>
        <v>2048</v>
      </c>
      <c r="AW65" s="131">
        <f t="shared" si="23"/>
        <v>2049</v>
      </c>
      <c r="AX65" s="132">
        <f t="shared" si="23"/>
        <v>2050</v>
      </c>
      <c r="AZ65" s="133">
        <f t="shared" ref="AZ65:CI65" si="24">AZ$1</f>
        <v>2015</v>
      </c>
      <c r="BA65" s="131">
        <f t="shared" si="24"/>
        <v>2016</v>
      </c>
      <c r="BB65" s="131">
        <f t="shared" si="24"/>
        <v>2017</v>
      </c>
      <c r="BC65" s="131">
        <f t="shared" si="24"/>
        <v>2018</v>
      </c>
      <c r="BD65" s="131">
        <f t="shared" si="24"/>
        <v>2019</v>
      </c>
      <c r="BE65" s="131">
        <f t="shared" si="24"/>
        <v>2020</v>
      </c>
      <c r="BF65" s="131">
        <f t="shared" si="24"/>
        <v>2021</v>
      </c>
      <c r="BG65" s="131">
        <f t="shared" si="24"/>
        <v>2022</v>
      </c>
      <c r="BH65" s="131">
        <f t="shared" si="24"/>
        <v>2023</v>
      </c>
      <c r="BI65" s="131">
        <f t="shared" si="24"/>
        <v>2024</v>
      </c>
      <c r="BJ65" s="131">
        <f t="shared" si="24"/>
        <v>2025</v>
      </c>
      <c r="BK65" s="131">
        <f t="shared" si="24"/>
        <v>2026</v>
      </c>
      <c r="BL65" s="131">
        <f t="shared" si="24"/>
        <v>2027</v>
      </c>
      <c r="BM65" s="131">
        <f t="shared" si="24"/>
        <v>2028</v>
      </c>
      <c r="BN65" s="131">
        <f t="shared" si="24"/>
        <v>2029</v>
      </c>
      <c r="BO65" s="131">
        <f t="shared" si="24"/>
        <v>2030</v>
      </c>
      <c r="BP65" s="131">
        <f t="shared" si="24"/>
        <v>2031</v>
      </c>
      <c r="BQ65" s="131">
        <f t="shared" si="24"/>
        <v>2032</v>
      </c>
      <c r="BR65" s="131">
        <f t="shared" si="24"/>
        <v>2033</v>
      </c>
      <c r="BS65" s="131">
        <f t="shared" si="24"/>
        <v>2034</v>
      </c>
      <c r="BT65" s="131">
        <f t="shared" si="24"/>
        <v>2035</v>
      </c>
      <c r="BU65" s="131">
        <f t="shared" si="24"/>
        <v>2036</v>
      </c>
      <c r="BV65" s="131">
        <f t="shared" si="24"/>
        <v>2037</v>
      </c>
      <c r="BW65" s="131">
        <f t="shared" si="24"/>
        <v>2038</v>
      </c>
      <c r="BX65" s="131">
        <f t="shared" si="24"/>
        <v>2039</v>
      </c>
      <c r="BY65" s="131">
        <f t="shared" si="24"/>
        <v>2040</v>
      </c>
      <c r="BZ65" s="131">
        <f t="shared" si="24"/>
        <v>2041</v>
      </c>
      <c r="CA65" s="131">
        <f t="shared" si="24"/>
        <v>2042</v>
      </c>
      <c r="CB65" s="131">
        <f t="shared" si="24"/>
        <v>2043</v>
      </c>
      <c r="CC65" s="131">
        <f t="shared" si="24"/>
        <v>2044</v>
      </c>
      <c r="CD65" s="131">
        <f t="shared" si="24"/>
        <v>2045</v>
      </c>
      <c r="CE65" s="131">
        <f t="shared" si="24"/>
        <v>2046</v>
      </c>
      <c r="CF65" s="131">
        <f t="shared" si="24"/>
        <v>2047</v>
      </c>
      <c r="CG65" s="131">
        <f t="shared" si="24"/>
        <v>2048</v>
      </c>
      <c r="CH65" s="131">
        <f t="shared" si="24"/>
        <v>2049</v>
      </c>
      <c r="CI65" s="132">
        <f t="shared" si="24"/>
        <v>2050</v>
      </c>
      <c r="CK65" s="133">
        <f t="shared" ref="CK65:DT65" si="25">CK$1</f>
        <v>2015</v>
      </c>
      <c r="CL65" s="131">
        <f t="shared" si="25"/>
        <v>2016</v>
      </c>
      <c r="CM65" s="131">
        <f t="shared" si="25"/>
        <v>2017</v>
      </c>
      <c r="CN65" s="131">
        <f t="shared" si="25"/>
        <v>2018</v>
      </c>
      <c r="CO65" s="131">
        <f t="shared" si="25"/>
        <v>2019</v>
      </c>
      <c r="CP65" s="131">
        <f t="shared" si="25"/>
        <v>2020</v>
      </c>
      <c r="CQ65" s="131">
        <f t="shared" si="25"/>
        <v>2021</v>
      </c>
      <c r="CR65" s="131">
        <f t="shared" si="25"/>
        <v>2022</v>
      </c>
      <c r="CS65" s="131">
        <f t="shared" si="25"/>
        <v>2023</v>
      </c>
      <c r="CT65" s="131">
        <f t="shared" si="25"/>
        <v>2024</v>
      </c>
      <c r="CU65" s="131">
        <f t="shared" si="25"/>
        <v>2025</v>
      </c>
      <c r="CV65" s="131">
        <f t="shared" si="25"/>
        <v>2026</v>
      </c>
      <c r="CW65" s="131">
        <f t="shared" si="25"/>
        <v>2027</v>
      </c>
      <c r="CX65" s="131">
        <f t="shared" si="25"/>
        <v>2028</v>
      </c>
      <c r="CY65" s="131">
        <f t="shared" si="25"/>
        <v>2029</v>
      </c>
      <c r="CZ65" s="131">
        <f t="shared" si="25"/>
        <v>2030</v>
      </c>
      <c r="DA65" s="131">
        <f t="shared" si="25"/>
        <v>2031</v>
      </c>
      <c r="DB65" s="131">
        <f t="shared" si="25"/>
        <v>2032</v>
      </c>
      <c r="DC65" s="131">
        <f t="shared" si="25"/>
        <v>2033</v>
      </c>
      <c r="DD65" s="131">
        <f t="shared" si="25"/>
        <v>2034</v>
      </c>
      <c r="DE65" s="131">
        <f t="shared" si="25"/>
        <v>2035</v>
      </c>
      <c r="DF65" s="131">
        <f t="shared" si="25"/>
        <v>2036</v>
      </c>
      <c r="DG65" s="131">
        <f t="shared" si="25"/>
        <v>2037</v>
      </c>
      <c r="DH65" s="131">
        <f t="shared" si="25"/>
        <v>2038</v>
      </c>
      <c r="DI65" s="131">
        <f t="shared" si="25"/>
        <v>2039</v>
      </c>
      <c r="DJ65" s="131">
        <f t="shared" si="25"/>
        <v>2040</v>
      </c>
      <c r="DK65" s="131">
        <f t="shared" si="25"/>
        <v>2041</v>
      </c>
      <c r="DL65" s="131">
        <f t="shared" si="25"/>
        <v>2042</v>
      </c>
      <c r="DM65" s="131">
        <f t="shared" si="25"/>
        <v>2043</v>
      </c>
      <c r="DN65" s="131">
        <f t="shared" si="25"/>
        <v>2044</v>
      </c>
      <c r="DO65" s="131">
        <f t="shared" si="25"/>
        <v>2045</v>
      </c>
      <c r="DP65" s="131">
        <f t="shared" si="25"/>
        <v>2046</v>
      </c>
      <c r="DQ65" s="131">
        <f t="shared" si="25"/>
        <v>2047</v>
      </c>
      <c r="DR65" s="131">
        <f t="shared" si="25"/>
        <v>2048</v>
      </c>
      <c r="DS65" s="131">
        <f t="shared" si="25"/>
        <v>2049</v>
      </c>
      <c r="DT65" s="132">
        <f t="shared" si="25"/>
        <v>2050</v>
      </c>
      <c r="DV65" s="133">
        <f t="shared" ref="DV65:FE65" si="26">DV$1</f>
        <v>2015</v>
      </c>
      <c r="DW65" s="131">
        <f t="shared" si="26"/>
        <v>2016</v>
      </c>
      <c r="DX65" s="131">
        <f t="shared" si="26"/>
        <v>2017</v>
      </c>
      <c r="DY65" s="131">
        <f t="shared" si="26"/>
        <v>2018</v>
      </c>
      <c r="DZ65" s="131">
        <f t="shared" si="26"/>
        <v>2019</v>
      </c>
      <c r="EA65" s="131">
        <f t="shared" si="26"/>
        <v>2020</v>
      </c>
      <c r="EB65" s="131">
        <f t="shared" si="26"/>
        <v>2021</v>
      </c>
      <c r="EC65" s="131">
        <f t="shared" si="26"/>
        <v>2022</v>
      </c>
      <c r="ED65" s="131">
        <f t="shared" si="26"/>
        <v>2023</v>
      </c>
      <c r="EE65" s="131">
        <f t="shared" si="26"/>
        <v>2024</v>
      </c>
      <c r="EF65" s="131">
        <f t="shared" si="26"/>
        <v>2025</v>
      </c>
      <c r="EG65" s="131">
        <f t="shared" si="26"/>
        <v>2026</v>
      </c>
      <c r="EH65" s="131">
        <f t="shared" si="26"/>
        <v>2027</v>
      </c>
      <c r="EI65" s="131">
        <f t="shared" si="26"/>
        <v>2028</v>
      </c>
      <c r="EJ65" s="131">
        <f t="shared" si="26"/>
        <v>2029</v>
      </c>
      <c r="EK65" s="131">
        <f t="shared" si="26"/>
        <v>2030</v>
      </c>
      <c r="EL65" s="131">
        <f t="shared" si="26"/>
        <v>2031</v>
      </c>
      <c r="EM65" s="131">
        <f t="shared" si="26"/>
        <v>2032</v>
      </c>
      <c r="EN65" s="131">
        <f t="shared" si="26"/>
        <v>2033</v>
      </c>
      <c r="EO65" s="131">
        <f t="shared" si="26"/>
        <v>2034</v>
      </c>
      <c r="EP65" s="131">
        <f t="shared" si="26"/>
        <v>2035</v>
      </c>
      <c r="EQ65" s="131">
        <f t="shared" si="26"/>
        <v>2036</v>
      </c>
      <c r="ER65" s="131">
        <f t="shared" si="26"/>
        <v>2037</v>
      </c>
      <c r="ES65" s="131">
        <f t="shared" si="26"/>
        <v>2038</v>
      </c>
      <c r="ET65" s="131">
        <f t="shared" si="26"/>
        <v>2039</v>
      </c>
      <c r="EU65" s="131">
        <f t="shared" si="26"/>
        <v>2040</v>
      </c>
      <c r="EV65" s="131">
        <f t="shared" si="26"/>
        <v>2041</v>
      </c>
      <c r="EW65" s="131">
        <f t="shared" si="26"/>
        <v>2042</v>
      </c>
      <c r="EX65" s="131">
        <f t="shared" si="26"/>
        <v>2043</v>
      </c>
      <c r="EY65" s="131">
        <f t="shared" si="26"/>
        <v>2044</v>
      </c>
      <c r="EZ65" s="131">
        <f t="shared" si="26"/>
        <v>2045</v>
      </c>
      <c r="FA65" s="131">
        <f t="shared" si="26"/>
        <v>2046</v>
      </c>
      <c r="FB65" s="131">
        <f t="shared" si="26"/>
        <v>2047</v>
      </c>
      <c r="FC65" s="131">
        <f t="shared" si="26"/>
        <v>2048</v>
      </c>
      <c r="FD65" s="131">
        <f t="shared" si="26"/>
        <v>2049</v>
      </c>
      <c r="FE65" s="132">
        <f t="shared" si="26"/>
        <v>2050</v>
      </c>
      <c r="FG65" s="133">
        <f t="shared" ref="FG65:GP65" si="27">FG$1</f>
        <v>2015</v>
      </c>
      <c r="FH65" s="131">
        <f t="shared" si="27"/>
        <v>2016</v>
      </c>
      <c r="FI65" s="131">
        <f t="shared" si="27"/>
        <v>2017</v>
      </c>
      <c r="FJ65" s="131">
        <f t="shared" si="27"/>
        <v>2018</v>
      </c>
      <c r="FK65" s="131">
        <f t="shared" si="27"/>
        <v>2019</v>
      </c>
      <c r="FL65" s="131">
        <f t="shared" si="27"/>
        <v>2020</v>
      </c>
      <c r="FM65" s="131">
        <f t="shared" si="27"/>
        <v>2021</v>
      </c>
      <c r="FN65" s="131">
        <f t="shared" si="27"/>
        <v>2022</v>
      </c>
      <c r="FO65" s="131">
        <f t="shared" si="27"/>
        <v>2023</v>
      </c>
      <c r="FP65" s="131">
        <f t="shared" si="27"/>
        <v>2024</v>
      </c>
      <c r="FQ65" s="131">
        <f t="shared" si="27"/>
        <v>2025</v>
      </c>
      <c r="FR65" s="131">
        <f t="shared" si="27"/>
        <v>2026</v>
      </c>
      <c r="FS65" s="131">
        <f t="shared" si="27"/>
        <v>2027</v>
      </c>
      <c r="FT65" s="131">
        <f t="shared" si="27"/>
        <v>2028</v>
      </c>
      <c r="FU65" s="131">
        <f t="shared" si="27"/>
        <v>2029</v>
      </c>
      <c r="FV65" s="131">
        <f t="shared" si="27"/>
        <v>2030</v>
      </c>
      <c r="FW65" s="131">
        <f t="shared" si="27"/>
        <v>2031</v>
      </c>
      <c r="FX65" s="131">
        <f t="shared" si="27"/>
        <v>2032</v>
      </c>
      <c r="FY65" s="131">
        <f t="shared" si="27"/>
        <v>2033</v>
      </c>
      <c r="FZ65" s="131">
        <f t="shared" si="27"/>
        <v>2034</v>
      </c>
      <c r="GA65" s="131">
        <f t="shared" si="27"/>
        <v>2035</v>
      </c>
      <c r="GB65" s="131">
        <f t="shared" si="27"/>
        <v>2036</v>
      </c>
      <c r="GC65" s="131">
        <f t="shared" si="27"/>
        <v>2037</v>
      </c>
      <c r="GD65" s="131">
        <f t="shared" si="27"/>
        <v>2038</v>
      </c>
      <c r="GE65" s="131">
        <f t="shared" si="27"/>
        <v>2039</v>
      </c>
      <c r="GF65" s="131">
        <f t="shared" si="27"/>
        <v>2040</v>
      </c>
      <c r="GG65" s="131">
        <f t="shared" si="27"/>
        <v>2041</v>
      </c>
      <c r="GH65" s="131">
        <f t="shared" si="27"/>
        <v>2042</v>
      </c>
      <c r="GI65" s="131">
        <f t="shared" si="27"/>
        <v>2043</v>
      </c>
      <c r="GJ65" s="131">
        <f t="shared" si="27"/>
        <v>2044</v>
      </c>
      <c r="GK65" s="131">
        <f t="shared" si="27"/>
        <v>2045</v>
      </c>
      <c r="GL65" s="131">
        <f t="shared" si="27"/>
        <v>2046</v>
      </c>
      <c r="GM65" s="131">
        <f t="shared" si="27"/>
        <v>2047</v>
      </c>
      <c r="GN65" s="131">
        <f t="shared" si="27"/>
        <v>2048</v>
      </c>
      <c r="GO65" s="131">
        <f t="shared" si="27"/>
        <v>2049</v>
      </c>
      <c r="GP65" s="132">
        <f t="shared" si="27"/>
        <v>2050</v>
      </c>
    </row>
    <row r="66" spans="3:198" s="6" customFormat="1" ht="18" customHeight="1" x14ac:dyDescent="0.2">
      <c r="C66" s="36" t="s">
        <v>54</v>
      </c>
      <c r="E66" s="37" t="s">
        <v>288</v>
      </c>
      <c r="F66" s="34"/>
      <c r="H66" s="58"/>
      <c r="I66" s="4"/>
      <c r="J66" s="4"/>
      <c r="K66" s="4"/>
      <c r="L66" s="4"/>
      <c r="M66" s="34"/>
      <c r="O66" s="35"/>
      <c r="P66" s="4"/>
      <c r="Q66" s="4"/>
      <c r="R66" s="4"/>
      <c r="S66" s="4"/>
      <c r="T66" s="4"/>
      <c r="U66" s="4"/>
      <c r="V66" s="4"/>
      <c r="W66" s="4"/>
      <c r="X66" s="4"/>
      <c r="Y66" s="4"/>
      <c r="Z66" s="4"/>
      <c r="AA66" s="4"/>
      <c r="AB66" s="4"/>
      <c r="AC66" s="4"/>
      <c r="AD66" s="48"/>
      <c r="AE66" s="4"/>
      <c r="AF66" s="4"/>
      <c r="AG66" s="4"/>
      <c r="AH66" s="4"/>
      <c r="AI66" s="4"/>
      <c r="AJ66" s="4"/>
      <c r="AK66" s="4"/>
      <c r="AL66" s="4"/>
      <c r="AM66" s="4"/>
      <c r="AN66" s="4"/>
      <c r="AO66" s="4"/>
      <c r="AP66" s="4"/>
      <c r="AQ66" s="4"/>
      <c r="AR66" s="4"/>
      <c r="AS66" s="4"/>
      <c r="AT66" s="4"/>
      <c r="AU66" s="4"/>
      <c r="AV66" s="4"/>
      <c r="AW66" s="4"/>
      <c r="AX66" s="59">
        <f>AX50</f>
        <v>5.0923909885633858</v>
      </c>
      <c r="AZ66" s="35"/>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59">
        <f>CI50</f>
        <v>1.8803842902230228</v>
      </c>
      <c r="CK66" s="35"/>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59">
        <f>DT50</f>
        <v>2.3657158823826534</v>
      </c>
      <c r="DV66" s="35"/>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59">
        <f>FE50</f>
        <v>6.5909317485140013</v>
      </c>
      <c r="FG66" s="35"/>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59">
        <f>GP50</f>
        <v>3.467667313395729</v>
      </c>
    </row>
    <row r="67" spans="3:198" s="6" customFormat="1" ht="18" customHeight="1" x14ac:dyDescent="0.2">
      <c r="C67" s="36" t="s">
        <v>55</v>
      </c>
      <c r="E67" s="4" t="s">
        <v>289</v>
      </c>
      <c r="F67" s="34"/>
      <c r="H67" s="58"/>
      <c r="I67" s="4"/>
      <c r="J67" s="4"/>
      <c r="K67" s="4"/>
      <c r="L67" s="4"/>
      <c r="M67" s="34"/>
      <c r="O67" s="35"/>
      <c r="P67" s="4"/>
      <c r="Q67" s="4"/>
      <c r="R67" s="4"/>
      <c r="S67" s="4"/>
      <c r="T67" s="4"/>
      <c r="U67" s="4"/>
      <c r="V67" s="4"/>
      <c r="W67" s="4"/>
      <c r="X67" s="4"/>
      <c r="Y67" s="4"/>
      <c r="Z67" s="4"/>
      <c r="AA67" s="4"/>
      <c r="AB67" s="4"/>
      <c r="AC67" s="4"/>
      <c r="AD67" s="48"/>
      <c r="AE67" s="4"/>
      <c r="AF67" s="4"/>
      <c r="AG67" s="4"/>
      <c r="AH67" s="4"/>
      <c r="AI67" s="4"/>
      <c r="AJ67" s="4"/>
      <c r="AK67" s="4"/>
      <c r="AL67" s="4"/>
      <c r="AM67" s="4"/>
      <c r="AN67" s="4"/>
      <c r="AO67" s="4"/>
      <c r="AP67" s="4"/>
      <c r="AQ67" s="4"/>
      <c r="AR67" s="4"/>
      <c r="AS67" s="4"/>
      <c r="AT67" s="4"/>
      <c r="AU67" s="4"/>
      <c r="AV67" s="4"/>
      <c r="AW67" s="4"/>
      <c r="AX67" s="59">
        <f>AX66</f>
        <v>5.0923909885633858</v>
      </c>
      <c r="AZ67" s="35"/>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59">
        <f>CI66</f>
        <v>1.8803842902230228</v>
      </c>
      <c r="CK67" s="35"/>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59">
        <f>DT66</f>
        <v>2.3657158823826534</v>
      </c>
      <c r="DV67" s="35"/>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59">
        <f>FE66</f>
        <v>6.5909317485140013</v>
      </c>
      <c r="FG67" s="35"/>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59">
        <f>GP66</f>
        <v>3.467667313395729</v>
      </c>
    </row>
    <row r="68" spans="3:198" s="6" customFormat="1" ht="18" customHeight="1" x14ac:dyDescent="0.2">
      <c r="C68" s="309" t="s">
        <v>68</v>
      </c>
      <c r="D68" s="310"/>
      <c r="E68" s="310"/>
      <c r="F68" s="305"/>
      <c r="H68" s="61"/>
      <c r="I68" s="4"/>
      <c r="J68" s="4"/>
      <c r="K68" s="4"/>
      <c r="L68" s="4"/>
      <c r="M68" s="34"/>
      <c r="O68" s="297"/>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301"/>
      <c r="AZ68" s="297"/>
      <c r="BA68" s="296"/>
      <c r="BB68" s="296"/>
      <c r="BC68" s="296"/>
      <c r="BD68" s="296"/>
      <c r="BE68" s="296"/>
      <c r="BF68" s="296"/>
      <c r="BG68" s="296"/>
      <c r="BH68" s="296"/>
      <c r="BI68" s="296"/>
      <c r="BJ68" s="296"/>
      <c r="BK68" s="296"/>
      <c r="BL68" s="296"/>
      <c r="BM68" s="296"/>
      <c r="BN68" s="296"/>
      <c r="BO68" s="296"/>
      <c r="BP68" s="296"/>
      <c r="BQ68" s="296"/>
      <c r="BR68" s="296"/>
      <c r="BS68" s="296"/>
      <c r="BT68" s="296"/>
      <c r="BU68" s="296"/>
      <c r="BV68" s="296"/>
      <c r="BW68" s="296"/>
      <c r="BX68" s="296"/>
      <c r="BY68" s="296"/>
      <c r="BZ68" s="296"/>
      <c r="CA68" s="296"/>
      <c r="CB68" s="296"/>
      <c r="CC68" s="296"/>
      <c r="CD68" s="296"/>
      <c r="CE68" s="296"/>
      <c r="CF68" s="296"/>
      <c r="CG68" s="296"/>
      <c r="CH68" s="296"/>
      <c r="CI68" s="301"/>
      <c r="CK68" s="297"/>
      <c r="CL68" s="296"/>
      <c r="CM68" s="296"/>
      <c r="CN68" s="296"/>
      <c r="CO68" s="296"/>
      <c r="CP68" s="296"/>
      <c r="CQ68" s="296"/>
      <c r="CR68" s="296"/>
      <c r="CS68" s="296"/>
      <c r="CT68" s="296"/>
      <c r="CU68" s="296"/>
      <c r="CV68" s="296"/>
      <c r="CW68" s="296"/>
      <c r="CX68" s="296"/>
      <c r="CY68" s="296"/>
      <c r="CZ68" s="296"/>
      <c r="DA68" s="296"/>
      <c r="DB68" s="296"/>
      <c r="DC68" s="296"/>
      <c r="DD68" s="296"/>
      <c r="DE68" s="296"/>
      <c r="DF68" s="296"/>
      <c r="DG68" s="296"/>
      <c r="DH68" s="296"/>
      <c r="DI68" s="296"/>
      <c r="DJ68" s="296"/>
      <c r="DK68" s="296"/>
      <c r="DL68" s="296"/>
      <c r="DM68" s="296"/>
      <c r="DN68" s="296"/>
      <c r="DO68" s="296"/>
      <c r="DP68" s="296"/>
      <c r="DQ68" s="296"/>
      <c r="DR68" s="296"/>
      <c r="DS68" s="296"/>
      <c r="DT68" s="301"/>
      <c r="DV68" s="297"/>
      <c r="DW68" s="296"/>
      <c r="DX68" s="296"/>
      <c r="DY68" s="296"/>
      <c r="DZ68" s="296"/>
      <c r="EA68" s="296"/>
      <c r="EB68" s="296"/>
      <c r="EC68" s="296"/>
      <c r="ED68" s="296"/>
      <c r="EE68" s="296"/>
      <c r="EF68" s="296"/>
      <c r="EG68" s="296"/>
      <c r="EH68" s="296"/>
      <c r="EI68" s="296"/>
      <c r="EJ68" s="296"/>
      <c r="EK68" s="296"/>
      <c r="EL68" s="296"/>
      <c r="EM68" s="296"/>
      <c r="EN68" s="296"/>
      <c r="EO68" s="296"/>
      <c r="EP68" s="296"/>
      <c r="EQ68" s="296"/>
      <c r="ER68" s="296"/>
      <c r="ES68" s="296"/>
      <c r="ET68" s="296"/>
      <c r="EU68" s="296"/>
      <c r="EV68" s="296"/>
      <c r="EW68" s="296"/>
      <c r="EX68" s="296"/>
      <c r="EY68" s="296"/>
      <c r="EZ68" s="296"/>
      <c r="FA68" s="296"/>
      <c r="FB68" s="296"/>
      <c r="FC68" s="296"/>
      <c r="FD68" s="296"/>
      <c r="FE68" s="301"/>
      <c r="FG68" s="297"/>
      <c r="FH68" s="296"/>
      <c r="FI68" s="296"/>
      <c r="FJ68" s="296"/>
      <c r="FK68" s="296"/>
      <c r="FL68" s="296"/>
      <c r="FM68" s="296"/>
      <c r="FN68" s="296"/>
      <c r="FO68" s="296"/>
      <c r="FP68" s="296"/>
      <c r="FQ68" s="296"/>
      <c r="FR68" s="296"/>
      <c r="FS68" s="296"/>
      <c r="FT68" s="296"/>
      <c r="FU68" s="296"/>
      <c r="FV68" s="296"/>
      <c r="FW68" s="296"/>
      <c r="FX68" s="296"/>
      <c r="FY68" s="296"/>
      <c r="FZ68" s="296"/>
      <c r="GA68" s="296"/>
      <c r="GB68" s="296"/>
      <c r="GC68" s="296"/>
      <c r="GD68" s="296"/>
      <c r="GE68" s="296"/>
      <c r="GF68" s="296"/>
      <c r="GG68" s="296"/>
      <c r="GH68" s="296"/>
      <c r="GI68" s="296"/>
      <c r="GJ68" s="296"/>
      <c r="GK68" s="296"/>
      <c r="GL68" s="296"/>
      <c r="GM68" s="296"/>
      <c r="GN68" s="296"/>
      <c r="GO68" s="296"/>
      <c r="GP68" s="301"/>
    </row>
    <row r="69" spans="3:198" s="6" customFormat="1" ht="18" customHeight="1" x14ac:dyDescent="0.2">
      <c r="C69" s="187" t="s">
        <v>105</v>
      </c>
      <c r="E69" s="4" t="s">
        <v>60</v>
      </c>
      <c r="F69" s="34" t="s">
        <v>36</v>
      </c>
      <c r="H69" s="61"/>
      <c r="I69" s="4"/>
      <c r="J69" s="4"/>
      <c r="K69" s="4"/>
      <c r="L69" s="4"/>
      <c r="M69" s="34"/>
      <c r="O69" s="35"/>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84">
        <v>43</v>
      </c>
      <c r="AZ69" s="35"/>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84">
        <v>43</v>
      </c>
      <c r="CK69" s="35"/>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84">
        <v>43</v>
      </c>
      <c r="DV69" s="35"/>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84">
        <v>43</v>
      </c>
      <c r="FG69" s="35"/>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84">
        <v>43</v>
      </c>
    </row>
    <row r="70" spans="3:198" s="6" customFormat="1" ht="18" customHeight="1" x14ac:dyDescent="0.2">
      <c r="C70" s="187" t="s">
        <v>106</v>
      </c>
      <c r="E70" s="4" t="s">
        <v>28</v>
      </c>
      <c r="F70" s="34" t="s">
        <v>28</v>
      </c>
      <c r="H70" s="61"/>
      <c r="I70" s="4"/>
      <c r="J70" s="4"/>
      <c r="K70" s="4"/>
      <c r="L70" s="4"/>
      <c r="M70" s="34"/>
      <c r="O70" s="35"/>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84">
        <v>21</v>
      </c>
      <c r="AZ70" s="35"/>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84">
        <v>21</v>
      </c>
      <c r="CK70" s="35"/>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84">
        <v>21</v>
      </c>
      <c r="DV70" s="35"/>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84">
        <v>21</v>
      </c>
      <c r="FG70" s="35"/>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84">
        <v>21</v>
      </c>
    </row>
    <row r="71" spans="3:198" s="6" customFormat="1" ht="18" customHeight="1" x14ac:dyDescent="0.2">
      <c r="C71" s="36" t="s">
        <v>372</v>
      </c>
      <c r="E71" s="4" t="s">
        <v>290</v>
      </c>
      <c r="F71" s="34"/>
      <c r="H71" s="61"/>
      <c r="I71" s="4"/>
      <c r="J71" s="4"/>
      <c r="K71" s="4"/>
      <c r="L71" s="4"/>
      <c r="M71" s="34"/>
      <c r="O71" s="35"/>
      <c r="P71" s="4"/>
      <c r="Q71" s="4"/>
      <c r="R71" s="4"/>
      <c r="S71" s="4"/>
      <c r="T71" s="4"/>
      <c r="U71" s="4"/>
      <c r="V71" s="4"/>
      <c r="W71" s="4"/>
      <c r="X71" s="4"/>
      <c r="Y71" s="4"/>
      <c r="Z71" s="4"/>
      <c r="AA71" s="4"/>
      <c r="AB71" s="4"/>
      <c r="AC71" s="4"/>
      <c r="AD71" s="140">
        <f>AX69*AD40*AX21+AX70*AD41*AX21</f>
        <v>106.9402107598311</v>
      </c>
      <c r="AE71" s="4"/>
      <c r="AF71" s="4"/>
      <c r="AG71" s="4"/>
      <c r="AH71" s="4"/>
      <c r="AI71" s="4"/>
      <c r="AJ71" s="4"/>
      <c r="AK71" s="4"/>
      <c r="AL71" s="4"/>
      <c r="AM71" s="4"/>
      <c r="AN71" s="4"/>
      <c r="AO71" s="4"/>
      <c r="AP71" s="4"/>
      <c r="AQ71" s="4"/>
      <c r="AR71" s="4"/>
      <c r="AS71" s="4"/>
      <c r="AT71" s="4"/>
      <c r="AU71" s="4"/>
      <c r="AV71" s="4"/>
      <c r="AW71" s="4"/>
      <c r="AX71" s="62">
        <f>AX69*(AX40-AD40)*AX21+AX70*(AX41-AD41)*AX21</f>
        <v>0</v>
      </c>
      <c r="AZ71" s="35"/>
      <c r="BA71" s="4"/>
      <c r="BB71" s="4"/>
      <c r="BC71" s="4"/>
      <c r="BD71" s="4"/>
      <c r="BE71" s="4"/>
      <c r="BF71" s="4"/>
      <c r="BG71" s="4"/>
      <c r="BH71" s="4"/>
      <c r="BI71" s="4"/>
      <c r="BJ71" s="4"/>
      <c r="BK71" s="4"/>
      <c r="BL71" s="4"/>
      <c r="BM71" s="4"/>
      <c r="BN71" s="4"/>
      <c r="BO71" s="140">
        <f>CI69*BO40*CI21+CI70*BO41*CI21</f>
        <v>32.906725078902902</v>
      </c>
      <c r="BP71" s="4"/>
      <c r="BQ71" s="4"/>
      <c r="BR71" s="4"/>
      <c r="BS71" s="4"/>
      <c r="BT71" s="4"/>
      <c r="BU71" s="4"/>
      <c r="BV71" s="4"/>
      <c r="BW71" s="4"/>
      <c r="BX71" s="4"/>
      <c r="BY71" s="4"/>
      <c r="BZ71" s="4"/>
      <c r="CA71" s="4"/>
      <c r="CB71" s="4"/>
      <c r="CC71" s="4"/>
      <c r="CD71" s="4"/>
      <c r="CE71" s="4"/>
      <c r="CF71" s="4"/>
      <c r="CG71" s="4"/>
      <c r="CH71" s="4"/>
      <c r="CI71" s="62">
        <f>CI69*(CI40-BO40)*CI21+CI70*(CI41-BO41)*CI21</f>
        <v>6.5813450157805793</v>
      </c>
      <c r="CK71" s="35"/>
      <c r="CL71" s="4"/>
      <c r="CM71" s="4"/>
      <c r="CN71" s="4"/>
      <c r="CO71" s="4"/>
      <c r="CP71" s="4"/>
      <c r="CQ71" s="4"/>
      <c r="CR71" s="4"/>
      <c r="CS71" s="4"/>
      <c r="CT71" s="4"/>
      <c r="CU71" s="4"/>
      <c r="CV71" s="4"/>
      <c r="CW71" s="4"/>
      <c r="CX71" s="4"/>
      <c r="CY71" s="4"/>
      <c r="CZ71" s="140">
        <f>DT69*CZ40*DT21+DT70*CZ41*DT21</f>
        <v>86.855568824620292</v>
      </c>
      <c r="DA71" s="4"/>
      <c r="DB71" s="4"/>
      <c r="DC71" s="4"/>
      <c r="DD71" s="4"/>
      <c r="DE71" s="4"/>
      <c r="DF71" s="4"/>
      <c r="DG71" s="4"/>
      <c r="DH71" s="4"/>
      <c r="DI71" s="4"/>
      <c r="DJ71" s="4"/>
      <c r="DK71" s="4"/>
      <c r="DL71" s="4"/>
      <c r="DM71" s="4"/>
      <c r="DN71" s="4"/>
      <c r="DO71" s="4"/>
      <c r="DP71" s="4"/>
      <c r="DQ71" s="4"/>
      <c r="DR71" s="4"/>
      <c r="DS71" s="4"/>
      <c r="DT71" s="62">
        <f>DT69*(DT40-CZ40)*DT21+DT70*(DT41-CZ41)*DT21</f>
        <v>0</v>
      </c>
      <c r="DV71" s="35"/>
      <c r="DW71" s="4"/>
      <c r="DX71" s="4"/>
      <c r="DY71" s="4"/>
      <c r="DZ71" s="4"/>
      <c r="EA71" s="4"/>
      <c r="EB71" s="4"/>
      <c r="EC71" s="4"/>
      <c r="ED71" s="4"/>
      <c r="EE71" s="4"/>
      <c r="EF71" s="4"/>
      <c r="EG71" s="4"/>
      <c r="EH71" s="4"/>
      <c r="EI71" s="4"/>
      <c r="EJ71" s="4"/>
      <c r="EK71" s="140">
        <f>FE69*EK40*FE21+FE70*EK41*FE21</f>
        <v>138.40956671879403</v>
      </c>
      <c r="EL71" s="4"/>
      <c r="EM71" s="4"/>
      <c r="EN71" s="4"/>
      <c r="EO71" s="4"/>
      <c r="EP71" s="4"/>
      <c r="EQ71" s="4"/>
      <c r="ER71" s="4"/>
      <c r="ES71" s="4"/>
      <c r="ET71" s="4"/>
      <c r="EU71" s="4"/>
      <c r="EV71" s="4"/>
      <c r="EW71" s="4"/>
      <c r="EX71" s="4"/>
      <c r="EY71" s="4"/>
      <c r="EZ71" s="4"/>
      <c r="FA71" s="4"/>
      <c r="FB71" s="4"/>
      <c r="FC71" s="4"/>
      <c r="FD71" s="4"/>
      <c r="FE71" s="62">
        <f>FE69*(FE40-EK40)*FE21+FE70*(FE41-EK41)*FE21</f>
        <v>0</v>
      </c>
      <c r="FG71" s="35"/>
      <c r="FH71" s="4"/>
      <c r="FI71" s="4"/>
      <c r="FJ71" s="4"/>
      <c r="FK71" s="4"/>
      <c r="FL71" s="4"/>
      <c r="FM71" s="4"/>
      <c r="FN71" s="4"/>
      <c r="FO71" s="4"/>
      <c r="FP71" s="4"/>
      <c r="FQ71" s="4"/>
      <c r="FR71" s="4"/>
      <c r="FS71" s="4"/>
      <c r="FT71" s="4"/>
      <c r="FU71" s="4"/>
      <c r="FV71" s="140">
        <f>GP69*FV40*GP21+GP70*FV41*GP21</f>
        <v>130.03752425233984</v>
      </c>
      <c r="FW71" s="4"/>
      <c r="FX71" s="4"/>
      <c r="FY71" s="4"/>
      <c r="FZ71" s="4"/>
      <c r="GA71" s="4"/>
      <c r="GB71" s="4"/>
      <c r="GC71" s="4"/>
      <c r="GD71" s="4"/>
      <c r="GE71" s="4"/>
      <c r="GF71" s="4"/>
      <c r="GG71" s="4"/>
      <c r="GH71" s="4"/>
      <c r="GI71" s="4"/>
      <c r="GJ71" s="4"/>
      <c r="GK71" s="4"/>
      <c r="GL71" s="4"/>
      <c r="GM71" s="4"/>
      <c r="GN71" s="4"/>
      <c r="GO71" s="4"/>
      <c r="GP71" s="62">
        <f>GP69*(GP40-FV40)*GP21+GP70*(GP41-FV41)*GP21</f>
        <v>0</v>
      </c>
    </row>
    <row r="72" spans="3:198" s="6" customFormat="1" ht="15" customHeight="1" x14ac:dyDescent="0.2">
      <c r="C72" s="46" t="s">
        <v>373</v>
      </c>
      <c r="D72" s="41"/>
      <c r="E72" s="41"/>
      <c r="F72" s="41"/>
      <c r="H72" s="42"/>
      <c r="I72" s="42"/>
      <c r="J72" s="42"/>
      <c r="K72" s="42"/>
      <c r="L72" s="42"/>
      <c r="M72" s="42"/>
      <c r="N72" s="43"/>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3"/>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3"/>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3"/>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3"/>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row>
    <row r="73" spans="3:198" s="6" customFormat="1" ht="15" customHeight="1" x14ac:dyDescent="0.2">
      <c r="C73" s="89"/>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row>
    <row r="74" spans="3:198" ht="15" x14ac:dyDescent="0.25">
      <c r="C74" s="33" t="s">
        <v>100</v>
      </c>
      <c r="H74" s="247" t="s">
        <v>1</v>
      </c>
      <c r="O74" s="248" t="s">
        <v>94</v>
      </c>
      <c r="AZ74" s="196" t="s">
        <v>2</v>
      </c>
      <c r="CK74" s="197" t="s">
        <v>3</v>
      </c>
      <c r="DV74" s="198" t="s">
        <v>4</v>
      </c>
      <c r="FG74" s="199" t="s">
        <v>5</v>
      </c>
    </row>
    <row r="75" spans="3:198" s="6" customFormat="1" ht="18" customHeight="1" x14ac:dyDescent="0.2">
      <c r="C75" s="129"/>
      <c r="D75" s="130"/>
      <c r="E75" s="131" t="s">
        <v>23</v>
      </c>
      <c r="F75" s="132" t="s">
        <v>24</v>
      </c>
      <c r="H75" s="133">
        <v>2015</v>
      </c>
      <c r="I75" s="131">
        <f t="shared" ref="I75:M75" si="28">I$1</f>
        <v>2016</v>
      </c>
      <c r="J75" s="131">
        <f t="shared" si="28"/>
        <v>2017</v>
      </c>
      <c r="K75" s="131">
        <f t="shared" si="28"/>
        <v>2018</v>
      </c>
      <c r="L75" s="131">
        <f t="shared" si="28"/>
        <v>2019</v>
      </c>
      <c r="M75" s="132">
        <f t="shared" si="28"/>
        <v>2020</v>
      </c>
      <c r="O75" s="133">
        <f t="shared" ref="O75:AX75" si="29">O$1</f>
        <v>2015</v>
      </c>
      <c r="P75" s="131">
        <f t="shared" si="29"/>
        <v>2016</v>
      </c>
      <c r="Q75" s="131">
        <f t="shared" si="29"/>
        <v>2017</v>
      </c>
      <c r="R75" s="131">
        <f t="shared" si="29"/>
        <v>2018</v>
      </c>
      <c r="S75" s="131">
        <f t="shared" si="29"/>
        <v>2019</v>
      </c>
      <c r="T75" s="131">
        <f t="shared" si="29"/>
        <v>2020</v>
      </c>
      <c r="U75" s="131">
        <f t="shared" si="29"/>
        <v>2021</v>
      </c>
      <c r="V75" s="131">
        <f t="shared" si="29"/>
        <v>2022</v>
      </c>
      <c r="W75" s="131">
        <f t="shared" si="29"/>
        <v>2023</v>
      </c>
      <c r="X75" s="131">
        <f t="shared" si="29"/>
        <v>2024</v>
      </c>
      <c r="Y75" s="131">
        <f t="shared" si="29"/>
        <v>2025</v>
      </c>
      <c r="Z75" s="131">
        <f t="shared" si="29"/>
        <v>2026</v>
      </c>
      <c r="AA75" s="131">
        <f t="shared" si="29"/>
        <v>2027</v>
      </c>
      <c r="AB75" s="131">
        <f t="shared" si="29"/>
        <v>2028</v>
      </c>
      <c r="AC75" s="131">
        <f t="shared" si="29"/>
        <v>2029</v>
      </c>
      <c r="AD75" s="131">
        <f t="shared" si="29"/>
        <v>2030</v>
      </c>
      <c r="AE75" s="131">
        <f t="shared" si="29"/>
        <v>2031</v>
      </c>
      <c r="AF75" s="131">
        <f t="shared" si="29"/>
        <v>2032</v>
      </c>
      <c r="AG75" s="131">
        <f t="shared" si="29"/>
        <v>2033</v>
      </c>
      <c r="AH75" s="131">
        <f t="shared" si="29"/>
        <v>2034</v>
      </c>
      <c r="AI75" s="131">
        <f t="shared" si="29"/>
        <v>2035</v>
      </c>
      <c r="AJ75" s="131">
        <f t="shared" si="29"/>
        <v>2036</v>
      </c>
      <c r="AK75" s="131">
        <f t="shared" si="29"/>
        <v>2037</v>
      </c>
      <c r="AL75" s="131">
        <f t="shared" si="29"/>
        <v>2038</v>
      </c>
      <c r="AM75" s="131">
        <f t="shared" si="29"/>
        <v>2039</v>
      </c>
      <c r="AN75" s="131">
        <f t="shared" si="29"/>
        <v>2040</v>
      </c>
      <c r="AO75" s="131">
        <f t="shared" si="29"/>
        <v>2041</v>
      </c>
      <c r="AP75" s="131">
        <f t="shared" si="29"/>
        <v>2042</v>
      </c>
      <c r="AQ75" s="131">
        <f t="shared" si="29"/>
        <v>2043</v>
      </c>
      <c r="AR75" s="131">
        <f t="shared" si="29"/>
        <v>2044</v>
      </c>
      <c r="AS75" s="131">
        <f t="shared" si="29"/>
        <v>2045</v>
      </c>
      <c r="AT75" s="131">
        <f t="shared" si="29"/>
        <v>2046</v>
      </c>
      <c r="AU75" s="131">
        <f t="shared" si="29"/>
        <v>2047</v>
      </c>
      <c r="AV75" s="131">
        <f t="shared" si="29"/>
        <v>2048</v>
      </c>
      <c r="AW75" s="131">
        <f t="shared" si="29"/>
        <v>2049</v>
      </c>
      <c r="AX75" s="132">
        <f t="shared" si="29"/>
        <v>2050</v>
      </c>
      <c r="AZ75" s="133">
        <f t="shared" ref="AZ75:CI75" si="30">AZ$1</f>
        <v>2015</v>
      </c>
      <c r="BA75" s="131">
        <f t="shared" si="30"/>
        <v>2016</v>
      </c>
      <c r="BB75" s="131">
        <f t="shared" si="30"/>
        <v>2017</v>
      </c>
      <c r="BC75" s="131">
        <f t="shared" si="30"/>
        <v>2018</v>
      </c>
      <c r="BD75" s="131">
        <f t="shared" si="30"/>
        <v>2019</v>
      </c>
      <c r="BE75" s="131">
        <f t="shared" si="30"/>
        <v>2020</v>
      </c>
      <c r="BF75" s="131">
        <f t="shared" si="30"/>
        <v>2021</v>
      </c>
      <c r="BG75" s="131">
        <f t="shared" si="30"/>
        <v>2022</v>
      </c>
      <c r="BH75" s="131">
        <f t="shared" si="30"/>
        <v>2023</v>
      </c>
      <c r="BI75" s="131">
        <f t="shared" si="30"/>
        <v>2024</v>
      </c>
      <c r="BJ75" s="131">
        <f t="shared" si="30"/>
        <v>2025</v>
      </c>
      <c r="BK75" s="131">
        <f t="shared" si="30"/>
        <v>2026</v>
      </c>
      <c r="BL75" s="131">
        <f t="shared" si="30"/>
        <v>2027</v>
      </c>
      <c r="BM75" s="131">
        <f t="shared" si="30"/>
        <v>2028</v>
      </c>
      <c r="BN75" s="131">
        <f t="shared" si="30"/>
        <v>2029</v>
      </c>
      <c r="BO75" s="131">
        <f t="shared" si="30"/>
        <v>2030</v>
      </c>
      <c r="BP75" s="131">
        <f t="shared" si="30"/>
        <v>2031</v>
      </c>
      <c r="BQ75" s="131">
        <f t="shared" si="30"/>
        <v>2032</v>
      </c>
      <c r="BR75" s="131">
        <f t="shared" si="30"/>
        <v>2033</v>
      </c>
      <c r="BS75" s="131">
        <f t="shared" si="30"/>
        <v>2034</v>
      </c>
      <c r="BT75" s="131">
        <f t="shared" si="30"/>
        <v>2035</v>
      </c>
      <c r="BU75" s="131">
        <f t="shared" si="30"/>
        <v>2036</v>
      </c>
      <c r="BV75" s="131">
        <f t="shared" si="30"/>
        <v>2037</v>
      </c>
      <c r="BW75" s="131">
        <f t="shared" si="30"/>
        <v>2038</v>
      </c>
      <c r="BX75" s="131">
        <f t="shared" si="30"/>
        <v>2039</v>
      </c>
      <c r="BY75" s="131">
        <f t="shared" si="30"/>
        <v>2040</v>
      </c>
      <c r="BZ75" s="131">
        <f t="shared" si="30"/>
        <v>2041</v>
      </c>
      <c r="CA75" s="131">
        <f t="shared" si="30"/>
        <v>2042</v>
      </c>
      <c r="CB75" s="131">
        <f t="shared" si="30"/>
        <v>2043</v>
      </c>
      <c r="CC75" s="131">
        <f t="shared" si="30"/>
        <v>2044</v>
      </c>
      <c r="CD75" s="131">
        <f t="shared" si="30"/>
        <v>2045</v>
      </c>
      <c r="CE75" s="131">
        <f t="shared" si="30"/>
        <v>2046</v>
      </c>
      <c r="CF75" s="131">
        <f t="shared" si="30"/>
        <v>2047</v>
      </c>
      <c r="CG75" s="131">
        <f t="shared" si="30"/>
        <v>2048</v>
      </c>
      <c r="CH75" s="131">
        <f t="shared" si="30"/>
        <v>2049</v>
      </c>
      <c r="CI75" s="132">
        <f t="shared" si="30"/>
        <v>2050</v>
      </c>
      <c r="CK75" s="133">
        <f t="shared" ref="CK75:DT75" si="31">CK$1</f>
        <v>2015</v>
      </c>
      <c r="CL75" s="131">
        <f t="shared" si="31"/>
        <v>2016</v>
      </c>
      <c r="CM75" s="131">
        <f t="shared" si="31"/>
        <v>2017</v>
      </c>
      <c r="CN75" s="131">
        <f t="shared" si="31"/>
        <v>2018</v>
      </c>
      <c r="CO75" s="131">
        <f t="shared" si="31"/>
        <v>2019</v>
      </c>
      <c r="CP75" s="131">
        <f t="shared" si="31"/>
        <v>2020</v>
      </c>
      <c r="CQ75" s="131">
        <f t="shared" si="31"/>
        <v>2021</v>
      </c>
      <c r="CR75" s="131">
        <f t="shared" si="31"/>
        <v>2022</v>
      </c>
      <c r="CS75" s="131">
        <f t="shared" si="31"/>
        <v>2023</v>
      </c>
      <c r="CT75" s="131">
        <f t="shared" si="31"/>
        <v>2024</v>
      </c>
      <c r="CU75" s="131">
        <f t="shared" si="31"/>
        <v>2025</v>
      </c>
      <c r="CV75" s="131">
        <f t="shared" si="31"/>
        <v>2026</v>
      </c>
      <c r="CW75" s="131">
        <f t="shared" si="31"/>
        <v>2027</v>
      </c>
      <c r="CX75" s="131">
        <f t="shared" si="31"/>
        <v>2028</v>
      </c>
      <c r="CY75" s="131">
        <f t="shared" si="31"/>
        <v>2029</v>
      </c>
      <c r="CZ75" s="131">
        <f t="shared" si="31"/>
        <v>2030</v>
      </c>
      <c r="DA75" s="131">
        <f t="shared" si="31"/>
        <v>2031</v>
      </c>
      <c r="DB75" s="131">
        <f t="shared" si="31"/>
        <v>2032</v>
      </c>
      <c r="DC75" s="131">
        <f t="shared" si="31"/>
        <v>2033</v>
      </c>
      <c r="DD75" s="131">
        <f t="shared" si="31"/>
        <v>2034</v>
      </c>
      <c r="DE75" s="131">
        <f t="shared" si="31"/>
        <v>2035</v>
      </c>
      <c r="DF75" s="131">
        <f t="shared" si="31"/>
        <v>2036</v>
      </c>
      <c r="DG75" s="131">
        <f t="shared" si="31"/>
        <v>2037</v>
      </c>
      <c r="DH75" s="131">
        <f t="shared" si="31"/>
        <v>2038</v>
      </c>
      <c r="DI75" s="131">
        <f t="shared" si="31"/>
        <v>2039</v>
      </c>
      <c r="DJ75" s="131">
        <f t="shared" si="31"/>
        <v>2040</v>
      </c>
      <c r="DK75" s="131">
        <f t="shared" si="31"/>
        <v>2041</v>
      </c>
      <c r="DL75" s="131">
        <f t="shared" si="31"/>
        <v>2042</v>
      </c>
      <c r="DM75" s="131">
        <f t="shared" si="31"/>
        <v>2043</v>
      </c>
      <c r="DN75" s="131">
        <f t="shared" si="31"/>
        <v>2044</v>
      </c>
      <c r="DO75" s="131">
        <f t="shared" si="31"/>
        <v>2045</v>
      </c>
      <c r="DP75" s="131">
        <f t="shared" si="31"/>
        <v>2046</v>
      </c>
      <c r="DQ75" s="131">
        <f t="shared" si="31"/>
        <v>2047</v>
      </c>
      <c r="DR75" s="131">
        <f t="shared" si="31"/>
        <v>2048</v>
      </c>
      <c r="DS75" s="131">
        <f t="shared" si="31"/>
        <v>2049</v>
      </c>
      <c r="DT75" s="132">
        <f t="shared" si="31"/>
        <v>2050</v>
      </c>
      <c r="DV75" s="133">
        <f t="shared" ref="DV75:FE75" si="32">DV$1</f>
        <v>2015</v>
      </c>
      <c r="DW75" s="131">
        <f t="shared" si="32"/>
        <v>2016</v>
      </c>
      <c r="DX75" s="131">
        <f t="shared" si="32"/>
        <v>2017</v>
      </c>
      <c r="DY75" s="131">
        <f t="shared" si="32"/>
        <v>2018</v>
      </c>
      <c r="DZ75" s="131">
        <f t="shared" si="32"/>
        <v>2019</v>
      </c>
      <c r="EA75" s="131">
        <f t="shared" si="32"/>
        <v>2020</v>
      </c>
      <c r="EB75" s="131">
        <f t="shared" si="32"/>
        <v>2021</v>
      </c>
      <c r="EC75" s="131">
        <f t="shared" si="32"/>
        <v>2022</v>
      </c>
      <c r="ED75" s="131">
        <f t="shared" si="32"/>
        <v>2023</v>
      </c>
      <c r="EE75" s="131">
        <f t="shared" si="32"/>
        <v>2024</v>
      </c>
      <c r="EF75" s="131">
        <f t="shared" si="32"/>
        <v>2025</v>
      </c>
      <c r="EG75" s="131">
        <f t="shared" si="32"/>
        <v>2026</v>
      </c>
      <c r="EH75" s="131">
        <f t="shared" si="32"/>
        <v>2027</v>
      </c>
      <c r="EI75" s="131">
        <f t="shared" si="32"/>
        <v>2028</v>
      </c>
      <c r="EJ75" s="131">
        <f t="shared" si="32"/>
        <v>2029</v>
      </c>
      <c r="EK75" s="131">
        <f t="shared" si="32"/>
        <v>2030</v>
      </c>
      <c r="EL75" s="131">
        <f t="shared" si="32"/>
        <v>2031</v>
      </c>
      <c r="EM75" s="131">
        <f t="shared" si="32"/>
        <v>2032</v>
      </c>
      <c r="EN75" s="131">
        <f t="shared" si="32"/>
        <v>2033</v>
      </c>
      <c r="EO75" s="131">
        <f t="shared" si="32"/>
        <v>2034</v>
      </c>
      <c r="EP75" s="131">
        <f t="shared" si="32"/>
        <v>2035</v>
      </c>
      <c r="EQ75" s="131">
        <f t="shared" si="32"/>
        <v>2036</v>
      </c>
      <c r="ER75" s="131">
        <f t="shared" si="32"/>
        <v>2037</v>
      </c>
      <c r="ES75" s="131">
        <f t="shared" si="32"/>
        <v>2038</v>
      </c>
      <c r="ET75" s="131">
        <f t="shared" si="32"/>
        <v>2039</v>
      </c>
      <c r="EU75" s="131">
        <f t="shared" si="32"/>
        <v>2040</v>
      </c>
      <c r="EV75" s="131">
        <f t="shared" si="32"/>
        <v>2041</v>
      </c>
      <c r="EW75" s="131">
        <f t="shared" si="32"/>
        <v>2042</v>
      </c>
      <c r="EX75" s="131">
        <f t="shared" si="32"/>
        <v>2043</v>
      </c>
      <c r="EY75" s="131">
        <f t="shared" si="32"/>
        <v>2044</v>
      </c>
      <c r="EZ75" s="131">
        <f t="shared" si="32"/>
        <v>2045</v>
      </c>
      <c r="FA75" s="131">
        <f t="shared" si="32"/>
        <v>2046</v>
      </c>
      <c r="FB75" s="131">
        <f t="shared" si="32"/>
        <v>2047</v>
      </c>
      <c r="FC75" s="131">
        <f t="shared" si="32"/>
        <v>2048</v>
      </c>
      <c r="FD75" s="131">
        <f t="shared" si="32"/>
        <v>2049</v>
      </c>
      <c r="FE75" s="132">
        <f t="shared" si="32"/>
        <v>2050</v>
      </c>
      <c r="FG75" s="133">
        <f t="shared" ref="FG75:GP75" si="33">FG$1</f>
        <v>2015</v>
      </c>
      <c r="FH75" s="131">
        <f t="shared" si="33"/>
        <v>2016</v>
      </c>
      <c r="FI75" s="131">
        <f t="shared" si="33"/>
        <v>2017</v>
      </c>
      <c r="FJ75" s="131">
        <f t="shared" si="33"/>
        <v>2018</v>
      </c>
      <c r="FK75" s="131">
        <f t="shared" si="33"/>
        <v>2019</v>
      </c>
      <c r="FL75" s="131">
        <f t="shared" si="33"/>
        <v>2020</v>
      </c>
      <c r="FM75" s="131">
        <f t="shared" si="33"/>
        <v>2021</v>
      </c>
      <c r="FN75" s="131">
        <f t="shared" si="33"/>
        <v>2022</v>
      </c>
      <c r="FO75" s="131">
        <f t="shared" si="33"/>
        <v>2023</v>
      </c>
      <c r="FP75" s="131">
        <f t="shared" si="33"/>
        <v>2024</v>
      </c>
      <c r="FQ75" s="131">
        <f t="shared" si="33"/>
        <v>2025</v>
      </c>
      <c r="FR75" s="131">
        <f t="shared" si="33"/>
        <v>2026</v>
      </c>
      <c r="FS75" s="131">
        <f t="shared" si="33"/>
        <v>2027</v>
      </c>
      <c r="FT75" s="131">
        <f t="shared" si="33"/>
        <v>2028</v>
      </c>
      <c r="FU75" s="131">
        <f t="shared" si="33"/>
        <v>2029</v>
      </c>
      <c r="FV75" s="131">
        <f t="shared" si="33"/>
        <v>2030</v>
      </c>
      <c r="FW75" s="131">
        <f t="shared" si="33"/>
        <v>2031</v>
      </c>
      <c r="FX75" s="131">
        <f t="shared" si="33"/>
        <v>2032</v>
      </c>
      <c r="FY75" s="131">
        <f t="shared" si="33"/>
        <v>2033</v>
      </c>
      <c r="FZ75" s="131">
        <f t="shared" si="33"/>
        <v>2034</v>
      </c>
      <c r="GA75" s="131">
        <f t="shared" si="33"/>
        <v>2035</v>
      </c>
      <c r="GB75" s="131">
        <f t="shared" si="33"/>
        <v>2036</v>
      </c>
      <c r="GC75" s="131">
        <f t="shared" si="33"/>
        <v>2037</v>
      </c>
      <c r="GD75" s="131">
        <f t="shared" si="33"/>
        <v>2038</v>
      </c>
      <c r="GE75" s="131">
        <f t="shared" si="33"/>
        <v>2039</v>
      </c>
      <c r="GF75" s="131">
        <f t="shared" si="33"/>
        <v>2040</v>
      </c>
      <c r="GG75" s="131">
        <f t="shared" si="33"/>
        <v>2041</v>
      </c>
      <c r="GH75" s="131">
        <f t="shared" si="33"/>
        <v>2042</v>
      </c>
      <c r="GI75" s="131">
        <f t="shared" si="33"/>
        <v>2043</v>
      </c>
      <c r="GJ75" s="131">
        <f t="shared" si="33"/>
        <v>2044</v>
      </c>
      <c r="GK75" s="131">
        <f t="shared" si="33"/>
        <v>2045</v>
      </c>
      <c r="GL75" s="131">
        <f t="shared" si="33"/>
        <v>2046</v>
      </c>
      <c r="GM75" s="131">
        <f t="shared" si="33"/>
        <v>2047</v>
      </c>
      <c r="GN75" s="131">
        <f t="shared" si="33"/>
        <v>2048</v>
      </c>
      <c r="GO75" s="131">
        <f t="shared" si="33"/>
        <v>2049</v>
      </c>
      <c r="GP75" s="132">
        <f t="shared" si="33"/>
        <v>2050</v>
      </c>
    </row>
    <row r="76" spans="3:198" s="6" customFormat="1" ht="18" customHeight="1" x14ac:dyDescent="0.2">
      <c r="C76" s="36" t="s">
        <v>54</v>
      </c>
      <c r="E76" s="37" t="s">
        <v>288</v>
      </c>
      <c r="F76" s="34"/>
      <c r="H76" s="58"/>
      <c r="I76" s="4"/>
      <c r="J76" s="4"/>
      <c r="K76" s="4"/>
      <c r="L76" s="4"/>
      <c r="M76" s="34"/>
      <c r="O76" s="35"/>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59">
        <f>AX53</f>
        <v>6.9441695298591632</v>
      </c>
      <c r="AZ76" s="35"/>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59">
        <f>CI53</f>
        <v>2.507179053630697</v>
      </c>
      <c r="CK76" s="35"/>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59">
        <f>DT53</f>
        <v>3.3795941176895052</v>
      </c>
      <c r="DV76" s="35"/>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59">
        <f>FE53</f>
        <v>7.0617125876935729</v>
      </c>
      <c r="FG76" s="35"/>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59">
        <f>GP53</f>
        <v>8.6691682834893218</v>
      </c>
    </row>
    <row r="77" spans="3:198" s="6" customFormat="1" ht="18" customHeight="1" x14ac:dyDescent="0.2">
      <c r="C77" s="36" t="s">
        <v>55</v>
      </c>
      <c r="E77" s="4" t="s">
        <v>289</v>
      </c>
      <c r="F77" s="34"/>
      <c r="H77" s="58"/>
      <c r="I77" s="4"/>
      <c r="J77" s="4"/>
      <c r="K77" s="4"/>
      <c r="L77" s="4"/>
      <c r="M77" s="34"/>
      <c r="O77" s="35"/>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59">
        <f>AX76</f>
        <v>6.9441695298591632</v>
      </c>
      <c r="AZ77" s="35"/>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59">
        <f>CI76</f>
        <v>2.507179053630697</v>
      </c>
      <c r="CK77" s="35"/>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59">
        <f>DT76</f>
        <v>3.3795941176895052</v>
      </c>
      <c r="DV77" s="35"/>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59">
        <f>FE76</f>
        <v>7.0617125876935729</v>
      </c>
      <c r="FG77" s="35"/>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59">
        <f>GP76</f>
        <v>8.6691682834893218</v>
      </c>
    </row>
    <row r="78" spans="3:198" s="6" customFormat="1" ht="18" customHeight="1" x14ac:dyDescent="0.2">
      <c r="C78" s="36" t="s">
        <v>68</v>
      </c>
      <c r="E78" s="4" t="s">
        <v>60</v>
      </c>
      <c r="F78" s="34" t="s">
        <v>36</v>
      </c>
      <c r="H78" s="61"/>
      <c r="I78" s="4"/>
      <c r="J78" s="4"/>
      <c r="K78" s="4"/>
      <c r="L78" s="4"/>
      <c r="M78" s="34"/>
      <c r="O78" s="35"/>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84">
        <v>36</v>
      </c>
      <c r="AZ78" s="35"/>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84">
        <v>36</v>
      </c>
      <c r="CK78" s="35"/>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84">
        <v>36</v>
      </c>
      <c r="DV78" s="35"/>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84">
        <v>36</v>
      </c>
      <c r="FG78" s="35"/>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84">
        <v>36</v>
      </c>
    </row>
    <row r="79" spans="3:198" s="6" customFormat="1" ht="18" customHeight="1" x14ac:dyDescent="0.2">
      <c r="C79" s="36" t="s">
        <v>69</v>
      </c>
      <c r="E79" s="4" t="s">
        <v>290</v>
      </c>
      <c r="F79" s="34"/>
      <c r="H79" s="61"/>
      <c r="I79" s="4"/>
      <c r="J79" s="4"/>
      <c r="K79" s="4"/>
      <c r="L79" s="4"/>
      <c r="M79" s="34"/>
      <c r="O79" s="35"/>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62">
        <f>AX77*AX78</f>
        <v>249.99010307492989</v>
      </c>
      <c r="AZ79" s="35"/>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62">
        <f>CI77*CI78</f>
        <v>90.258445930705093</v>
      </c>
      <c r="CK79" s="35"/>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62">
        <f>DT77*DT78</f>
        <v>121.6653882368222</v>
      </c>
      <c r="DV79" s="35"/>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62">
        <f>FE77*FE78</f>
        <v>254.22165315696861</v>
      </c>
      <c r="FG79" s="35"/>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62">
        <f>GP77*GP78</f>
        <v>312.09005820561561</v>
      </c>
    </row>
    <row r="80" spans="3:198" s="6" customFormat="1" ht="15" customHeight="1" x14ac:dyDescent="0.2">
      <c r="C80" s="46"/>
      <c r="D80" s="41"/>
      <c r="E80" s="41"/>
      <c r="F80" s="41"/>
      <c r="H80" s="42"/>
      <c r="I80" s="42"/>
      <c r="J80" s="42"/>
      <c r="K80" s="42"/>
      <c r="L80" s="42"/>
      <c r="M80" s="42"/>
      <c r="N80" s="43"/>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3"/>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3"/>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3"/>
      <c r="DV80" s="42"/>
      <c r="DW80" s="42"/>
      <c r="DX80" s="42"/>
      <c r="DY80" s="42"/>
      <c r="DZ80" s="42"/>
      <c r="EA80" s="42"/>
      <c r="EB80" s="42"/>
      <c r="EC80" s="42"/>
      <c r="ED80" s="42"/>
      <c r="EE80" s="42"/>
      <c r="EF80" s="42"/>
      <c r="EG80" s="42"/>
      <c r="EH80" s="42"/>
      <c r="EI80" s="42"/>
      <c r="EJ80" s="42"/>
      <c r="EK80" s="42"/>
      <c r="EL80" s="42"/>
      <c r="EM80" s="42"/>
      <c r="EN80" s="42"/>
      <c r="EO80" s="42"/>
      <c r="EP80" s="42"/>
      <c r="EQ80" s="42"/>
      <c r="ER80" s="42"/>
      <c r="ES80" s="42"/>
      <c r="ET80" s="42"/>
      <c r="EU80" s="42"/>
      <c r="EV80" s="42"/>
      <c r="EW80" s="42"/>
      <c r="EX80" s="42"/>
      <c r="EY80" s="42"/>
      <c r="EZ80" s="42"/>
      <c r="FA80" s="42"/>
      <c r="FB80" s="42"/>
      <c r="FC80" s="42"/>
      <c r="FD80" s="42"/>
      <c r="FE80" s="42"/>
      <c r="FF80" s="43"/>
      <c r="FG80" s="42"/>
      <c r="FH80" s="42"/>
      <c r="FI80" s="42"/>
      <c r="FJ80" s="42"/>
      <c r="FK80" s="42"/>
      <c r="FL80" s="42"/>
      <c r="FM80" s="42"/>
      <c r="FN80" s="42"/>
      <c r="FO80" s="42"/>
      <c r="FP80" s="42"/>
      <c r="FQ80" s="42"/>
      <c r="FR80" s="42"/>
      <c r="FS80" s="42"/>
      <c r="FT80" s="42"/>
      <c r="FU80" s="42"/>
      <c r="FV80" s="42"/>
      <c r="FW80" s="42"/>
      <c r="FX80" s="42"/>
      <c r="FY80" s="42"/>
      <c r="FZ80" s="42"/>
      <c r="GA80" s="42"/>
      <c r="GB80" s="42"/>
      <c r="GC80" s="42"/>
      <c r="GD80" s="42"/>
      <c r="GE80" s="42"/>
      <c r="GF80" s="42"/>
      <c r="GG80" s="42"/>
      <c r="GH80" s="42"/>
      <c r="GI80" s="42"/>
      <c r="GJ80" s="42"/>
      <c r="GK80" s="42"/>
      <c r="GL80" s="42"/>
      <c r="GM80" s="42"/>
      <c r="GN80" s="42"/>
      <c r="GO80" s="42"/>
      <c r="GP80" s="42"/>
    </row>
    <row r="81" spans="3:198" x14ac:dyDescent="0.2">
      <c r="C81" s="274" t="s">
        <v>101</v>
      </c>
      <c r="H81" s="247" t="s">
        <v>1</v>
      </c>
      <c r="O81" s="248" t="s">
        <v>94</v>
      </c>
      <c r="AZ81" s="196" t="s">
        <v>2</v>
      </c>
      <c r="CK81" s="197" t="s">
        <v>3</v>
      </c>
      <c r="DV81" s="198" t="s">
        <v>4</v>
      </c>
      <c r="FG81" s="199" t="s">
        <v>5</v>
      </c>
    </row>
    <row r="82" spans="3:198" s="6" customFormat="1" ht="18" customHeight="1" x14ac:dyDescent="0.2">
      <c r="C82" s="129"/>
      <c r="D82" s="130"/>
      <c r="E82" s="131" t="s">
        <v>23</v>
      </c>
      <c r="F82" s="132" t="s">
        <v>24</v>
      </c>
      <c r="H82" s="133">
        <v>2015</v>
      </c>
      <c r="I82" s="131">
        <f t="shared" ref="I82:M82" si="34">I$1</f>
        <v>2016</v>
      </c>
      <c r="J82" s="131">
        <f t="shared" si="34"/>
        <v>2017</v>
      </c>
      <c r="K82" s="131">
        <f t="shared" si="34"/>
        <v>2018</v>
      </c>
      <c r="L82" s="131">
        <f t="shared" si="34"/>
        <v>2019</v>
      </c>
      <c r="M82" s="132">
        <f t="shared" si="34"/>
        <v>2020</v>
      </c>
      <c r="O82" s="133">
        <f t="shared" ref="O82:AX82" si="35">O$1</f>
        <v>2015</v>
      </c>
      <c r="P82" s="131">
        <f t="shared" si="35"/>
        <v>2016</v>
      </c>
      <c r="Q82" s="131">
        <f t="shared" si="35"/>
        <v>2017</v>
      </c>
      <c r="R82" s="131">
        <f t="shared" si="35"/>
        <v>2018</v>
      </c>
      <c r="S82" s="131">
        <f t="shared" si="35"/>
        <v>2019</v>
      </c>
      <c r="T82" s="131">
        <f t="shared" si="35"/>
        <v>2020</v>
      </c>
      <c r="U82" s="131">
        <f t="shared" si="35"/>
        <v>2021</v>
      </c>
      <c r="V82" s="131">
        <f t="shared" si="35"/>
        <v>2022</v>
      </c>
      <c r="W82" s="131">
        <f t="shared" si="35"/>
        <v>2023</v>
      </c>
      <c r="X82" s="131">
        <f t="shared" si="35"/>
        <v>2024</v>
      </c>
      <c r="Y82" s="131">
        <f t="shared" si="35"/>
        <v>2025</v>
      </c>
      <c r="Z82" s="131">
        <f t="shared" si="35"/>
        <v>2026</v>
      </c>
      <c r="AA82" s="131">
        <f t="shared" si="35"/>
        <v>2027</v>
      </c>
      <c r="AB82" s="131">
        <f t="shared" si="35"/>
        <v>2028</v>
      </c>
      <c r="AC82" s="131">
        <f t="shared" si="35"/>
        <v>2029</v>
      </c>
      <c r="AD82" s="131">
        <f t="shared" si="35"/>
        <v>2030</v>
      </c>
      <c r="AE82" s="131">
        <f t="shared" si="35"/>
        <v>2031</v>
      </c>
      <c r="AF82" s="131">
        <f t="shared" si="35"/>
        <v>2032</v>
      </c>
      <c r="AG82" s="131">
        <f t="shared" si="35"/>
        <v>2033</v>
      </c>
      <c r="AH82" s="131">
        <f t="shared" si="35"/>
        <v>2034</v>
      </c>
      <c r="AI82" s="131">
        <f t="shared" si="35"/>
        <v>2035</v>
      </c>
      <c r="AJ82" s="131">
        <f t="shared" si="35"/>
        <v>2036</v>
      </c>
      <c r="AK82" s="131">
        <f t="shared" si="35"/>
        <v>2037</v>
      </c>
      <c r="AL82" s="131">
        <f t="shared" si="35"/>
        <v>2038</v>
      </c>
      <c r="AM82" s="131">
        <f t="shared" si="35"/>
        <v>2039</v>
      </c>
      <c r="AN82" s="131">
        <f t="shared" si="35"/>
        <v>2040</v>
      </c>
      <c r="AO82" s="131">
        <f t="shared" si="35"/>
        <v>2041</v>
      </c>
      <c r="AP82" s="131">
        <f t="shared" si="35"/>
        <v>2042</v>
      </c>
      <c r="AQ82" s="131">
        <f t="shared" si="35"/>
        <v>2043</v>
      </c>
      <c r="AR82" s="131">
        <f t="shared" si="35"/>
        <v>2044</v>
      </c>
      <c r="AS82" s="131">
        <f t="shared" si="35"/>
        <v>2045</v>
      </c>
      <c r="AT82" s="131">
        <f t="shared" si="35"/>
        <v>2046</v>
      </c>
      <c r="AU82" s="131">
        <f t="shared" si="35"/>
        <v>2047</v>
      </c>
      <c r="AV82" s="131">
        <f t="shared" si="35"/>
        <v>2048</v>
      </c>
      <c r="AW82" s="131">
        <f t="shared" si="35"/>
        <v>2049</v>
      </c>
      <c r="AX82" s="132">
        <f t="shared" si="35"/>
        <v>2050</v>
      </c>
      <c r="AZ82" s="133">
        <f t="shared" ref="AZ82:CI82" si="36">AZ$1</f>
        <v>2015</v>
      </c>
      <c r="BA82" s="131">
        <f t="shared" si="36"/>
        <v>2016</v>
      </c>
      <c r="BB82" s="131">
        <f t="shared" si="36"/>
        <v>2017</v>
      </c>
      <c r="BC82" s="131">
        <f t="shared" si="36"/>
        <v>2018</v>
      </c>
      <c r="BD82" s="131">
        <f t="shared" si="36"/>
        <v>2019</v>
      </c>
      <c r="BE82" s="131">
        <f t="shared" si="36"/>
        <v>2020</v>
      </c>
      <c r="BF82" s="131">
        <f t="shared" si="36"/>
        <v>2021</v>
      </c>
      <c r="BG82" s="131">
        <f t="shared" si="36"/>
        <v>2022</v>
      </c>
      <c r="BH82" s="131">
        <f t="shared" si="36"/>
        <v>2023</v>
      </c>
      <c r="BI82" s="131">
        <f t="shared" si="36"/>
        <v>2024</v>
      </c>
      <c r="BJ82" s="131">
        <f t="shared" si="36"/>
        <v>2025</v>
      </c>
      <c r="BK82" s="131">
        <f t="shared" si="36"/>
        <v>2026</v>
      </c>
      <c r="BL82" s="131">
        <f t="shared" si="36"/>
        <v>2027</v>
      </c>
      <c r="BM82" s="131">
        <f t="shared" si="36"/>
        <v>2028</v>
      </c>
      <c r="BN82" s="131">
        <f t="shared" si="36"/>
        <v>2029</v>
      </c>
      <c r="BO82" s="131">
        <f t="shared" si="36"/>
        <v>2030</v>
      </c>
      <c r="BP82" s="131">
        <f t="shared" si="36"/>
        <v>2031</v>
      </c>
      <c r="BQ82" s="131">
        <f t="shared" si="36"/>
        <v>2032</v>
      </c>
      <c r="BR82" s="131">
        <f t="shared" si="36"/>
        <v>2033</v>
      </c>
      <c r="BS82" s="131">
        <f t="shared" si="36"/>
        <v>2034</v>
      </c>
      <c r="BT82" s="131">
        <f t="shared" si="36"/>
        <v>2035</v>
      </c>
      <c r="BU82" s="131">
        <f t="shared" si="36"/>
        <v>2036</v>
      </c>
      <c r="BV82" s="131">
        <f t="shared" si="36"/>
        <v>2037</v>
      </c>
      <c r="BW82" s="131">
        <f t="shared" si="36"/>
        <v>2038</v>
      </c>
      <c r="BX82" s="131">
        <f t="shared" si="36"/>
        <v>2039</v>
      </c>
      <c r="BY82" s="131">
        <f t="shared" si="36"/>
        <v>2040</v>
      </c>
      <c r="BZ82" s="131">
        <f t="shared" si="36"/>
        <v>2041</v>
      </c>
      <c r="CA82" s="131">
        <f t="shared" si="36"/>
        <v>2042</v>
      </c>
      <c r="CB82" s="131">
        <f t="shared" si="36"/>
        <v>2043</v>
      </c>
      <c r="CC82" s="131">
        <f t="shared" si="36"/>
        <v>2044</v>
      </c>
      <c r="CD82" s="131">
        <f t="shared" si="36"/>
        <v>2045</v>
      </c>
      <c r="CE82" s="131">
        <f t="shared" si="36"/>
        <v>2046</v>
      </c>
      <c r="CF82" s="131">
        <f t="shared" si="36"/>
        <v>2047</v>
      </c>
      <c r="CG82" s="131">
        <f t="shared" si="36"/>
        <v>2048</v>
      </c>
      <c r="CH82" s="131">
        <f t="shared" si="36"/>
        <v>2049</v>
      </c>
      <c r="CI82" s="132">
        <f t="shared" si="36"/>
        <v>2050</v>
      </c>
      <c r="CK82" s="133">
        <f t="shared" ref="CK82:DT82" si="37">CK$1</f>
        <v>2015</v>
      </c>
      <c r="CL82" s="131">
        <f t="shared" si="37"/>
        <v>2016</v>
      </c>
      <c r="CM82" s="131">
        <f t="shared" si="37"/>
        <v>2017</v>
      </c>
      <c r="CN82" s="131">
        <f t="shared" si="37"/>
        <v>2018</v>
      </c>
      <c r="CO82" s="131">
        <f t="shared" si="37"/>
        <v>2019</v>
      </c>
      <c r="CP82" s="131">
        <f t="shared" si="37"/>
        <v>2020</v>
      </c>
      <c r="CQ82" s="131">
        <f t="shared" si="37"/>
        <v>2021</v>
      </c>
      <c r="CR82" s="131">
        <f t="shared" si="37"/>
        <v>2022</v>
      </c>
      <c r="CS82" s="131">
        <f t="shared" si="37"/>
        <v>2023</v>
      </c>
      <c r="CT82" s="131">
        <f t="shared" si="37"/>
        <v>2024</v>
      </c>
      <c r="CU82" s="131">
        <f t="shared" si="37"/>
        <v>2025</v>
      </c>
      <c r="CV82" s="131">
        <f t="shared" si="37"/>
        <v>2026</v>
      </c>
      <c r="CW82" s="131">
        <f t="shared" si="37"/>
        <v>2027</v>
      </c>
      <c r="CX82" s="131">
        <f t="shared" si="37"/>
        <v>2028</v>
      </c>
      <c r="CY82" s="131">
        <f t="shared" si="37"/>
        <v>2029</v>
      </c>
      <c r="CZ82" s="131">
        <f t="shared" si="37"/>
        <v>2030</v>
      </c>
      <c r="DA82" s="131">
        <f t="shared" si="37"/>
        <v>2031</v>
      </c>
      <c r="DB82" s="131">
        <f t="shared" si="37"/>
        <v>2032</v>
      </c>
      <c r="DC82" s="131">
        <f t="shared" si="37"/>
        <v>2033</v>
      </c>
      <c r="DD82" s="131">
        <f t="shared" si="37"/>
        <v>2034</v>
      </c>
      <c r="DE82" s="131">
        <f t="shared" si="37"/>
        <v>2035</v>
      </c>
      <c r="DF82" s="131">
        <f t="shared" si="37"/>
        <v>2036</v>
      </c>
      <c r="DG82" s="131">
        <f t="shared" si="37"/>
        <v>2037</v>
      </c>
      <c r="DH82" s="131">
        <f t="shared" si="37"/>
        <v>2038</v>
      </c>
      <c r="DI82" s="131">
        <f t="shared" si="37"/>
        <v>2039</v>
      </c>
      <c r="DJ82" s="131">
        <f t="shared" si="37"/>
        <v>2040</v>
      </c>
      <c r="DK82" s="131">
        <f t="shared" si="37"/>
        <v>2041</v>
      </c>
      <c r="DL82" s="131">
        <f t="shared" si="37"/>
        <v>2042</v>
      </c>
      <c r="DM82" s="131">
        <f t="shared" si="37"/>
        <v>2043</v>
      </c>
      <c r="DN82" s="131">
        <f t="shared" si="37"/>
        <v>2044</v>
      </c>
      <c r="DO82" s="131">
        <f t="shared" si="37"/>
        <v>2045</v>
      </c>
      <c r="DP82" s="131">
        <f t="shared" si="37"/>
        <v>2046</v>
      </c>
      <c r="DQ82" s="131">
        <f t="shared" si="37"/>
        <v>2047</v>
      </c>
      <c r="DR82" s="131">
        <f t="shared" si="37"/>
        <v>2048</v>
      </c>
      <c r="DS82" s="131">
        <f t="shared" si="37"/>
        <v>2049</v>
      </c>
      <c r="DT82" s="132">
        <f t="shared" si="37"/>
        <v>2050</v>
      </c>
      <c r="DV82" s="133">
        <f t="shared" ref="DV82:FE82" si="38">DV$1</f>
        <v>2015</v>
      </c>
      <c r="DW82" s="131">
        <f t="shared" si="38"/>
        <v>2016</v>
      </c>
      <c r="DX82" s="131">
        <f t="shared" si="38"/>
        <v>2017</v>
      </c>
      <c r="DY82" s="131">
        <f t="shared" si="38"/>
        <v>2018</v>
      </c>
      <c r="DZ82" s="131">
        <f t="shared" si="38"/>
        <v>2019</v>
      </c>
      <c r="EA82" s="131">
        <f t="shared" si="38"/>
        <v>2020</v>
      </c>
      <c r="EB82" s="131">
        <f t="shared" si="38"/>
        <v>2021</v>
      </c>
      <c r="EC82" s="131">
        <f t="shared" si="38"/>
        <v>2022</v>
      </c>
      <c r="ED82" s="131">
        <f t="shared" si="38"/>
        <v>2023</v>
      </c>
      <c r="EE82" s="131">
        <f t="shared" si="38"/>
        <v>2024</v>
      </c>
      <c r="EF82" s="131">
        <f t="shared" si="38"/>
        <v>2025</v>
      </c>
      <c r="EG82" s="131">
        <f t="shared" si="38"/>
        <v>2026</v>
      </c>
      <c r="EH82" s="131">
        <f t="shared" si="38"/>
        <v>2027</v>
      </c>
      <c r="EI82" s="131">
        <f t="shared" si="38"/>
        <v>2028</v>
      </c>
      <c r="EJ82" s="131">
        <f t="shared" si="38"/>
        <v>2029</v>
      </c>
      <c r="EK82" s="131">
        <f t="shared" si="38"/>
        <v>2030</v>
      </c>
      <c r="EL82" s="131">
        <f t="shared" si="38"/>
        <v>2031</v>
      </c>
      <c r="EM82" s="131">
        <f t="shared" si="38"/>
        <v>2032</v>
      </c>
      <c r="EN82" s="131">
        <f t="shared" si="38"/>
        <v>2033</v>
      </c>
      <c r="EO82" s="131">
        <f t="shared" si="38"/>
        <v>2034</v>
      </c>
      <c r="EP82" s="131">
        <f t="shared" si="38"/>
        <v>2035</v>
      </c>
      <c r="EQ82" s="131">
        <f t="shared" si="38"/>
        <v>2036</v>
      </c>
      <c r="ER82" s="131">
        <f t="shared" si="38"/>
        <v>2037</v>
      </c>
      <c r="ES82" s="131">
        <f t="shared" si="38"/>
        <v>2038</v>
      </c>
      <c r="ET82" s="131">
        <f t="shared" si="38"/>
        <v>2039</v>
      </c>
      <c r="EU82" s="131">
        <f t="shared" si="38"/>
        <v>2040</v>
      </c>
      <c r="EV82" s="131">
        <f t="shared" si="38"/>
        <v>2041</v>
      </c>
      <c r="EW82" s="131">
        <f t="shared" si="38"/>
        <v>2042</v>
      </c>
      <c r="EX82" s="131">
        <f t="shared" si="38"/>
        <v>2043</v>
      </c>
      <c r="EY82" s="131">
        <f t="shared" si="38"/>
        <v>2044</v>
      </c>
      <c r="EZ82" s="131">
        <f t="shared" si="38"/>
        <v>2045</v>
      </c>
      <c r="FA82" s="131">
        <f t="shared" si="38"/>
        <v>2046</v>
      </c>
      <c r="FB82" s="131">
        <f t="shared" si="38"/>
        <v>2047</v>
      </c>
      <c r="FC82" s="131">
        <f t="shared" si="38"/>
        <v>2048</v>
      </c>
      <c r="FD82" s="131">
        <f t="shared" si="38"/>
        <v>2049</v>
      </c>
      <c r="FE82" s="132">
        <f t="shared" si="38"/>
        <v>2050</v>
      </c>
      <c r="FG82" s="133">
        <f t="shared" ref="FG82:GP82" si="39">FG$1</f>
        <v>2015</v>
      </c>
      <c r="FH82" s="131">
        <f t="shared" si="39"/>
        <v>2016</v>
      </c>
      <c r="FI82" s="131">
        <f t="shared" si="39"/>
        <v>2017</v>
      </c>
      <c r="FJ82" s="131">
        <f t="shared" si="39"/>
        <v>2018</v>
      </c>
      <c r="FK82" s="131">
        <f t="shared" si="39"/>
        <v>2019</v>
      </c>
      <c r="FL82" s="131">
        <f t="shared" si="39"/>
        <v>2020</v>
      </c>
      <c r="FM82" s="131">
        <f t="shared" si="39"/>
        <v>2021</v>
      </c>
      <c r="FN82" s="131">
        <f t="shared" si="39"/>
        <v>2022</v>
      </c>
      <c r="FO82" s="131">
        <f t="shared" si="39"/>
        <v>2023</v>
      </c>
      <c r="FP82" s="131">
        <f t="shared" si="39"/>
        <v>2024</v>
      </c>
      <c r="FQ82" s="131">
        <f t="shared" si="39"/>
        <v>2025</v>
      </c>
      <c r="FR82" s="131">
        <f t="shared" si="39"/>
        <v>2026</v>
      </c>
      <c r="FS82" s="131">
        <f t="shared" si="39"/>
        <v>2027</v>
      </c>
      <c r="FT82" s="131">
        <f t="shared" si="39"/>
        <v>2028</v>
      </c>
      <c r="FU82" s="131">
        <f t="shared" si="39"/>
        <v>2029</v>
      </c>
      <c r="FV82" s="131">
        <f t="shared" si="39"/>
        <v>2030</v>
      </c>
      <c r="FW82" s="131">
        <f t="shared" si="39"/>
        <v>2031</v>
      </c>
      <c r="FX82" s="131">
        <f t="shared" si="39"/>
        <v>2032</v>
      </c>
      <c r="FY82" s="131">
        <f t="shared" si="39"/>
        <v>2033</v>
      </c>
      <c r="FZ82" s="131">
        <f t="shared" si="39"/>
        <v>2034</v>
      </c>
      <c r="GA82" s="131">
        <f t="shared" si="39"/>
        <v>2035</v>
      </c>
      <c r="GB82" s="131">
        <f t="shared" si="39"/>
        <v>2036</v>
      </c>
      <c r="GC82" s="131">
        <f t="shared" si="39"/>
        <v>2037</v>
      </c>
      <c r="GD82" s="131">
        <f t="shared" si="39"/>
        <v>2038</v>
      </c>
      <c r="GE82" s="131">
        <f t="shared" si="39"/>
        <v>2039</v>
      </c>
      <c r="GF82" s="131">
        <f t="shared" si="39"/>
        <v>2040</v>
      </c>
      <c r="GG82" s="131">
        <f t="shared" si="39"/>
        <v>2041</v>
      </c>
      <c r="GH82" s="131">
        <f t="shared" si="39"/>
        <v>2042</v>
      </c>
      <c r="GI82" s="131">
        <f t="shared" si="39"/>
        <v>2043</v>
      </c>
      <c r="GJ82" s="131">
        <f t="shared" si="39"/>
        <v>2044</v>
      </c>
      <c r="GK82" s="131">
        <f t="shared" si="39"/>
        <v>2045</v>
      </c>
      <c r="GL82" s="131">
        <f t="shared" si="39"/>
        <v>2046</v>
      </c>
      <c r="GM82" s="131">
        <f t="shared" si="39"/>
        <v>2047</v>
      </c>
      <c r="GN82" s="131">
        <f t="shared" si="39"/>
        <v>2048</v>
      </c>
      <c r="GO82" s="131">
        <f t="shared" si="39"/>
        <v>2049</v>
      </c>
      <c r="GP82" s="132">
        <f t="shared" si="39"/>
        <v>2050</v>
      </c>
    </row>
    <row r="83" spans="3:198" s="6" customFormat="1" ht="18" customHeight="1" x14ac:dyDescent="0.2">
      <c r="C83" s="36" t="s">
        <v>54</v>
      </c>
      <c r="E83" s="37" t="s">
        <v>288</v>
      </c>
      <c r="F83" s="34"/>
      <c r="H83" s="58"/>
      <c r="I83" s="4"/>
      <c r="J83" s="4"/>
      <c r="K83" s="4"/>
      <c r="L83" s="4"/>
      <c r="M83" s="34"/>
      <c r="O83" s="35"/>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59">
        <f>AX54</f>
        <v>0.4629446353239442</v>
      </c>
      <c r="AZ83" s="35"/>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59">
        <f>CI54</f>
        <v>0.31339738170383713</v>
      </c>
      <c r="CK83" s="35"/>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59">
        <f>DT54</f>
        <v>1.0138782353068516</v>
      </c>
      <c r="DV83" s="35"/>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59">
        <f>FE54</f>
        <v>2.3539041958978575</v>
      </c>
      <c r="FG83" s="35"/>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59">
        <f>GP54</f>
        <v>1.7338336566978645</v>
      </c>
    </row>
    <row r="84" spans="3:198" s="6" customFormat="1" ht="18" customHeight="1" x14ac:dyDescent="0.2">
      <c r="C84" s="36" t="s">
        <v>55</v>
      </c>
      <c r="E84" s="4" t="s">
        <v>289</v>
      </c>
      <c r="F84" s="34"/>
      <c r="H84" s="58"/>
      <c r="I84" s="4"/>
      <c r="J84" s="4"/>
      <c r="K84" s="4"/>
      <c r="L84" s="4"/>
      <c r="M84" s="34"/>
      <c r="O84" s="35"/>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59">
        <f>AX83</f>
        <v>0.4629446353239442</v>
      </c>
      <c r="AZ84" s="35"/>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59">
        <f>CI83</f>
        <v>0.31339738170383713</v>
      </c>
      <c r="CK84" s="35"/>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59">
        <f>DT83</f>
        <v>1.0138782353068516</v>
      </c>
      <c r="DV84" s="35"/>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59">
        <f>FE83</f>
        <v>2.3539041958978575</v>
      </c>
      <c r="FG84" s="35"/>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59">
        <f>GP83</f>
        <v>1.7338336566978645</v>
      </c>
    </row>
    <row r="85" spans="3:198" s="6" customFormat="1" ht="18" customHeight="1" x14ac:dyDescent="0.2">
      <c r="C85" s="36" t="s">
        <v>68</v>
      </c>
      <c r="E85" s="4" t="s">
        <v>60</v>
      </c>
      <c r="F85" s="34" t="s">
        <v>36</v>
      </c>
      <c r="H85" s="61"/>
      <c r="I85" s="4"/>
      <c r="J85" s="4"/>
      <c r="K85" s="4"/>
      <c r="L85" s="4"/>
      <c r="M85" s="34"/>
      <c r="O85" s="35"/>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84">
        <v>319</v>
      </c>
      <c r="AZ85" s="35"/>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84">
        <v>319</v>
      </c>
      <c r="CK85" s="35"/>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84">
        <v>319</v>
      </c>
      <c r="DV85" s="35"/>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84">
        <v>319</v>
      </c>
      <c r="FG85" s="35"/>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84">
        <v>319</v>
      </c>
    </row>
    <row r="86" spans="3:198" s="6" customFormat="1" ht="18" customHeight="1" x14ac:dyDescent="0.2">
      <c r="C86" s="36" t="s">
        <v>69</v>
      </c>
      <c r="E86" s="4" t="s">
        <v>290</v>
      </c>
      <c r="F86" s="34"/>
      <c r="H86" s="61"/>
      <c r="I86" s="4"/>
      <c r="J86" s="4"/>
      <c r="K86" s="4"/>
      <c r="L86" s="4"/>
      <c r="M86" s="34"/>
      <c r="O86" s="35"/>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62">
        <f>AX84*AX85</f>
        <v>147.6793386683382</v>
      </c>
      <c r="AZ86" s="35"/>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62">
        <f>CI84*CI85</f>
        <v>99.973764763524045</v>
      </c>
      <c r="CK86" s="35"/>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62">
        <f>DT84*DT85</f>
        <v>323.42715706288567</v>
      </c>
      <c r="DV86" s="35"/>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62">
        <f>FE84*FE85</f>
        <v>750.89543849141648</v>
      </c>
      <c r="FG86" s="35"/>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62">
        <f>GP84*GP85</f>
        <v>553.09293648661878</v>
      </c>
    </row>
    <row r="87" spans="3:198" s="6" customFormat="1" ht="15" customHeight="1" x14ac:dyDescent="0.2">
      <c r="C87" s="46"/>
      <c r="D87" s="41"/>
      <c r="E87" s="41"/>
      <c r="F87" s="41"/>
      <c r="H87" s="42"/>
      <c r="I87" s="42"/>
      <c r="J87" s="42"/>
      <c r="K87" s="42"/>
      <c r="L87" s="42"/>
      <c r="M87" s="42"/>
      <c r="N87" s="43"/>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3"/>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3"/>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3"/>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3"/>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row>
    <row r="88" spans="3:198" ht="15" x14ac:dyDescent="0.25">
      <c r="C88" s="33" t="s">
        <v>277</v>
      </c>
      <c r="H88" s="247" t="s">
        <v>1</v>
      </c>
      <c r="O88" s="248" t="s">
        <v>94</v>
      </c>
      <c r="AZ88" s="196" t="s">
        <v>2</v>
      </c>
      <c r="CK88" s="197" t="s">
        <v>3</v>
      </c>
      <c r="DV88" s="198" t="s">
        <v>4</v>
      </c>
      <c r="FG88" s="199" t="s">
        <v>5</v>
      </c>
    </row>
    <row r="89" spans="3:198" s="6" customFormat="1" ht="18" customHeight="1" x14ac:dyDescent="0.2">
      <c r="C89" s="129"/>
      <c r="D89" s="130"/>
      <c r="E89" s="131" t="s">
        <v>23</v>
      </c>
      <c r="F89" s="132" t="s">
        <v>24</v>
      </c>
      <c r="H89" s="133">
        <v>2015</v>
      </c>
      <c r="I89" s="131">
        <f t="shared" ref="I89:M89" si="40">I$1</f>
        <v>2016</v>
      </c>
      <c r="J89" s="131">
        <f t="shared" si="40"/>
        <v>2017</v>
      </c>
      <c r="K89" s="131">
        <f t="shared" si="40"/>
        <v>2018</v>
      </c>
      <c r="L89" s="131">
        <f t="shared" si="40"/>
        <v>2019</v>
      </c>
      <c r="M89" s="132">
        <f t="shared" si="40"/>
        <v>2020</v>
      </c>
      <c r="O89" s="133">
        <f t="shared" ref="O89:AX89" si="41">O$1</f>
        <v>2015</v>
      </c>
      <c r="P89" s="131">
        <f t="shared" si="41"/>
        <v>2016</v>
      </c>
      <c r="Q89" s="131">
        <f t="shared" si="41"/>
        <v>2017</v>
      </c>
      <c r="R89" s="131">
        <f t="shared" si="41"/>
        <v>2018</v>
      </c>
      <c r="S89" s="131">
        <f t="shared" si="41"/>
        <v>2019</v>
      </c>
      <c r="T89" s="131">
        <f t="shared" si="41"/>
        <v>2020</v>
      </c>
      <c r="U89" s="131">
        <f t="shared" si="41"/>
        <v>2021</v>
      </c>
      <c r="V89" s="131">
        <f t="shared" si="41"/>
        <v>2022</v>
      </c>
      <c r="W89" s="131">
        <f t="shared" si="41"/>
        <v>2023</v>
      </c>
      <c r="X89" s="131">
        <f t="shared" si="41"/>
        <v>2024</v>
      </c>
      <c r="Y89" s="131">
        <f t="shared" si="41"/>
        <v>2025</v>
      </c>
      <c r="Z89" s="131">
        <f t="shared" si="41"/>
        <v>2026</v>
      </c>
      <c r="AA89" s="131">
        <f t="shared" si="41"/>
        <v>2027</v>
      </c>
      <c r="AB89" s="131">
        <f t="shared" si="41"/>
        <v>2028</v>
      </c>
      <c r="AC89" s="131">
        <f t="shared" si="41"/>
        <v>2029</v>
      </c>
      <c r="AD89" s="131">
        <f t="shared" si="41"/>
        <v>2030</v>
      </c>
      <c r="AE89" s="131">
        <f t="shared" si="41"/>
        <v>2031</v>
      </c>
      <c r="AF89" s="131">
        <f t="shared" si="41"/>
        <v>2032</v>
      </c>
      <c r="AG89" s="131">
        <f t="shared" si="41"/>
        <v>2033</v>
      </c>
      <c r="AH89" s="131">
        <f t="shared" si="41"/>
        <v>2034</v>
      </c>
      <c r="AI89" s="131">
        <f t="shared" si="41"/>
        <v>2035</v>
      </c>
      <c r="AJ89" s="131">
        <f t="shared" si="41"/>
        <v>2036</v>
      </c>
      <c r="AK89" s="131">
        <f t="shared" si="41"/>
        <v>2037</v>
      </c>
      <c r="AL89" s="131">
        <f t="shared" si="41"/>
        <v>2038</v>
      </c>
      <c r="AM89" s="131">
        <f t="shared" si="41"/>
        <v>2039</v>
      </c>
      <c r="AN89" s="131">
        <f t="shared" si="41"/>
        <v>2040</v>
      </c>
      <c r="AO89" s="131">
        <f t="shared" si="41"/>
        <v>2041</v>
      </c>
      <c r="AP89" s="131">
        <f t="shared" si="41"/>
        <v>2042</v>
      </c>
      <c r="AQ89" s="131">
        <f t="shared" si="41"/>
        <v>2043</v>
      </c>
      <c r="AR89" s="131">
        <f t="shared" si="41"/>
        <v>2044</v>
      </c>
      <c r="AS89" s="131">
        <f t="shared" si="41"/>
        <v>2045</v>
      </c>
      <c r="AT89" s="131">
        <f t="shared" si="41"/>
        <v>2046</v>
      </c>
      <c r="AU89" s="131">
        <f t="shared" si="41"/>
        <v>2047</v>
      </c>
      <c r="AV89" s="131">
        <f t="shared" si="41"/>
        <v>2048</v>
      </c>
      <c r="AW89" s="131">
        <f t="shared" si="41"/>
        <v>2049</v>
      </c>
      <c r="AX89" s="132">
        <f t="shared" si="41"/>
        <v>2050</v>
      </c>
      <c r="AZ89" s="133">
        <f t="shared" ref="AZ89:CI89" si="42">AZ$1</f>
        <v>2015</v>
      </c>
      <c r="BA89" s="131">
        <f t="shared" si="42"/>
        <v>2016</v>
      </c>
      <c r="BB89" s="131">
        <f t="shared" si="42"/>
        <v>2017</v>
      </c>
      <c r="BC89" s="131">
        <f t="shared" si="42"/>
        <v>2018</v>
      </c>
      <c r="BD89" s="131">
        <f t="shared" si="42"/>
        <v>2019</v>
      </c>
      <c r="BE89" s="131">
        <f t="shared" si="42"/>
        <v>2020</v>
      </c>
      <c r="BF89" s="131">
        <f t="shared" si="42"/>
        <v>2021</v>
      </c>
      <c r="BG89" s="131">
        <f t="shared" si="42"/>
        <v>2022</v>
      </c>
      <c r="BH89" s="131">
        <f t="shared" si="42"/>
        <v>2023</v>
      </c>
      <c r="BI89" s="131">
        <f t="shared" si="42"/>
        <v>2024</v>
      </c>
      <c r="BJ89" s="131">
        <f t="shared" si="42"/>
        <v>2025</v>
      </c>
      <c r="BK89" s="131">
        <f t="shared" si="42"/>
        <v>2026</v>
      </c>
      <c r="BL89" s="131">
        <f t="shared" si="42"/>
        <v>2027</v>
      </c>
      <c r="BM89" s="131">
        <f t="shared" si="42"/>
        <v>2028</v>
      </c>
      <c r="BN89" s="131">
        <f t="shared" si="42"/>
        <v>2029</v>
      </c>
      <c r="BO89" s="131">
        <f t="shared" si="42"/>
        <v>2030</v>
      </c>
      <c r="BP89" s="131">
        <f t="shared" si="42"/>
        <v>2031</v>
      </c>
      <c r="BQ89" s="131">
        <f t="shared" si="42"/>
        <v>2032</v>
      </c>
      <c r="BR89" s="131">
        <f t="shared" si="42"/>
        <v>2033</v>
      </c>
      <c r="BS89" s="131">
        <f t="shared" si="42"/>
        <v>2034</v>
      </c>
      <c r="BT89" s="131">
        <f t="shared" si="42"/>
        <v>2035</v>
      </c>
      <c r="BU89" s="131">
        <f t="shared" si="42"/>
        <v>2036</v>
      </c>
      <c r="BV89" s="131">
        <f t="shared" si="42"/>
        <v>2037</v>
      </c>
      <c r="BW89" s="131">
        <f t="shared" si="42"/>
        <v>2038</v>
      </c>
      <c r="BX89" s="131">
        <f t="shared" si="42"/>
        <v>2039</v>
      </c>
      <c r="BY89" s="131">
        <f t="shared" si="42"/>
        <v>2040</v>
      </c>
      <c r="BZ89" s="131">
        <f t="shared" si="42"/>
        <v>2041</v>
      </c>
      <c r="CA89" s="131">
        <f t="shared" si="42"/>
        <v>2042</v>
      </c>
      <c r="CB89" s="131">
        <f t="shared" si="42"/>
        <v>2043</v>
      </c>
      <c r="CC89" s="131">
        <f t="shared" si="42"/>
        <v>2044</v>
      </c>
      <c r="CD89" s="131">
        <f t="shared" si="42"/>
        <v>2045</v>
      </c>
      <c r="CE89" s="131">
        <f t="shared" si="42"/>
        <v>2046</v>
      </c>
      <c r="CF89" s="131">
        <f t="shared" si="42"/>
        <v>2047</v>
      </c>
      <c r="CG89" s="131">
        <f t="shared" si="42"/>
        <v>2048</v>
      </c>
      <c r="CH89" s="131">
        <f t="shared" si="42"/>
        <v>2049</v>
      </c>
      <c r="CI89" s="132">
        <f t="shared" si="42"/>
        <v>2050</v>
      </c>
      <c r="CK89" s="133">
        <f t="shared" ref="CK89:DT89" si="43">CK$1</f>
        <v>2015</v>
      </c>
      <c r="CL89" s="131">
        <f t="shared" si="43"/>
        <v>2016</v>
      </c>
      <c r="CM89" s="131">
        <f t="shared" si="43"/>
        <v>2017</v>
      </c>
      <c r="CN89" s="131">
        <f t="shared" si="43"/>
        <v>2018</v>
      </c>
      <c r="CO89" s="131">
        <f t="shared" si="43"/>
        <v>2019</v>
      </c>
      <c r="CP89" s="131">
        <f t="shared" si="43"/>
        <v>2020</v>
      </c>
      <c r="CQ89" s="131">
        <f t="shared" si="43"/>
        <v>2021</v>
      </c>
      <c r="CR89" s="131">
        <f t="shared" si="43"/>
        <v>2022</v>
      </c>
      <c r="CS89" s="131">
        <f t="shared" si="43"/>
        <v>2023</v>
      </c>
      <c r="CT89" s="131">
        <f t="shared" si="43"/>
        <v>2024</v>
      </c>
      <c r="CU89" s="131">
        <f t="shared" si="43"/>
        <v>2025</v>
      </c>
      <c r="CV89" s="131">
        <f t="shared" si="43"/>
        <v>2026</v>
      </c>
      <c r="CW89" s="131">
        <f t="shared" si="43"/>
        <v>2027</v>
      </c>
      <c r="CX89" s="131">
        <f t="shared" si="43"/>
        <v>2028</v>
      </c>
      <c r="CY89" s="131">
        <f t="shared" si="43"/>
        <v>2029</v>
      </c>
      <c r="CZ89" s="131">
        <f t="shared" si="43"/>
        <v>2030</v>
      </c>
      <c r="DA89" s="131">
        <f t="shared" si="43"/>
        <v>2031</v>
      </c>
      <c r="DB89" s="131">
        <f t="shared" si="43"/>
        <v>2032</v>
      </c>
      <c r="DC89" s="131">
        <f t="shared" si="43"/>
        <v>2033</v>
      </c>
      <c r="DD89" s="131">
        <f t="shared" si="43"/>
        <v>2034</v>
      </c>
      <c r="DE89" s="131">
        <f t="shared" si="43"/>
        <v>2035</v>
      </c>
      <c r="DF89" s="131">
        <f t="shared" si="43"/>
        <v>2036</v>
      </c>
      <c r="DG89" s="131">
        <f t="shared" si="43"/>
        <v>2037</v>
      </c>
      <c r="DH89" s="131">
        <f t="shared" si="43"/>
        <v>2038</v>
      </c>
      <c r="DI89" s="131">
        <f t="shared" si="43"/>
        <v>2039</v>
      </c>
      <c r="DJ89" s="131">
        <f t="shared" si="43"/>
        <v>2040</v>
      </c>
      <c r="DK89" s="131">
        <f t="shared" si="43"/>
        <v>2041</v>
      </c>
      <c r="DL89" s="131">
        <f t="shared" si="43"/>
        <v>2042</v>
      </c>
      <c r="DM89" s="131">
        <f t="shared" si="43"/>
        <v>2043</v>
      </c>
      <c r="DN89" s="131">
        <f t="shared" si="43"/>
        <v>2044</v>
      </c>
      <c r="DO89" s="131">
        <f t="shared" si="43"/>
        <v>2045</v>
      </c>
      <c r="DP89" s="131">
        <f t="shared" si="43"/>
        <v>2046</v>
      </c>
      <c r="DQ89" s="131">
        <f t="shared" si="43"/>
        <v>2047</v>
      </c>
      <c r="DR89" s="131">
        <f t="shared" si="43"/>
        <v>2048</v>
      </c>
      <c r="DS89" s="131">
        <f t="shared" si="43"/>
        <v>2049</v>
      </c>
      <c r="DT89" s="132">
        <f t="shared" si="43"/>
        <v>2050</v>
      </c>
      <c r="DV89" s="133">
        <f t="shared" ref="DV89:FE89" si="44">DV$1</f>
        <v>2015</v>
      </c>
      <c r="DW89" s="131">
        <f t="shared" si="44"/>
        <v>2016</v>
      </c>
      <c r="DX89" s="131">
        <f t="shared" si="44"/>
        <v>2017</v>
      </c>
      <c r="DY89" s="131">
        <f t="shared" si="44"/>
        <v>2018</v>
      </c>
      <c r="DZ89" s="131">
        <f t="shared" si="44"/>
        <v>2019</v>
      </c>
      <c r="EA89" s="131">
        <f t="shared" si="44"/>
        <v>2020</v>
      </c>
      <c r="EB89" s="131">
        <f t="shared" si="44"/>
        <v>2021</v>
      </c>
      <c r="EC89" s="131">
        <f t="shared" si="44"/>
        <v>2022</v>
      </c>
      <c r="ED89" s="131">
        <f t="shared" si="44"/>
        <v>2023</v>
      </c>
      <c r="EE89" s="131">
        <f t="shared" si="44"/>
        <v>2024</v>
      </c>
      <c r="EF89" s="131">
        <f t="shared" si="44"/>
        <v>2025</v>
      </c>
      <c r="EG89" s="131">
        <f t="shared" si="44"/>
        <v>2026</v>
      </c>
      <c r="EH89" s="131">
        <f t="shared" si="44"/>
        <v>2027</v>
      </c>
      <c r="EI89" s="131">
        <f t="shared" si="44"/>
        <v>2028</v>
      </c>
      <c r="EJ89" s="131">
        <f t="shared" si="44"/>
        <v>2029</v>
      </c>
      <c r="EK89" s="131">
        <f t="shared" si="44"/>
        <v>2030</v>
      </c>
      <c r="EL89" s="131">
        <f t="shared" si="44"/>
        <v>2031</v>
      </c>
      <c r="EM89" s="131">
        <f t="shared" si="44"/>
        <v>2032</v>
      </c>
      <c r="EN89" s="131">
        <f t="shared" si="44"/>
        <v>2033</v>
      </c>
      <c r="EO89" s="131">
        <f t="shared" si="44"/>
        <v>2034</v>
      </c>
      <c r="EP89" s="131">
        <f t="shared" si="44"/>
        <v>2035</v>
      </c>
      <c r="EQ89" s="131">
        <f t="shared" si="44"/>
        <v>2036</v>
      </c>
      <c r="ER89" s="131">
        <f t="shared" si="44"/>
        <v>2037</v>
      </c>
      <c r="ES89" s="131">
        <f t="shared" si="44"/>
        <v>2038</v>
      </c>
      <c r="ET89" s="131">
        <f t="shared" si="44"/>
        <v>2039</v>
      </c>
      <c r="EU89" s="131">
        <f t="shared" si="44"/>
        <v>2040</v>
      </c>
      <c r="EV89" s="131">
        <f t="shared" si="44"/>
        <v>2041</v>
      </c>
      <c r="EW89" s="131">
        <f t="shared" si="44"/>
        <v>2042</v>
      </c>
      <c r="EX89" s="131">
        <f t="shared" si="44"/>
        <v>2043</v>
      </c>
      <c r="EY89" s="131">
        <f t="shared" si="44"/>
        <v>2044</v>
      </c>
      <c r="EZ89" s="131">
        <f t="shared" si="44"/>
        <v>2045</v>
      </c>
      <c r="FA89" s="131">
        <f t="shared" si="44"/>
        <v>2046</v>
      </c>
      <c r="FB89" s="131">
        <f t="shared" si="44"/>
        <v>2047</v>
      </c>
      <c r="FC89" s="131">
        <f t="shared" si="44"/>
        <v>2048</v>
      </c>
      <c r="FD89" s="131">
        <f t="shared" si="44"/>
        <v>2049</v>
      </c>
      <c r="FE89" s="132">
        <f t="shared" si="44"/>
        <v>2050</v>
      </c>
      <c r="FG89" s="133">
        <f t="shared" ref="FG89:GP89" si="45">FG$1</f>
        <v>2015</v>
      </c>
      <c r="FH89" s="131">
        <f t="shared" si="45"/>
        <v>2016</v>
      </c>
      <c r="FI89" s="131">
        <f t="shared" si="45"/>
        <v>2017</v>
      </c>
      <c r="FJ89" s="131">
        <f t="shared" si="45"/>
        <v>2018</v>
      </c>
      <c r="FK89" s="131">
        <f t="shared" si="45"/>
        <v>2019</v>
      </c>
      <c r="FL89" s="131">
        <f t="shared" si="45"/>
        <v>2020</v>
      </c>
      <c r="FM89" s="131">
        <f t="shared" si="45"/>
        <v>2021</v>
      </c>
      <c r="FN89" s="131">
        <f t="shared" si="45"/>
        <v>2022</v>
      </c>
      <c r="FO89" s="131">
        <f t="shared" si="45"/>
        <v>2023</v>
      </c>
      <c r="FP89" s="131">
        <f t="shared" si="45"/>
        <v>2024</v>
      </c>
      <c r="FQ89" s="131">
        <f t="shared" si="45"/>
        <v>2025</v>
      </c>
      <c r="FR89" s="131">
        <f t="shared" si="45"/>
        <v>2026</v>
      </c>
      <c r="FS89" s="131">
        <f t="shared" si="45"/>
        <v>2027</v>
      </c>
      <c r="FT89" s="131">
        <f t="shared" si="45"/>
        <v>2028</v>
      </c>
      <c r="FU89" s="131">
        <f t="shared" si="45"/>
        <v>2029</v>
      </c>
      <c r="FV89" s="131">
        <f t="shared" si="45"/>
        <v>2030</v>
      </c>
      <c r="FW89" s="131">
        <f t="shared" si="45"/>
        <v>2031</v>
      </c>
      <c r="FX89" s="131">
        <f t="shared" si="45"/>
        <v>2032</v>
      </c>
      <c r="FY89" s="131">
        <f t="shared" si="45"/>
        <v>2033</v>
      </c>
      <c r="FZ89" s="131">
        <f t="shared" si="45"/>
        <v>2034</v>
      </c>
      <c r="GA89" s="131">
        <f t="shared" si="45"/>
        <v>2035</v>
      </c>
      <c r="GB89" s="131">
        <f t="shared" si="45"/>
        <v>2036</v>
      </c>
      <c r="GC89" s="131">
        <f t="shared" si="45"/>
        <v>2037</v>
      </c>
      <c r="GD89" s="131">
        <f t="shared" si="45"/>
        <v>2038</v>
      </c>
      <c r="GE89" s="131">
        <f t="shared" si="45"/>
        <v>2039</v>
      </c>
      <c r="GF89" s="131">
        <f t="shared" si="45"/>
        <v>2040</v>
      </c>
      <c r="GG89" s="131">
        <f t="shared" si="45"/>
        <v>2041</v>
      </c>
      <c r="GH89" s="131">
        <f t="shared" si="45"/>
        <v>2042</v>
      </c>
      <c r="GI89" s="131">
        <f t="shared" si="45"/>
        <v>2043</v>
      </c>
      <c r="GJ89" s="131">
        <f t="shared" si="45"/>
        <v>2044</v>
      </c>
      <c r="GK89" s="131">
        <f t="shared" si="45"/>
        <v>2045</v>
      </c>
      <c r="GL89" s="131">
        <f t="shared" si="45"/>
        <v>2046</v>
      </c>
      <c r="GM89" s="131">
        <f t="shared" si="45"/>
        <v>2047</v>
      </c>
      <c r="GN89" s="131">
        <f t="shared" si="45"/>
        <v>2048</v>
      </c>
      <c r="GO89" s="131">
        <f t="shared" si="45"/>
        <v>2049</v>
      </c>
      <c r="GP89" s="132">
        <f t="shared" si="45"/>
        <v>2050</v>
      </c>
    </row>
    <row r="90" spans="3:198" s="6" customFormat="1" ht="18" customHeight="1" x14ac:dyDescent="0.2">
      <c r="C90" s="36" t="s">
        <v>54</v>
      </c>
      <c r="E90" s="37" t="s">
        <v>288</v>
      </c>
      <c r="F90" s="34"/>
      <c r="H90" s="58"/>
      <c r="I90" s="4"/>
      <c r="J90" s="4"/>
      <c r="K90" s="4"/>
      <c r="L90" s="4"/>
      <c r="M90" s="34"/>
      <c r="O90" s="35"/>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59">
        <f>AX55</f>
        <v>6.9441695298591632</v>
      </c>
      <c r="AZ90" s="35"/>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59">
        <f>CI55</f>
        <v>2.507179053630697</v>
      </c>
      <c r="CK90" s="35"/>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59">
        <f>DT55</f>
        <v>3.3795941176895052</v>
      </c>
      <c r="DV90" s="35"/>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59">
        <f>FE55</f>
        <v>7.0617125876935729</v>
      </c>
      <c r="FG90" s="35"/>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59">
        <f>GP55</f>
        <v>8.6691682834893218</v>
      </c>
    </row>
    <row r="91" spans="3:198" s="6" customFormat="1" ht="18" customHeight="1" x14ac:dyDescent="0.2">
      <c r="C91" s="36" t="s">
        <v>55</v>
      </c>
      <c r="E91" s="4" t="s">
        <v>289</v>
      </c>
      <c r="F91" s="34"/>
      <c r="H91" s="58"/>
      <c r="I91" s="4"/>
      <c r="J91" s="4"/>
      <c r="K91" s="4"/>
      <c r="L91" s="4"/>
      <c r="M91" s="34"/>
      <c r="O91" s="35"/>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59">
        <f>AX90</f>
        <v>6.9441695298591632</v>
      </c>
      <c r="AZ91" s="35"/>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59">
        <f>CI90</f>
        <v>2.507179053630697</v>
      </c>
      <c r="CK91" s="35"/>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59">
        <f>DT90</f>
        <v>3.3795941176895052</v>
      </c>
      <c r="DV91" s="35"/>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59">
        <f>FE90</f>
        <v>7.0617125876935729</v>
      </c>
      <c r="FG91" s="35"/>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59">
        <f>GP90</f>
        <v>8.6691682834893218</v>
      </c>
    </row>
    <row r="92" spans="3:198" s="6" customFormat="1" ht="18" customHeight="1" x14ac:dyDescent="0.2">
      <c r="C92" s="309" t="s">
        <v>68</v>
      </c>
      <c r="D92" s="310"/>
      <c r="E92" s="296"/>
      <c r="F92" s="305"/>
      <c r="H92" s="61"/>
      <c r="I92" s="4"/>
      <c r="J92" s="4"/>
      <c r="K92" s="4"/>
      <c r="L92" s="4"/>
      <c r="M92" s="34"/>
      <c r="O92" s="297"/>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301"/>
      <c r="AZ92" s="297"/>
      <c r="BA92" s="296"/>
      <c r="BB92" s="296"/>
      <c r="BC92" s="296"/>
      <c r="BD92" s="296"/>
      <c r="BE92" s="296"/>
      <c r="BF92" s="296"/>
      <c r="BG92" s="296"/>
      <c r="BH92" s="296"/>
      <c r="BI92" s="296"/>
      <c r="BJ92" s="296"/>
      <c r="BK92" s="296"/>
      <c r="BL92" s="296"/>
      <c r="BM92" s="296"/>
      <c r="BN92" s="296"/>
      <c r="BO92" s="296"/>
      <c r="BP92" s="296"/>
      <c r="BQ92" s="296"/>
      <c r="BR92" s="296"/>
      <c r="BS92" s="296"/>
      <c r="BT92" s="296"/>
      <c r="BU92" s="296"/>
      <c r="BV92" s="296"/>
      <c r="BW92" s="296"/>
      <c r="BX92" s="296"/>
      <c r="BY92" s="296"/>
      <c r="BZ92" s="296"/>
      <c r="CA92" s="296"/>
      <c r="CB92" s="296"/>
      <c r="CC92" s="296"/>
      <c r="CD92" s="296"/>
      <c r="CE92" s="296"/>
      <c r="CF92" s="296"/>
      <c r="CG92" s="296"/>
      <c r="CH92" s="296"/>
      <c r="CI92" s="301"/>
      <c r="CK92" s="297"/>
      <c r="CL92" s="296"/>
      <c r="CM92" s="296"/>
      <c r="CN92" s="296"/>
      <c r="CO92" s="296"/>
      <c r="CP92" s="296"/>
      <c r="CQ92" s="296"/>
      <c r="CR92" s="296"/>
      <c r="CS92" s="296"/>
      <c r="CT92" s="296"/>
      <c r="CU92" s="296"/>
      <c r="CV92" s="296"/>
      <c r="CW92" s="296"/>
      <c r="CX92" s="296"/>
      <c r="CY92" s="296"/>
      <c r="CZ92" s="296"/>
      <c r="DA92" s="296"/>
      <c r="DB92" s="296"/>
      <c r="DC92" s="296"/>
      <c r="DD92" s="296"/>
      <c r="DE92" s="296"/>
      <c r="DF92" s="296"/>
      <c r="DG92" s="296"/>
      <c r="DH92" s="296"/>
      <c r="DI92" s="296"/>
      <c r="DJ92" s="296"/>
      <c r="DK92" s="296"/>
      <c r="DL92" s="296"/>
      <c r="DM92" s="296"/>
      <c r="DN92" s="296"/>
      <c r="DO92" s="296"/>
      <c r="DP92" s="296"/>
      <c r="DQ92" s="296"/>
      <c r="DR92" s="296"/>
      <c r="DS92" s="296"/>
      <c r="DT92" s="301"/>
      <c r="DV92" s="297"/>
      <c r="DW92" s="296"/>
      <c r="DX92" s="296"/>
      <c r="DY92" s="296"/>
      <c r="DZ92" s="296"/>
      <c r="EA92" s="296"/>
      <c r="EB92" s="296"/>
      <c r="EC92" s="296"/>
      <c r="ED92" s="296"/>
      <c r="EE92" s="296"/>
      <c r="EF92" s="296"/>
      <c r="EG92" s="296"/>
      <c r="EH92" s="296"/>
      <c r="EI92" s="296"/>
      <c r="EJ92" s="296"/>
      <c r="EK92" s="296"/>
      <c r="EL92" s="296"/>
      <c r="EM92" s="296"/>
      <c r="EN92" s="296"/>
      <c r="EO92" s="296"/>
      <c r="EP92" s="296"/>
      <c r="EQ92" s="296"/>
      <c r="ER92" s="296"/>
      <c r="ES92" s="296"/>
      <c r="ET92" s="296"/>
      <c r="EU92" s="296"/>
      <c r="EV92" s="296"/>
      <c r="EW92" s="296"/>
      <c r="EX92" s="296"/>
      <c r="EY92" s="296"/>
      <c r="EZ92" s="296"/>
      <c r="FA92" s="296"/>
      <c r="FB92" s="296"/>
      <c r="FC92" s="296"/>
      <c r="FD92" s="296"/>
      <c r="FE92" s="301"/>
      <c r="FG92" s="297"/>
      <c r="FH92" s="296"/>
      <c r="FI92" s="296"/>
      <c r="FJ92" s="296"/>
      <c r="FK92" s="296"/>
      <c r="FL92" s="296"/>
      <c r="FM92" s="296"/>
      <c r="FN92" s="296"/>
      <c r="FO92" s="296"/>
      <c r="FP92" s="296"/>
      <c r="FQ92" s="296"/>
      <c r="FR92" s="296"/>
      <c r="FS92" s="296"/>
      <c r="FT92" s="296"/>
      <c r="FU92" s="296"/>
      <c r="FV92" s="296"/>
      <c r="FW92" s="296"/>
      <c r="FX92" s="296"/>
      <c r="FY92" s="296"/>
      <c r="FZ92" s="296"/>
      <c r="GA92" s="296"/>
      <c r="GB92" s="296"/>
      <c r="GC92" s="296"/>
      <c r="GD92" s="296"/>
      <c r="GE92" s="296"/>
      <c r="GF92" s="296"/>
      <c r="GG92" s="296"/>
      <c r="GH92" s="296"/>
      <c r="GI92" s="296"/>
      <c r="GJ92" s="296"/>
      <c r="GK92" s="296"/>
      <c r="GL92" s="296"/>
      <c r="GM92" s="296"/>
      <c r="GN92" s="296"/>
      <c r="GO92" s="296"/>
      <c r="GP92" s="301"/>
    </row>
    <row r="93" spans="3:198" s="6" customFormat="1" ht="18" customHeight="1" x14ac:dyDescent="0.2">
      <c r="C93" s="187" t="s">
        <v>107</v>
      </c>
      <c r="E93" s="4" t="s">
        <v>60</v>
      </c>
      <c r="F93" s="34" t="s">
        <v>36</v>
      </c>
      <c r="H93" s="61"/>
      <c r="I93" s="4"/>
      <c r="J93" s="4"/>
      <c r="K93" s="4"/>
      <c r="L93" s="4"/>
      <c r="M93" s="34"/>
      <c r="O93" s="35"/>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84">
        <v>5.3191489361702127</v>
      </c>
      <c r="AZ93" s="35"/>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84">
        <v>5.3191489361702127</v>
      </c>
      <c r="CK93" s="35"/>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84">
        <v>5.3191489361702127</v>
      </c>
      <c r="DV93" s="35"/>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84">
        <v>5.3191489361702127</v>
      </c>
      <c r="FG93" s="35"/>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84">
        <v>5.3191489361702127</v>
      </c>
    </row>
    <row r="94" spans="3:198" s="6" customFormat="1" ht="18" customHeight="1" x14ac:dyDescent="0.2">
      <c r="C94" s="187" t="s">
        <v>108</v>
      </c>
      <c r="E94" s="4" t="s">
        <v>28</v>
      </c>
      <c r="F94" s="34" t="s">
        <v>28</v>
      </c>
      <c r="H94" s="61"/>
      <c r="I94" s="4"/>
      <c r="J94" s="4"/>
      <c r="K94" s="4"/>
      <c r="L94" s="4"/>
      <c r="M94" s="34"/>
      <c r="O94" s="35"/>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84">
        <v>21.276595744680851</v>
      </c>
      <c r="AZ94" s="35"/>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84">
        <v>21.276595744680851</v>
      </c>
      <c r="CK94" s="35"/>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84">
        <v>21.276595744680851</v>
      </c>
      <c r="DV94" s="35"/>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84">
        <v>21.276595744680851</v>
      </c>
      <c r="FG94" s="35"/>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84">
        <v>21.276595744680851</v>
      </c>
    </row>
    <row r="95" spans="3:198" s="6" customFormat="1" ht="18" customHeight="1" x14ac:dyDescent="0.2">
      <c r="C95" s="187" t="s">
        <v>109</v>
      </c>
      <c r="E95" s="4" t="s">
        <v>28</v>
      </c>
      <c r="F95" s="34" t="s">
        <v>28</v>
      </c>
      <c r="H95" s="61"/>
      <c r="I95" s="4"/>
      <c r="J95" s="4"/>
      <c r="K95" s="4"/>
      <c r="L95" s="4"/>
      <c r="M95" s="34"/>
      <c r="O95" s="35"/>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84">
        <v>31.914893617021278</v>
      </c>
      <c r="AZ95" s="35"/>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84">
        <v>31.914893617021278</v>
      </c>
      <c r="CK95" s="35"/>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84">
        <v>31.914893617021278</v>
      </c>
      <c r="DV95" s="35"/>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84">
        <v>31.914893617021278</v>
      </c>
      <c r="FG95" s="35"/>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84">
        <v>31.914893617021278</v>
      </c>
    </row>
    <row r="96" spans="3:198" s="6" customFormat="1" ht="18" customHeight="1" x14ac:dyDescent="0.2">
      <c r="C96" s="36" t="s">
        <v>69</v>
      </c>
      <c r="E96" s="4" t="s">
        <v>290</v>
      </c>
      <c r="F96" s="34"/>
      <c r="H96" s="61"/>
      <c r="I96" s="4"/>
      <c r="J96" s="4"/>
      <c r="K96" s="4"/>
      <c r="L96" s="4"/>
      <c r="M96" s="34"/>
      <c r="O96" s="35"/>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62">
        <f>SUMPRODUCT(AX93:AX95,AX56:AX58)</f>
        <v>184.68535983667988</v>
      </c>
      <c r="AZ96" s="35"/>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62">
        <f>SUMPRODUCT(CI93:CI95,CI56:CI58)</f>
        <v>70.014308678516812</v>
      </c>
      <c r="CK96" s="35"/>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62">
        <f>SUMPRODUCT(DT93:DT95,DT56:DT58)</f>
        <v>107.85938673477145</v>
      </c>
      <c r="DV96" s="35"/>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62">
        <f>SUMPRODUCT(FE93:FE95,FE56:FE58)</f>
        <v>215.35719239065506</v>
      </c>
      <c r="FG96" s="35"/>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62">
        <f>SUMPRODUCT(GP93:GP95,GP56:GP58)</f>
        <v>239.78550571353446</v>
      </c>
    </row>
    <row r="97" spans="3:198" s="6" customFormat="1" ht="15" customHeight="1" x14ac:dyDescent="0.2">
      <c r="C97" s="46"/>
      <c r="D97" s="41"/>
      <c r="E97" s="41"/>
      <c r="F97" s="41"/>
      <c r="H97" s="42"/>
      <c r="I97" s="42"/>
      <c r="J97" s="42"/>
      <c r="K97" s="42"/>
      <c r="L97" s="42"/>
      <c r="M97" s="42"/>
      <c r="N97" s="43"/>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3"/>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3"/>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3"/>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3"/>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row>
    <row r="98" spans="3:198" ht="15" x14ac:dyDescent="0.25">
      <c r="C98" s="33" t="s">
        <v>61</v>
      </c>
      <c r="H98" s="247" t="s">
        <v>1</v>
      </c>
      <c r="O98" s="248" t="s">
        <v>94</v>
      </c>
      <c r="AZ98" s="196" t="s">
        <v>2</v>
      </c>
      <c r="CK98" s="197" t="s">
        <v>3</v>
      </c>
      <c r="DV98" s="198" t="s">
        <v>4</v>
      </c>
      <c r="FG98" s="199" t="s">
        <v>5</v>
      </c>
    </row>
    <row r="99" spans="3:198" s="6" customFormat="1" ht="18" customHeight="1" x14ac:dyDescent="0.2">
      <c r="C99" s="129"/>
      <c r="D99" s="130"/>
      <c r="E99" s="131" t="s">
        <v>23</v>
      </c>
      <c r="F99" s="132" t="s">
        <v>24</v>
      </c>
      <c r="H99" s="133">
        <v>2015</v>
      </c>
      <c r="I99" s="131">
        <f t="shared" ref="I99:M99" si="46">I$1</f>
        <v>2016</v>
      </c>
      <c r="J99" s="131">
        <f t="shared" si="46"/>
        <v>2017</v>
      </c>
      <c r="K99" s="131">
        <f t="shared" si="46"/>
        <v>2018</v>
      </c>
      <c r="L99" s="131">
        <f t="shared" si="46"/>
        <v>2019</v>
      </c>
      <c r="M99" s="132">
        <f t="shared" si="46"/>
        <v>2020</v>
      </c>
      <c r="O99" s="133">
        <f t="shared" ref="O99:AX99" si="47">O$1</f>
        <v>2015</v>
      </c>
      <c r="P99" s="131">
        <f t="shared" si="47"/>
        <v>2016</v>
      </c>
      <c r="Q99" s="131">
        <f t="shared" si="47"/>
        <v>2017</v>
      </c>
      <c r="R99" s="131">
        <f t="shared" si="47"/>
        <v>2018</v>
      </c>
      <c r="S99" s="131">
        <f t="shared" si="47"/>
        <v>2019</v>
      </c>
      <c r="T99" s="131">
        <f t="shared" si="47"/>
        <v>2020</v>
      </c>
      <c r="U99" s="131">
        <f t="shared" si="47"/>
        <v>2021</v>
      </c>
      <c r="V99" s="131">
        <f t="shared" si="47"/>
        <v>2022</v>
      </c>
      <c r="W99" s="131">
        <f t="shared" si="47"/>
        <v>2023</v>
      </c>
      <c r="X99" s="131">
        <f t="shared" si="47"/>
        <v>2024</v>
      </c>
      <c r="Y99" s="131">
        <f t="shared" si="47"/>
        <v>2025</v>
      </c>
      <c r="Z99" s="131">
        <f t="shared" si="47"/>
        <v>2026</v>
      </c>
      <c r="AA99" s="131">
        <f t="shared" si="47"/>
        <v>2027</v>
      </c>
      <c r="AB99" s="131">
        <f t="shared" si="47"/>
        <v>2028</v>
      </c>
      <c r="AC99" s="131">
        <f t="shared" si="47"/>
        <v>2029</v>
      </c>
      <c r="AD99" s="131">
        <f t="shared" si="47"/>
        <v>2030</v>
      </c>
      <c r="AE99" s="131">
        <f t="shared" si="47"/>
        <v>2031</v>
      </c>
      <c r="AF99" s="131">
        <f t="shared" si="47"/>
        <v>2032</v>
      </c>
      <c r="AG99" s="131">
        <f t="shared" si="47"/>
        <v>2033</v>
      </c>
      <c r="AH99" s="131">
        <f t="shared" si="47"/>
        <v>2034</v>
      </c>
      <c r="AI99" s="131">
        <f t="shared" si="47"/>
        <v>2035</v>
      </c>
      <c r="AJ99" s="131">
        <f t="shared" si="47"/>
        <v>2036</v>
      </c>
      <c r="AK99" s="131">
        <f t="shared" si="47"/>
        <v>2037</v>
      </c>
      <c r="AL99" s="131">
        <f t="shared" si="47"/>
        <v>2038</v>
      </c>
      <c r="AM99" s="131">
        <f t="shared" si="47"/>
        <v>2039</v>
      </c>
      <c r="AN99" s="131">
        <f t="shared" si="47"/>
        <v>2040</v>
      </c>
      <c r="AO99" s="131">
        <f t="shared" si="47"/>
        <v>2041</v>
      </c>
      <c r="AP99" s="131">
        <f t="shared" si="47"/>
        <v>2042</v>
      </c>
      <c r="AQ99" s="131">
        <f t="shared" si="47"/>
        <v>2043</v>
      </c>
      <c r="AR99" s="131">
        <f t="shared" si="47"/>
        <v>2044</v>
      </c>
      <c r="AS99" s="131">
        <f t="shared" si="47"/>
        <v>2045</v>
      </c>
      <c r="AT99" s="131">
        <f t="shared" si="47"/>
        <v>2046</v>
      </c>
      <c r="AU99" s="131">
        <f t="shared" si="47"/>
        <v>2047</v>
      </c>
      <c r="AV99" s="131">
        <f t="shared" si="47"/>
        <v>2048</v>
      </c>
      <c r="AW99" s="131">
        <f t="shared" si="47"/>
        <v>2049</v>
      </c>
      <c r="AX99" s="132">
        <f t="shared" si="47"/>
        <v>2050</v>
      </c>
      <c r="AZ99" s="133">
        <f t="shared" ref="AZ99:CI99" si="48">AZ$1</f>
        <v>2015</v>
      </c>
      <c r="BA99" s="131">
        <f t="shared" si="48"/>
        <v>2016</v>
      </c>
      <c r="BB99" s="131">
        <f t="shared" si="48"/>
        <v>2017</v>
      </c>
      <c r="BC99" s="131">
        <f t="shared" si="48"/>
        <v>2018</v>
      </c>
      <c r="BD99" s="131">
        <f t="shared" si="48"/>
        <v>2019</v>
      </c>
      <c r="BE99" s="131">
        <f t="shared" si="48"/>
        <v>2020</v>
      </c>
      <c r="BF99" s="131">
        <f t="shared" si="48"/>
        <v>2021</v>
      </c>
      <c r="BG99" s="131">
        <f t="shared" si="48"/>
        <v>2022</v>
      </c>
      <c r="BH99" s="131">
        <f t="shared" si="48"/>
        <v>2023</v>
      </c>
      <c r="BI99" s="131">
        <f t="shared" si="48"/>
        <v>2024</v>
      </c>
      <c r="BJ99" s="131">
        <f t="shared" si="48"/>
        <v>2025</v>
      </c>
      <c r="BK99" s="131">
        <f t="shared" si="48"/>
        <v>2026</v>
      </c>
      <c r="BL99" s="131">
        <f t="shared" si="48"/>
        <v>2027</v>
      </c>
      <c r="BM99" s="131">
        <f t="shared" si="48"/>
        <v>2028</v>
      </c>
      <c r="BN99" s="131">
        <f t="shared" si="48"/>
        <v>2029</v>
      </c>
      <c r="BO99" s="131">
        <f t="shared" si="48"/>
        <v>2030</v>
      </c>
      <c r="BP99" s="131">
        <f t="shared" si="48"/>
        <v>2031</v>
      </c>
      <c r="BQ99" s="131">
        <f t="shared" si="48"/>
        <v>2032</v>
      </c>
      <c r="BR99" s="131">
        <f t="shared" si="48"/>
        <v>2033</v>
      </c>
      <c r="BS99" s="131">
        <f t="shared" si="48"/>
        <v>2034</v>
      </c>
      <c r="BT99" s="131">
        <f t="shared" si="48"/>
        <v>2035</v>
      </c>
      <c r="BU99" s="131">
        <f t="shared" si="48"/>
        <v>2036</v>
      </c>
      <c r="BV99" s="131">
        <f t="shared" si="48"/>
        <v>2037</v>
      </c>
      <c r="BW99" s="131">
        <f t="shared" si="48"/>
        <v>2038</v>
      </c>
      <c r="BX99" s="131">
        <f t="shared" si="48"/>
        <v>2039</v>
      </c>
      <c r="BY99" s="131">
        <f t="shared" si="48"/>
        <v>2040</v>
      </c>
      <c r="BZ99" s="131">
        <f t="shared" si="48"/>
        <v>2041</v>
      </c>
      <c r="CA99" s="131">
        <f t="shared" si="48"/>
        <v>2042</v>
      </c>
      <c r="CB99" s="131">
        <f t="shared" si="48"/>
        <v>2043</v>
      </c>
      <c r="CC99" s="131">
        <f t="shared" si="48"/>
        <v>2044</v>
      </c>
      <c r="CD99" s="131">
        <f t="shared" si="48"/>
        <v>2045</v>
      </c>
      <c r="CE99" s="131">
        <f t="shared" si="48"/>
        <v>2046</v>
      </c>
      <c r="CF99" s="131">
        <f t="shared" si="48"/>
        <v>2047</v>
      </c>
      <c r="CG99" s="131">
        <f t="shared" si="48"/>
        <v>2048</v>
      </c>
      <c r="CH99" s="131">
        <f t="shared" si="48"/>
        <v>2049</v>
      </c>
      <c r="CI99" s="132">
        <f t="shared" si="48"/>
        <v>2050</v>
      </c>
      <c r="CK99" s="133">
        <f t="shared" ref="CK99:DT99" si="49">CK$1</f>
        <v>2015</v>
      </c>
      <c r="CL99" s="131">
        <f t="shared" si="49"/>
        <v>2016</v>
      </c>
      <c r="CM99" s="131">
        <f t="shared" si="49"/>
        <v>2017</v>
      </c>
      <c r="CN99" s="131">
        <f t="shared" si="49"/>
        <v>2018</v>
      </c>
      <c r="CO99" s="131">
        <f t="shared" si="49"/>
        <v>2019</v>
      </c>
      <c r="CP99" s="131">
        <f t="shared" si="49"/>
        <v>2020</v>
      </c>
      <c r="CQ99" s="131">
        <f t="shared" si="49"/>
        <v>2021</v>
      </c>
      <c r="CR99" s="131">
        <f t="shared" si="49"/>
        <v>2022</v>
      </c>
      <c r="CS99" s="131">
        <f t="shared" si="49"/>
        <v>2023</v>
      </c>
      <c r="CT99" s="131">
        <f t="shared" si="49"/>
        <v>2024</v>
      </c>
      <c r="CU99" s="131">
        <f t="shared" si="49"/>
        <v>2025</v>
      </c>
      <c r="CV99" s="131">
        <f t="shared" si="49"/>
        <v>2026</v>
      </c>
      <c r="CW99" s="131">
        <f t="shared" si="49"/>
        <v>2027</v>
      </c>
      <c r="CX99" s="131">
        <f t="shared" si="49"/>
        <v>2028</v>
      </c>
      <c r="CY99" s="131">
        <f t="shared" si="49"/>
        <v>2029</v>
      </c>
      <c r="CZ99" s="131">
        <f t="shared" si="49"/>
        <v>2030</v>
      </c>
      <c r="DA99" s="131">
        <f t="shared" si="49"/>
        <v>2031</v>
      </c>
      <c r="DB99" s="131">
        <f t="shared" si="49"/>
        <v>2032</v>
      </c>
      <c r="DC99" s="131">
        <f t="shared" si="49"/>
        <v>2033</v>
      </c>
      <c r="DD99" s="131">
        <f t="shared" si="49"/>
        <v>2034</v>
      </c>
      <c r="DE99" s="131">
        <f t="shared" si="49"/>
        <v>2035</v>
      </c>
      <c r="DF99" s="131">
        <f t="shared" si="49"/>
        <v>2036</v>
      </c>
      <c r="DG99" s="131">
        <f t="shared" si="49"/>
        <v>2037</v>
      </c>
      <c r="DH99" s="131">
        <f t="shared" si="49"/>
        <v>2038</v>
      </c>
      <c r="DI99" s="131">
        <f t="shared" si="49"/>
        <v>2039</v>
      </c>
      <c r="DJ99" s="131">
        <f t="shared" si="49"/>
        <v>2040</v>
      </c>
      <c r="DK99" s="131">
        <f t="shared" si="49"/>
        <v>2041</v>
      </c>
      <c r="DL99" s="131">
        <f t="shared" si="49"/>
        <v>2042</v>
      </c>
      <c r="DM99" s="131">
        <f t="shared" si="49"/>
        <v>2043</v>
      </c>
      <c r="DN99" s="131">
        <f t="shared" si="49"/>
        <v>2044</v>
      </c>
      <c r="DO99" s="131">
        <f t="shared" si="49"/>
        <v>2045</v>
      </c>
      <c r="DP99" s="131">
        <f t="shared" si="49"/>
        <v>2046</v>
      </c>
      <c r="DQ99" s="131">
        <f t="shared" si="49"/>
        <v>2047</v>
      </c>
      <c r="DR99" s="131">
        <f t="shared" si="49"/>
        <v>2048</v>
      </c>
      <c r="DS99" s="131">
        <f t="shared" si="49"/>
        <v>2049</v>
      </c>
      <c r="DT99" s="132">
        <f t="shared" si="49"/>
        <v>2050</v>
      </c>
      <c r="DV99" s="133">
        <f t="shared" ref="DV99:FE99" si="50">DV$1</f>
        <v>2015</v>
      </c>
      <c r="DW99" s="131">
        <f t="shared" si="50"/>
        <v>2016</v>
      </c>
      <c r="DX99" s="131">
        <f t="shared" si="50"/>
        <v>2017</v>
      </c>
      <c r="DY99" s="131">
        <f t="shared" si="50"/>
        <v>2018</v>
      </c>
      <c r="DZ99" s="131">
        <f t="shared" si="50"/>
        <v>2019</v>
      </c>
      <c r="EA99" s="131">
        <f t="shared" si="50"/>
        <v>2020</v>
      </c>
      <c r="EB99" s="131">
        <f t="shared" si="50"/>
        <v>2021</v>
      </c>
      <c r="EC99" s="131">
        <f t="shared" si="50"/>
        <v>2022</v>
      </c>
      <c r="ED99" s="131">
        <f t="shared" si="50"/>
        <v>2023</v>
      </c>
      <c r="EE99" s="131">
        <f t="shared" si="50"/>
        <v>2024</v>
      </c>
      <c r="EF99" s="131">
        <f t="shared" si="50"/>
        <v>2025</v>
      </c>
      <c r="EG99" s="131">
        <f t="shared" si="50"/>
        <v>2026</v>
      </c>
      <c r="EH99" s="131">
        <f t="shared" si="50"/>
        <v>2027</v>
      </c>
      <c r="EI99" s="131">
        <f t="shared" si="50"/>
        <v>2028</v>
      </c>
      <c r="EJ99" s="131">
        <f t="shared" si="50"/>
        <v>2029</v>
      </c>
      <c r="EK99" s="131">
        <f t="shared" si="50"/>
        <v>2030</v>
      </c>
      <c r="EL99" s="131">
        <f t="shared" si="50"/>
        <v>2031</v>
      </c>
      <c r="EM99" s="131">
        <f t="shared" si="50"/>
        <v>2032</v>
      </c>
      <c r="EN99" s="131">
        <f t="shared" si="50"/>
        <v>2033</v>
      </c>
      <c r="EO99" s="131">
        <f t="shared" si="50"/>
        <v>2034</v>
      </c>
      <c r="EP99" s="131">
        <f t="shared" si="50"/>
        <v>2035</v>
      </c>
      <c r="EQ99" s="131">
        <f t="shared" si="50"/>
        <v>2036</v>
      </c>
      <c r="ER99" s="131">
        <f t="shared" si="50"/>
        <v>2037</v>
      </c>
      <c r="ES99" s="131">
        <f t="shared" si="50"/>
        <v>2038</v>
      </c>
      <c r="ET99" s="131">
        <f t="shared" si="50"/>
        <v>2039</v>
      </c>
      <c r="EU99" s="131">
        <f t="shared" si="50"/>
        <v>2040</v>
      </c>
      <c r="EV99" s="131">
        <f t="shared" si="50"/>
        <v>2041</v>
      </c>
      <c r="EW99" s="131">
        <f t="shared" si="50"/>
        <v>2042</v>
      </c>
      <c r="EX99" s="131">
        <f t="shared" si="50"/>
        <v>2043</v>
      </c>
      <c r="EY99" s="131">
        <f t="shared" si="50"/>
        <v>2044</v>
      </c>
      <c r="EZ99" s="131">
        <f t="shared" si="50"/>
        <v>2045</v>
      </c>
      <c r="FA99" s="131">
        <f t="shared" si="50"/>
        <v>2046</v>
      </c>
      <c r="FB99" s="131">
        <f t="shared" si="50"/>
        <v>2047</v>
      </c>
      <c r="FC99" s="131">
        <f t="shared" si="50"/>
        <v>2048</v>
      </c>
      <c r="FD99" s="131">
        <f t="shared" si="50"/>
        <v>2049</v>
      </c>
      <c r="FE99" s="132">
        <f t="shared" si="50"/>
        <v>2050</v>
      </c>
      <c r="FG99" s="133">
        <f t="shared" ref="FG99:GP99" si="51">FG$1</f>
        <v>2015</v>
      </c>
      <c r="FH99" s="131">
        <f t="shared" si="51"/>
        <v>2016</v>
      </c>
      <c r="FI99" s="131">
        <f t="shared" si="51"/>
        <v>2017</v>
      </c>
      <c r="FJ99" s="131">
        <f t="shared" si="51"/>
        <v>2018</v>
      </c>
      <c r="FK99" s="131">
        <f t="shared" si="51"/>
        <v>2019</v>
      </c>
      <c r="FL99" s="131">
        <f t="shared" si="51"/>
        <v>2020</v>
      </c>
      <c r="FM99" s="131">
        <f t="shared" si="51"/>
        <v>2021</v>
      </c>
      <c r="FN99" s="131">
        <f t="shared" si="51"/>
        <v>2022</v>
      </c>
      <c r="FO99" s="131">
        <f t="shared" si="51"/>
        <v>2023</v>
      </c>
      <c r="FP99" s="131">
        <f t="shared" si="51"/>
        <v>2024</v>
      </c>
      <c r="FQ99" s="131">
        <f t="shared" si="51"/>
        <v>2025</v>
      </c>
      <c r="FR99" s="131">
        <f t="shared" si="51"/>
        <v>2026</v>
      </c>
      <c r="FS99" s="131">
        <f t="shared" si="51"/>
        <v>2027</v>
      </c>
      <c r="FT99" s="131">
        <f t="shared" si="51"/>
        <v>2028</v>
      </c>
      <c r="FU99" s="131">
        <f t="shared" si="51"/>
        <v>2029</v>
      </c>
      <c r="FV99" s="131">
        <f t="shared" si="51"/>
        <v>2030</v>
      </c>
      <c r="FW99" s="131">
        <f t="shared" si="51"/>
        <v>2031</v>
      </c>
      <c r="FX99" s="131">
        <f t="shared" si="51"/>
        <v>2032</v>
      </c>
      <c r="FY99" s="131">
        <f t="shared" si="51"/>
        <v>2033</v>
      </c>
      <c r="FZ99" s="131">
        <f t="shared" si="51"/>
        <v>2034</v>
      </c>
      <c r="GA99" s="131">
        <f t="shared" si="51"/>
        <v>2035</v>
      </c>
      <c r="GB99" s="131">
        <f t="shared" si="51"/>
        <v>2036</v>
      </c>
      <c r="GC99" s="131">
        <f t="shared" si="51"/>
        <v>2037</v>
      </c>
      <c r="GD99" s="131">
        <f t="shared" si="51"/>
        <v>2038</v>
      </c>
      <c r="GE99" s="131">
        <f t="shared" si="51"/>
        <v>2039</v>
      </c>
      <c r="GF99" s="131">
        <f t="shared" si="51"/>
        <v>2040</v>
      </c>
      <c r="GG99" s="131">
        <f t="shared" si="51"/>
        <v>2041</v>
      </c>
      <c r="GH99" s="131">
        <f t="shared" si="51"/>
        <v>2042</v>
      </c>
      <c r="GI99" s="131">
        <f t="shared" si="51"/>
        <v>2043</v>
      </c>
      <c r="GJ99" s="131">
        <f t="shared" si="51"/>
        <v>2044</v>
      </c>
      <c r="GK99" s="131">
        <f t="shared" si="51"/>
        <v>2045</v>
      </c>
      <c r="GL99" s="131">
        <f t="shared" si="51"/>
        <v>2046</v>
      </c>
      <c r="GM99" s="131">
        <f t="shared" si="51"/>
        <v>2047</v>
      </c>
      <c r="GN99" s="131">
        <f t="shared" si="51"/>
        <v>2048</v>
      </c>
      <c r="GO99" s="131">
        <f t="shared" si="51"/>
        <v>2049</v>
      </c>
      <c r="GP99" s="132">
        <f t="shared" si="51"/>
        <v>2050</v>
      </c>
    </row>
    <row r="100" spans="3:198" s="6" customFormat="1" ht="18" customHeight="1" x14ac:dyDescent="0.2">
      <c r="C100" s="36" t="s">
        <v>54</v>
      </c>
      <c r="E100" s="37" t="s">
        <v>288</v>
      </c>
      <c r="F100" s="34"/>
      <c r="H100" s="58"/>
      <c r="I100" s="4"/>
      <c r="J100" s="4"/>
      <c r="K100" s="4"/>
      <c r="L100" s="4"/>
      <c r="M100" s="34"/>
      <c r="O100" s="35"/>
      <c r="P100" s="4"/>
      <c r="Q100" s="4"/>
      <c r="R100" s="4"/>
      <c r="S100" s="4"/>
      <c r="T100" s="4"/>
      <c r="U100" s="4"/>
      <c r="V100" s="4"/>
      <c r="W100" s="4"/>
      <c r="X100" s="4"/>
      <c r="Y100" s="4"/>
      <c r="Z100" s="4"/>
      <c r="AA100" s="4"/>
      <c r="AB100" s="4"/>
      <c r="AC100" s="4"/>
      <c r="AD100" s="48"/>
      <c r="AE100" s="4"/>
      <c r="AF100" s="4"/>
      <c r="AG100" s="4"/>
      <c r="AH100" s="4"/>
      <c r="AI100" s="4"/>
      <c r="AJ100" s="4"/>
      <c r="AK100" s="4"/>
      <c r="AL100" s="4"/>
      <c r="AM100" s="4"/>
      <c r="AN100" s="4"/>
      <c r="AO100" s="4"/>
      <c r="AP100" s="4"/>
      <c r="AQ100" s="4"/>
      <c r="AR100" s="4"/>
      <c r="AS100" s="4"/>
      <c r="AT100" s="4"/>
      <c r="AU100" s="4"/>
      <c r="AV100" s="4"/>
      <c r="AW100" s="4"/>
      <c r="AX100" s="59">
        <f>AX59</f>
        <v>0.4629446353239442</v>
      </c>
      <c r="AZ100" s="35"/>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59">
        <f>CI59</f>
        <v>0</v>
      </c>
      <c r="CK100" s="35"/>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59">
        <f>DT59</f>
        <v>0.33795941176895056</v>
      </c>
      <c r="DV100" s="35"/>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59">
        <f>FE59</f>
        <v>0.47078083917957153</v>
      </c>
      <c r="FG100" s="35"/>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59">
        <f>GP59</f>
        <v>4.3345841417446609</v>
      </c>
    </row>
    <row r="101" spans="3:198" s="6" customFormat="1" ht="18" customHeight="1" x14ac:dyDescent="0.2">
      <c r="C101" s="36" t="s">
        <v>55</v>
      </c>
      <c r="E101" s="4" t="s">
        <v>289</v>
      </c>
      <c r="F101" s="34"/>
      <c r="H101" s="58"/>
      <c r="I101" s="4"/>
      <c r="J101" s="4"/>
      <c r="K101" s="4"/>
      <c r="L101" s="4"/>
      <c r="M101" s="34"/>
      <c r="O101" s="35"/>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59">
        <f>AX100</f>
        <v>0.4629446353239442</v>
      </c>
      <c r="AZ101" s="35"/>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59">
        <f>CI100</f>
        <v>0</v>
      </c>
      <c r="CK101" s="35"/>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59">
        <f>DT100</f>
        <v>0.33795941176895056</v>
      </c>
      <c r="DV101" s="35"/>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59">
        <f>FE100</f>
        <v>0.47078083917957153</v>
      </c>
      <c r="FG101" s="35"/>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59">
        <f>GP100</f>
        <v>4.3345841417446609</v>
      </c>
    </row>
    <row r="102" spans="3:198" s="6" customFormat="1" ht="18" customHeight="1" x14ac:dyDescent="0.2">
      <c r="C102" s="36" t="s">
        <v>68</v>
      </c>
      <c r="E102" s="4" t="s">
        <v>60</v>
      </c>
      <c r="F102" s="34" t="s">
        <v>36</v>
      </c>
      <c r="H102" s="61"/>
      <c r="I102" s="4"/>
      <c r="J102" s="4"/>
      <c r="K102" s="4"/>
      <c r="L102" s="4"/>
      <c r="M102" s="34"/>
      <c r="O102" s="35"/>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84">
        <v>426</v>
      </c>
      <c r="AZ102" s="35"/>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84">
        <v>426</v>
      </c>
      <c r="CK102" s="35"/>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84">
        <v>426</v>
      </c>
      <c r="DV102" s="35"/>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84">
        <v>426</v>
      </c>
      <c r="FG102" s="35"/>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84">
        <v>426</v>
      </c>
    </row>
    <row r="103" spans="3:198" s="6" customFormat="1" ht="18" customHeight="1" x14ac:dyDescent="0.2">
      <c r="C103" s="36" t="s">
        <v>372</v>
      </c>
      <c r="E103" s="4" t="s">
        <v>290</v>
      </c>
      <c r="F103" s="34"/>
      <c r="H103" s="61"/>
      <c r="I103" s="4"/>
      <c r="J103" s="4"/>
      <c r="K103" s="4"/>
      <c r="L103" s="4"/>
      <c r="M103" s="34"/>
      <c r="O103" s="35"/>
      <c r="P103" s="4"/>
      <c r="Q103" s="4"/>
      <c r="R103" s="4"/>
      <c r="S103" s="4"/>
      <c r="T103" s="4"/>
      <c r="U103" s="4"/>
      <c r="V103" s="4"/>
      <c r="W103" s="4"/>
      <c r="X103" s="4"/>
      <c r="Y103" s="4"/>
      <c r="Z103" s="4"/>
      <c r="AA103" s="4"/>
      <c r="AB103" s="4"/>
      <c r="AC103" s="4"/>
      <c r="AD103" s="140">
        <f>AX102*AD48*AX21</f>
        <v>197.21441464800023</v>
      </c>
      <c r="AE103" s="4"/>
      <c r="AF103" s="4"/>
      <c r="AG103" s="4"/>
      <c r="AH103" s="4"/>
      <c r="AI103" s="4"/>
      <c r="AJ103" s="4"/>
      <c r="AK103" s="4"/>
      <c r="AL103" s="4"/>
      <c r="AM103" s="4"/>
      <c r="AN103" s="4"/>
      <c r="AO103" s="4"/>
      <c r="AP103" s="4"/>
      <c r="AQ103" s="4"/>
      <c r="AR103" s="4"/>
      <c r="AS103" s="4"/>
      <c r="AT103" s="4"/>
      <c r="AU103" s="4"/>
      <c r="AV103" s="4"/>
      <c r="AW103" s="4"/>
      <c r="AX103" s="62">
        <f>AX102*(AX48-AD48)*AX21</f>
        <v>0</v>
      </c>
      <c r="AZ103" s="35"/>
      <c r="BA103" s="4"/>
      <c r="BB103" s="4"/>
      <c r="BC103" s="4"/>
      <c r="BD103" s="4"/>
      <c r="BE103" s="4"/>
      <c r="BF103" s="4"/>
      <c r="BG103" s="4"/>
      <c r="BH103" s="4"/>
      <c r="BI103" s="4"/>
      <c r="BJ103" s="4"/>
      <c r="BK103" s="4"/>
      <c r="BL103" s="4"/>
      <c r="BM103" s="4"/>
      <c r="BN103" s="4"/>
      <c r="BO103" s="140">
        <f>CI102*BO48*CI21</f>
        <v>0</v>
      </c>
      <c r="BP103" s="4"/>
      <c r="BQ103" s="4"/>
      <c r="BR103" s="4"/>
      <c r="BS103" s="4"/>
      <c r="BT103" s="4"/>
      <c r="BU103" s="4"/>
      <c r="BV103" s="4"/>
      <c r="BW103" s="4"/>
      <c r="BX103" s="4"/>
      <c r="BY103" s="4"/>
      <c r="BZ103" s="4"/>
      <c r="CA103" s="4"/>
      <c r="CB103" s="4"/>
      <c r="CC103" s="4"/>
      <c r="CD103" s="4"/>
      <c r="CE103" s="4"/>
      <c r="CF103" s="4"/>
      <c r="CG103" s="4"/>
      <c r="CH103" s="4"/>
      <c r="CI103" s="62">
        <f>CI102*(CI48-BO48)*CI21</f>
        <v>0</v>
      </c>
      <c r="CK103" s="35"/>
      <c r="CL103" s="4"/>
      <c r="CM103" s="4"/>
      <c r="CN103" s="4"/>
      <c r="CO103" s="4"/>
      <c r="CP103" s="4"/>
      <c r="CQ103" s="4"/>
      <c r="CR103" s="4"/>
      <c r="CS103" s="4"/>
      <c r="CT103" s="4"/>
      <c r="CU103" s="4"/>
      <c r="CV103" s="4"/>
      <c r="CW103" s="4"/>
      <c r="CX103" s="4"/>
      <c r="CY103" s="4"/>
      <c r="CZ103" s="140">
        <f>DT102*CZ48*DT21</f>
        <v>0</v>
      </c>
      <c r="DA103" s="4"/>
      <c r="DB103" s="4"/>
      <c r="DC103" s="4"/>
      <c r="DD103" s="4"/>
      <c r="DE103" s="4"/>
      <c r="DF103" s="4"/>
      <c r="DG103" s="4"/>
      <c r="DH103" s="4"/>
      <c r="DI103" s="4"/>
      <c r="DJ103" s="4"/>
      <c r="DK103" s="4"/>
      <c r="DL103" s="4"/>
      <c r="DM103" s="4"/>
      <c r="DN103" s="4"/>
      <c r="DO103" s="4"/>
      <c r="DP103" s="4"/>
      <c r="DQ103" s="4"/>
      <c r="DR103" s="4"/>
      <c r="DS103" s="4"/>
      <c r="DT103" s="62">
        <f>DT102*(DT48-CZ48)*DT21</f>
        <v>143.97070941357293</v>
      </c>
      <c r="DV103" s="35"/>
      <c r="DW103" s="4"/>
      <c r="DX103" s="4"/>
      <c r="DY103" s="4"/>
      <c r="DZ103" s="4"/>
      <c r="EA103" s="4"/>
      <c r="EB103" s="4"/>
      <c r="EC103" s="4"/>
      <c r="ED103" s="4"/>
      <c r="EE103" s="4"/>
      <c r="EF103" s="4"/>
      <c r="EG103" s="4"/>
      <c r="EH103" s="4"/>
      <c r="EI103" s="4"/>
      <c r="EJ103" s="4"/>
      <c r="EK103" s="140">
        <f>FE102*EK48*FE21</f>
        <v>200.55263749049746</v>
      </c>
      <c r="EL103" s="4"/>
      <c r="EM103" s="4"/>
      <c r="EN103" s="4"/>
      <c r="EO103" s="4"/>
      <c r="EP103" s="4"/>
      <c r="EQ103" s="4"/>
      <c r="ER103" s="4"/>
      <c r="ES103" s="4"/>
      <c r="ET103" s="4"/>
      <c r="EU103" s="4"/>
      <c r="EV103" s="4"/>
      <c r="EW103" s="4"/>
      <c r="EX103" s="4"/>
      <c r="EY103" s="4"/>
      <c r="EZ103" s="4"/>
      <c r="FA103" s="4"/>
      <c r="FB103" s="4"/>
      <c r="FC103" s="4"/>
      <c r="FD103" s="4"/>
      <c r="FE103" s="62">
        <f>FE102*(FE48-EK48)*FE21</f>
        <v>0</v>
      </c>
      <c r="FG103" s="35"/>
      <c r="FH103" s="4"/>
      <c r="FI103" s="4"/>
      <c r="FJ103" s="4"/>
      <c r="FK103" s="4"/>
      <c r="FL103" s="4"/>
      <c r="FM103" s="4"/>
      <c r="FN103" s="4"/>
      <c r="FO103" s="4"/>
      <c r="FP103" s="4"/>
      <c r="FQ103" s="4"/>
      <c r="FR103" s="4"/>
      <c r="FS103" s="4"/>
      <c r="FT103" s="4"/>
      <c r="FU103" s="4"/>
      <c r="FV103" s="140">
        <f>GP102*FV48*GP21</f>
        <v>369.30656887664514</v>
      </c>
      <c r="FW103" s="4"/>
      <c r="FX103" s="4"/>
      <c r="FY103" s="4"/>
      <c r="FZ103" s="4"/>
      <c r="GA103" s="4"/>
      <c r="GB103" s="4"/>
      <c r="GC103" s="4"/>
      <c r="GD103" s="4"/>
      <c r="GE103" s="4"/>
      <c r="GF103" s="4"/>
      <c r="GG103" s="4"/>
      <c r="GH103" s="4"/>
      <c r="GI103" s="4"/>
      <c r="GJ103" s="4"/>
      <c r="GK103" s="4"/>
      <c r="GL103" s="4"/>
      <c r="GM103" s="4"/>
      <c r="GN103" s="4"/>
      <c r="GO103" s="4"/>
      <c r="GP103" s="62">
        <f>GP102*(GP48-FV48)*GP21</f>
        <v>1477.2262755065806</v>
      </c>
    </row>
    <row r="104" spans="3:198" s="6" customFormat="1" ht="15" customHeight="1" x14ac:dyDescent="0.2">
      <c r="C104" s="46" t="s">
        <v>373</v>
      </c>
      <c r="D104" s="41"/>
      <c r="E104" s="41"/>
      <c r="F104" s="41"/>
      <c r="H104" s="42"/>
      <c r="I104" s="42"/>
      <c r="J104" s="42"/>
      <c r="K104" s="42"/>
      <c r="L104" s="42"/>
      <c r="M104" s="42"/>
      <c r="N104" s="43"/>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3"/>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3"/>
      <c r="CK104" s="42"/>
      <c r="CL104" s="42"/>
      <c r="CM104" s="42"/>
      <c r="CN104" s="42"/>
      <c r="CO104" s="42"/>
      <c r="CP104" s="42"/>
      <c r="CQ104" s="42"/>
      <c r="CR104" s="42"/>
      <c r="CS104" s="42"/>
      <c r="CT104" s="42"/>
      <c r="CU104" s="42"/>
      <c r="CV104" s="42"/>
      <c r="CW104" s="42"/>
      <c r="CX104" s="42"/>
      <c r="CY104" s="42"/>
      <c r="CZ104" s="42"/>
      <c r="DA104" s="42"/>
      <c r="DB104" s="42"/>
      <c r="DC104" s="42"/>
      <c r="DD104" s="42"/>
      <c r="DE104" s="42"/>
      <c r="DF104" s="42"/>
      <c r="DG104" s="42"/>
      <c r="DH104" s="42"/>
      <c r="DI104" s="42"/>
      <c r="DJ104" s="42"/>
      <c r="DK104" s="42"/>
      <c r="DL104" s="42"/>
      <c r="DM104" s="42"/>
      <c r="DN104" s="42"/>
      <c r="DO104" s="42"/>
      <c r="DP104" s="42"/>
      <c r="DQ104" s="42"/>
      <c r="DR104" s="42"/>
      <c r="DS104" s="42"/>
      <c r="DT104" s="42"/>
      <c r="DU104" s="43"/>
      <c r="DV104" s="42"/>
      <c r="DW104" s="42"/>
      <c r="DX104" s="42"/>
      <c r="DY104" s="42"/>
      <c r="DZ104" s="42"/>
      <c r="EA104" s="42"/>
      <c r="EB104" s="42"/>
      <c r="EC104" s="42"/>
      <c r="ED104" s="42"/>
      <c r="EE104" s="42"/>
      <c r="EF104" s="42"/>
      <c r="EG104" s="42"/>
      <c r="EH104" s="42"/>
      <c r="EI104" s="42"/>
      <c r="EJ104" s="42"/>
      <c r="EK104" s="42"/>
      <c r="EL104" s="42"/>
      <c r="EM104" s="42"/>
      <c r="EN104" s="42"/>
      <c r="EO104" s="42"/>
      <c r="EP104" s="42"/>
      <c r="EQ104" s="42"/>
      <c r="ER104" s="42"/>
      <c r="ES104" s="42"/>
      <c r="ET104" s="42"/>
      <c r="EU104" s="42"/>
      <c r="EV104" s="42"/>
      <c r="EW104" s="42"/>
      <c r="EX104" s="42"/>
      <c r="EY104" s="42"/>
      <c r="EZ104" s="42"/>
      <c r="FA104" s="42"/>
      <c r="FB104" s="42"/>
      <c r="FC104" s="42"/>
      <c r="FD104" s="42"/>
      <c r="FE104" s="42"/>
      <c r="FF104" s="43"/>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row>
    <row r="105" spans="3:198" s="6" customFormat="1" ht="15" customHeight="1" x14ac:dyDescent="0.2">
      <c r="C105" s="89"/>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row>
    <row r="106" spans="3:198" s="6" customFormat="1" ht="15" customHeight="1" x14ac:dyDescent="0.2">
      <c r="C106" s="70" t="s">
        <v>38</v>
      </c>
      <c r="D106" s="70" t="s">
        <v>328</v>
      </c>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row>
    <row r="107" spans="3:198" s="6" customFormat="1" ht="15" customHeight="1" x14ac:dyDescent="0.2">
      <c r="C107" s="89"/>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row>
    <row r="108" spans="3:198" ht="18" customHeight="1" x14ac:dyDescent="0.25">
      <c r="C108" s="33" t="s">
        <v>103</v>
      </c>
      <c r="D108" s="70"/>
    </row>
    <row r="109" spans="3:198" ht="18" customHeight="1" x14ac:dyDescent="0.2">
      <c r="C109" s="263"/>
      <c r="D109" s="177"/>
      <c r="E109" s="131" t="s">
        <v>23</v>
      </c>
      <c r="F109" s="132" t="s">
        <v>24</v>
      </c>
      <c r="H109" s="133" t="s">
        <v>1</v>
      </c>
      <c r="I109" s="131" t="s">
        <v>94</v>
      </c>
      <c r="J109" s="131" t="s">
        <v>2</v>
      </c>
      <c r="K109" s="131" t="s">
        <v>3</v>
      </c>
      <c r="L109" s="131" t="s">
        <v>4</v>
      </c>
      <c r="M109" s="132" t="s">
        <v>5</v>
      </c>
      <c r="N109" s="3"/>
    </row>
    <row r="110" spans="3:198" ht="18" customHeight="1" x14ac:dyDescent="0.2">
      <c r="C110" s="267" t="s">
        <v>34</v>
      </c>
      <c r="E110" s="37" t="s">
        <v>288</v>
      </c>
      <c r="H110" s="135"/>
      <c r="I110" s="43">
        <f>AX19</f>
        <v>10.763462771281704</v>
      </c>
      <c r="J110" s="43">
        <f>CI19</f>
        <v>4.3123479722447984</v>
      </c>
      <c r="K110" s="43">
        <f>DT19</f>
        <v>5.407350588303208</v>
      </c>
      <c r="L110" s="43">
        <f>FE19</f>
        <v>10.945654510925038</v>
      </c>
      <c r="M110" s="136">
        <f>GP19</f>
        <v>11.529993817040799</v>
      </c>
      <c r="N110" s="2"/>
    </row>
    <row r="111" spans="3:198" ht="18" customHeight="1" x14ac:dyDescent="0.2">
      <c r="C111" s="76" t="s">
        <v>96</v>
      </c>
      <c r="E111" s="4" t="s">
        <v>290</v>
      </c>
      <c r="H111" s="135"/>
      <c r="I111" s="43">
        <f>AD71+AX71</f>
        <v>106.9402107598311</v>
      </c>
      <c r="J111" s="43">
        <f>BO71+CI71</f>
        <v>39.488070094683479</v>
      </c>
      <c r="K111" s="43">
        <f>CZ71+DT71</f>
        <v>86.855568824620292</v>
      </c>
      <c r="L111" s="43">
        <f>EK71+FE71</f>
        <v>138.40956671879403</v>
      </c>
      <c r="M111" s="136">
        <f>FV71+GP71</f>
        <v>130.03752425233984</v>
      </c>
      <c r="N111" s="2"/>
    </row>
    <row r="112" spans="3:198" ht="18" customHeight="1" x14ac:dyDescent="0.2">
      <c r="C112" s="76" t="s">
        <v>100</v>
      </c>
      <c r="E112" s="3" t="s">
        <v>28</v>
      </c>
      <c r="H112" s="135"/>
      <c r="I112" s="43">
        <f>AX79</f>
        <v>249.99010307492989</v>
      </c>
      <c r="J112" s="43">
        <f>CI79</f>
        <v>90.258445930705093</v>
      </c>
      <c r="K112" s="43">
        <f>DT79</f>
        <v>121.6653882368222</v>
      </c>
      <c r="L112" s="43">
        <f>FE79</f>
        <v>254.22165315696861</v>
      </c>
      <c r="M112" s="136">
        <f>GP79</f>
        <v>312.09005820561561</v>
      </c>
      <c r="N112" s="2"/>
    </row>
    <row r="113" spans="3:14" ht="18" customHeight="1" x14ac:dyDescent="0.2">
      <c r="C113" s="76" t="s">
        <v>101</v>
      </c>
      <c r="E113" s="265" t="s">
        <v>28</v>
      </c>
      <c r="H113" s="135"/>
      <c r="I113" s="43">
        <f>AX86</f>
        <v>147.6793386683382</v>
      </c>
      <c r="J113" s="43">
        <f>CI86</f>
        <v>99.973764763524045</v>
      </c>
      <c r="K113" s="43">
        <f>DT86</f>
        <v>323.42715706288567</v>
      </c>
      <c r="L113" s="43">
        <f>FE86</f>
        <v>750.89543849141648</v>
      </c>
      <c r="M113" s="136">
        <f>GP86</f>
        <v>553.09293648661878</v>
      </c>
      <c r="N113" s="2"/>
    </row>
    <row r="114" spans="3:14" ht="18" customHeight="1" x14ac:dyDescent="0.2">
      <c r="C114" s="76" t="s">
        <v>102</v>
      </c>
      <c r="E114" s="265" t="s">
        <v>28</v>
      </c>
      <c r="H114" s="135"/>
      <c r="I114" s="43">
        <f>AX96</f>
        <v>184.68535983667988</v>
      </c>
      <c r="J114" s="43">
        <f>CI96</f>
        <v>70.014308678516812</v>
      </c>
      <c r="K114" s="43">
        <f>DT96</f>
        <v>107.85938673477145</v>
      </c>
      <c r="L114" s="43">
        <f>FE96</f>
        <v>215.35719239065506</v>
      </c>
      <c r="M114" s="136">
        <f>GP96</f>
        <v>239.78550571353446</v>
      </c>
      <c r="N114" s="2"/>
    </row>
    <row r="115" spans="3:14" ht="18" customHeight="1" x14ac:dyDescent="0.2">
      <c r="C115" s="76" t="s">
        <v>61</v>
      </c>
      <c r="E115" s="265" t="s">
        <v>28</v>
      </c>
      <c r="H115" s="135"/>
      <c r="I115" s="43">
        <f>AD103+AX103</f>
        <v>197.21441464800023</v>
      </c>
      <c r="J115" s="43">
        <f>BO103+CI103</f>
        <v>0</v>
      </c>
      <c r="K115" s="43">
        <f>CZ103+DT103</f>
        <v>143.97070941357293</v>
      </c>
      <c r="L115" s="43">
        <f>EK103+FE103</f>
        <v>200.55263749049746</v>
      </c>
      <c r="M115" s="136">
        <f>FV103+GP103</f>
        <v>1846.5328443832257</v>
      </c>
      <c r="N115" s="64"/>
    </row>
    <row r="116" spans="3:14" ht="18" customHeight="1" x14ac:dyDescent="0.2">
      <c r="C116" s="264" t="s">
        <v>104</v>
      </c>
      <c r="D116" s="101"/>
      <c r="E116" s="272" t="s">
        <v>28</v>
      </c>
      <c r="F116" s="101"/>
      <c r="H116" s="135"/>
      <c r="I116" s="43">
        <f>SUM(I111:I115)</f>
        <v>886.50942698777931</v>
      </c>
      <c r="J116" s="43">
        <f t="shared" ref="J116:M116" si="52">SUM(J111:J115)</f>
        <v>299.73458946742949</v>
      </c>
      <c r="K116" s="43">
        <f t="shared" si="52"/>
        <v>783.7782102726726</v>
      </c>
      <c r="L116" s="43">
        <f t="shared" si="52"/>
        <v>1559.4364882483317</v>
      </c>
      <c r="M116" s="136">
        <f t="shared" si="52"/>
        <v>3081.5388690413347</v>
      </c>
    </row>
    <row r="117" spans="3:14" x14ac:dyDescent="0.2">
      <c r="H117" s="97"/>
      <c r="I117" s="97"/>
      <c r="J117" s="97"/>
      <c r="K117" s="97"/>
      <c r="L117" s="97"/>
      <c r="M117" s="97"/>
    </row>
    <row r="119" spans="3:14" ht="15" x14ac:dyDescent="0.25">
      <c r="C119" s="251"/>
    </row>
    <row r="140" spans="3:3" ht="18" x14ac:dyDescent="0.25">
      <c r="C140" s="262" t="s">
        <v>147</v>
      </c>
    </row>
    <row r="142" spans="3:3" x14ac:dyDescent="0.2">
      <c r="C142" s="70" t="s">
        <v>280</v>
      </c>
    </row>
    <row r="143" spans="3:3" x14ac:dyDescent="0.2">
      <c r="C143" s="70" t="s">
        <v>281</v>
      </c>
    </row>
    <row r="144" spans="3:3" x14ac:dyDescent="0.2">
      <c r="C144" s="70" t="s">
        <v>282</v>
      </c>
    </row>
    <row r="145" spans="3:198" x14ac:dyDescent="0.2">
      <c r="C145" s="171" t="s">
        <v>283</v>
      </c>
    </row>
    <row r="146" spans="3:198" x14ac:dyDescent="0.2">
      <c r="C146" s="171" t="s">
        <v>284</v>
      </c>
    </row>
    <row r="147" spans="3:198" x14ac:dyDescent="0.2">
      <c r="C147" s="171" t="s">
        <v>285</v>
      </c>
    </row>
    <row r="148" spans="3:198" x14ac:dyDescent="0.2">
      <c r="C148" s="171" t="s">
        <v>286</v>
      </c>
    </row>
    <row r="149" spans="3:198" x14ac:dyDescent="0.2">
      <c r="C149" s="171" t="s">
        <v>287</v>
      </c>
    </row>
    <row r="151" spans="3:198" ht="15" x14ac:dyDescent="0.25">
      <c r="C151" s="33" t="s">
        <v>91</v>
      </c>
      <c r="H151" s="247" t="s">
        <v>1</v>
      </c>
      <c r="O151" s="248" t="s">
        <v>94</v>
      </c>
      <c r="AZ151" s="196" t="s">
        <v>2</v>
      </c>
      <c r="CK151" s="197" t="s">
        <v>3</v>
      </c>
      <c r="DV151" s="198" t="s">
        <v>4</v>
      </c>
      <c r="FG151" s="199" t="s">
        <v>5</v>
      </c>
    </row>
    <row r="152" spans="3:198" s="6" customFormat="1" ht="18" customHeight="1" x14ac:dyDescent="0.2">
      <c r="C152" s="129"/>
      <c r="D152" s="130"/>
      <c r="E152" s="131" t="s">
        <v>23</v>
      </c>
      <c r="F152" s="132" t="s">
        <v>24</v>
      </c>
      <c r="H152" s="133">
        <v>2015</v>
      </c>
      <c r="I152" s="131">
        <f t="shared" ref="I152:M152" si="53">I$1</f>
        <v>2016</v>
      </c>
      <c r="J152" s="131">
        <f t="shared" si="53"/>
        <v>2017</v>
      </c>
      <c r="K152" s="131">
        <f t="shared" si="53"/>
        <v>2018</v>
      </c>
      <c r="L152" s="131">
        <f t="shared" si="53"/>
        <v>2019</v>
      </c>
      <c r="M152" s="132">
        <f t="shared" si="53"/>
        <v>2020</v>
      </c>
      <c r="O152" s="133">
        <f t="shared" ref="O152:AX152" si="54">O$1</f>
        <v>2015</v>
      </c>
      <c r="P152" s="131">
        <f t="shared" si="54"/>
        <v>2016</v>
      </c>
      <c r="Q152" s="131">
        <f t="shared" si="54"/>
        <v>2017</v>
      </c>
      <c r="R152" s="131">
        <f t="shared" si="54"/>
        <v>2018</v>
      </c>
      <c r="S152" s="131">
        <f t="shared" si="54"/>
        <v>2019</v>
      </c>
      <c r="T152" s="131">
        <f t="shared" si="54"/>
        <v>2020</v>
      </c>
      <c r="U152" s="131">
        <f t="shared" si="54"/>
        <v>2021</v>
      </c>
      <c r="V152" s="131">
        <f t="shared" si="54"/>
        <v>2022</v>
      </c>
      <c r="W152" s="131">
        <f t="shared" si="54"/>
        <v>2023</v>
      </c>
      <c r="X152" s="131">
        <f t="shared" si="54"/>
        <v>2024</v>
      </c>
      <c r="Y152" s="131">
        <f t="shared" si="54"/>
        <v>2025</v>
      </c>
      <c r="Z152" s="131">
        <f t="shared" si="54"/>
        <v>2026</v>
      </c>
      <c r="AA152" s="131">
        <f t="shared" si="54"/>
        <v>2027</v>
      </c>
      <c r="AB152" s="131">
        <f t="shared" si="54"/>
        <v>2028</v>
      </c>
      <c r="AC152" s="131">
        <f t="shared" si="54"/>
        <v>2029</v>
      </c>
      <c r="AD152" s="131">
        <f t="shared" si="54"/>
        <v>2030</v>
      </c>
      <c r="AE152" s="131">
        <f t="shared" si="54"/>
        <v>2031</v>
      </c>
      <c r="AF152" s="131">
        <f t="shared" si="54"/>
        <v>2032</v>
      </c>
      <c r="AG152" s="131">
        <f t="shared" si="54"/>
        <v>2033</v>
      </c>
      <c r="AH152" s="131">
        <f t="shared" si="54"/>
        <v>2034</v>
      </c>
      <c r="AI152" s="131">
        <f t="shared" si="54"/>
        <v>2035</v>
      </c>
      <c r="AJ152" s="131">
        <f t="shared" si="54"/>
        <v>2036</v>
      </c>
      <c r="AK152" s="131">
        <f t="shared" si="54"/>
        <v>2037</v>
      </c>
      <c r="AL152" s="131">
        <f t="shared" si="54"/>
        <v>2038</v>
      </c>
      <c r="AM152" s="131">
        <f t="shared" si="54"/>
        <v>2039</v>
      </c>
      <c r="AN152" s="131">
        <f t="shared" si="54"/>
        <v>2040</v>
      </c>
      <c r="AO152" s="131">
        <f t="shared" si="54"/>
        <v>2041</v>
      </c>
      <c r="AP152" s="131">
        <f t="shared" si="54"/>
        <v>2042</v>
      </c>
      <c r="AQ152" s="131">
        <f t="shared" si="54"/>
        <v>2043</v>
      </c>
      <c r="AR152" s="131">
        <f t="shared" si="54"/>
        <v>2044</v>
      </c>
      <c r="AS152" s="131">
        <f t="shared" si="54"/>
        <v>2045</v>
      </c>
      <c r="AT152" s="131">
        <f t="shared" si="54"/>
        <v>2046</v>
      </c>
      <c r="AU152" s="131">
        <f t="shared" si="54"/>
        <v>2047</v>
      </c>
      <c r="AV152" s="131">
        <f t="shared" si="54"/>
        <v>2048</v>
      </c>
      <c r="AW152" s="131">
        <f t="shared" si="54"/>
        <v>2049</v>
      </c>
      <c r="AX152" s="132">
        <f t="shared" si="54"/>
        <v>2050</v>
      </c>
      <c r="AZ152" s="133">
        <f t="shared" ref="AZ152:CI152" si="55">AZ$1</f>
        <v>2015</v>
      </c>
      <c r="BA152" s="131">
        <f t="shared" si="55"/>
        <v>2016</v>
      </c>
      <c r="BB152" s="131">
        <f t="shared" si="55"/>
        <v>2017</v>
      </c>
      <c r="BC152" s="131">
        <f t="shared" si="55"/>
        <v>2018</v>
      </c>
      <c r="BD152" s="131">
        <f t="shared" si="55"/>
        <v>2019</v>
      </c>
      <c r="BE152" s="131">
        <f t="shared" si="55"/>
        <v>2020</v>
      </c>
      <c r="BF152" s="131">
        <f t="shared" si="55"/>
        <v>2021</v>
      </c>
      <c r="BG152" s="131">
        <f t="shared" si="55"/>
        <v>2022</v>
      </c>
      <c r="BH152" s="131">
        <f t="shared" si="55"/>
        <v>2023</v>
      </c>
      <c r="BI152" s="131">
        <f t="shared" si="55"/>
        <v>2024</v>
      </c>
      <c r="BJ152" s="131">
        <f t="shared" si="55"/>
        <v>2025</v>
      </c>
      <c r="BK152" s="131">
        <f t="shared" si="55"/>
        <v>2026</v>
      </c>
      <c r="BL152" s="131">
        <f t="shared" si="55"/>
        <v>2027</v>
      </c>
      <c r="BM152" s="131">
        <f t="shared" si="55"/>
        <v>2028</v>
      </c>
      <c r="BN152" s="131">
        <f t="shared" si="55"/>
        <v>2029</v>
      </c>
      <c r="BO152" s="131">
        <f t="shared" si="55"/>
        <v>2030</v>
      </c>
      <c r="BP152" s="131">
        <f t="shared" si="55"/>
        <v>2031</v>
      </c>
      <c r="BQ152" s="131">
        <f t="shared" si="55"/>
        <v>2032</v>
      </c>
      <c r="BR152" s="131">
        <f t="shared" si="55"/>
        <v>2033</v>
      </c>
      <c r="BS152" s="131">
        <f t="shared" si="55"/>
        <v>2034</v>
      </c>
      <c r="BT152" s="131">
        <f t="shared" si="55"/>
        <v>2035</v>
      </c>
      <c r="BU152" s="131">
        <f t="shared" si="55"/>
        <v>2036</v>
      </c>
      <c r="BV152" s="131">
        <f t="shared" si="55"/>
        <v>2037</v>
      </c>
      <c r="BW152" s="131">
        <f t="shared" si="55"/>
        <v>2038</v>
      </c>
      <c r="BX152" s="131">
        <f t="shared" si="55"/>
        <v>2039</v>
      </c>
      <c r="BY152" s="131">
        <f t="shared" si="55"/>
        <v>2040</v>
      </c>
      <c r="BZ152" s="131">
        <f t="shared" si="55"/>
        <v>2041</v>
      </c>
      <c r="CA152" s="131">
        <f t="shared" si="55"/>
        <v>2042</v>
      </c>
      <c r="CB152" s="131">
        <f t="shared" si="55"/>
        <v>2043</v>
      </c>
      <c r="CC152" s="131">
        <f t="shared" si="55"/>
        <v>2044</v>
      </c>
      <c r="CD152" s="131">
        <f t="shared" si="55"/>
        <v>2045</v>
      </c>
      <c r="CE152" s="131">
        <f t="shared" si="55"/>
        <v>2046</v>
      </c>
      <c r="CF152" s="131">
        <f t="shared" si="55"/>
        <v>2047</v>
      </c>
      <c r="CG152" s="131">
        <f t="shared" si="55"/>
        <v>2048</v>
      </c>
      <c r="CH152" s="131">
        <f t="shared" si="55"/>
        <v>2049</v>
      </c>
      <c r="CI152" s="132">
        <f t="shared" si="55"/>
        <v>2050</v>
      </c>
      <c r="CK152" s="133">
        <f t="shared" ref="CK152:DT152" si="56">CK$1</f>
        <v>2015</v>
      </c>
      <c r="CL152" s="131">
        <f t="shared" si="56"/>
        <v>2016</v>
      </c>
      <c r="CM152" s="131">
        <f t="shared" si="56"/>
        <v>2017</v>
      </c>
      <c r="CN152" s="131">
        <f t="shared" si="56"/>
        <v>2018</v>
      </c>
      <c r="CO152" s="131">
        <f t="shared" si="56"/>
        <v>2019</v>
      </c>
      <c r="CP152" s="131">
        <f t="shared" si="56"/>
        <v>2020</v>
      </c>
      <c r="CQ152" s="131">
        <f t="shared" si="56"/>
        <v>2021</v>
      </c>
      <c r="CR152" s="131">
        <f t="shared" si="56"/>
        <v>2022</v>
      </c>
      <c r="CS152" s="131">
        <f t="shared" si="56"/>
        <v>2023</v>
      </c>
      <c r="CT152" s="131">
        <f t="shared" si="56"/>
        <v>2024</v>
      </c>
      <c r="CU152" s="131">
        <f t="shared" si="56"/>
        <v>2025</v>
      </c>
      <c r="CV152" s="131">
        <f t="shared" si="56"/>
        <v>2026</v>
      </c>
      <c r="CW152" s="131">
        <f t="shared" si="56"/>
        <v>2027</v>
      </c>
      <c r="CX152" s="131">
        <f t="shared" si="56"/>
        <v>2028</v>
      </c>
      <c r="CY152" s="131">
        <f t="shared" si="56"/>
        <v>2029</v>
      </c>
      <c r="CZ152" s="131">
        <f t="shared" si="56"/>
        <v>2030</v>
      </c>
      <c r="DA152" s="131">
        <f t="shared" si="56"/>
        <v>2031</v>
      </c>
      <c r="DB152" s="131">
        <f t="shared" si="56"/>
        <v>2032</v>
      </c>
      <c r="DC152" s="131">
        <f t="shared" si="56"/>
        <v>2033</v>
      </c>
      <c r="DD152" s="131">
        <f t="shared" si="56"/>
        <v>2034</v>
      </c>
      <c r="DE152" s="131">
        <f t="shared" si="56"/>
        <v>2035</v>
      </c>
      <c r="DF152" s="131">
        <f t="shared" si="56"/>
        <v>2036</v>
      </c>
      <c r="DG152" s="131">
        <f t="shared" si="56"/>
        <v>2037</v>
      </c>
      <c r="DH152" s="131">
        <f t="shared" si="56"/>
        <v>2038</v>
      </c>
      <c r="DI152" s="131">
        <f t="shared" si="56"/>
        <v>2039</v>
      </c>
      <c r="DJ152" s="131">
        <f t="shared" si="56"/>
        <v>2040</v>
      </c>
      <c r="DK152" s="131">
        <f t="shared" si="56"/>
        <v>2041</v>
      </c>
      <c r="DL152" s="131">
        <f t="shared" si="56"/>
        <v>2042</v>
      </c>
      <c r="DM152" s="131">
        <f t="shared" si="56"/>
        <v>2043</v>
      </c>
      <c r="DN152" s="131">
        <f t="shared" si="56"/>
        <v>2044</v>
      </c>
      <c r="DO152" s="131">
        <f t="shared" si="56"/>
        <v>2045</v>
      </c>
      <c r="DP152" s="131">
        <f t="shared" si="56"/>
        <v>2046</v>
      </c>
      <c r="DQ152" s="131">
        <f t="shared" si="56"/>
        <v>2047</v>
      </c>
      <c r="DR152" s="131">
        <f t="shared" si="56"/>
        <v>2048</v>
      </c>
      <c r="DS152" s="131">
        <f t="shared" si="56"/>
        <v>2049</v>
      </c>
      <c r="DT152" s="132">
        <f t="shared" si="56"/>
        <v>2050</v>
      </c>
      <c r="DV152" s="133">
        <f t="shared" ref="DV152:FE152" si="57">DV$1</f>
        <v>2015</v>
      </c>
      <c r="DW152" s="131">
        <f t="shared" si="57"/>
        <v>2016</v>
      </c>
      <c r="DX152" s="131">
        <f t="shared" si="57"/>
        <v>2017</v>
      </c>
      <c r="DY152" s="131">
        <f t="shared" si="57"/>
        <v>2018</v>
      </c>
      <c r="DZ152" s="131">
        <f t="shared" si="57"/>
        <v>2019</v>
      </c>
      <c r="EA152" s="131">
        <f t="shared" si="57"/>
        <v>2020</v>
      </c>
      <c r="EB152" s="131">
        <f t="shared" si="57"/>
        <v>2021</v>
      </c>
      <c r="EC152" s="131">
        <f t="shared" si="57"/>
        <v>2022</v>
      </c>
      <c r="ED152" s="131">
        <f t="shared" si="57"/>
        <v>2023</v>
      </c>
      <c r="EE152" s="131">
        <f t="shared" si="57"/>
        <v>2024</v>
      </c>
      <c r="EF152" s="131">
        <f t="shared" si="57"/>
        <v>2025</v>
      </c>
      <c r="EG152" s="131">
        <f t="shared" si="57"/>
        <v>2026</v>
      </c>
      <c r="EH152" s="131">
        <f t="shared" si="57"/>
        <v>2027</v>
      </c>
      <c r="EI152" s="131">
        <f t="shared" si="57"/>
        <v>2028</v>
      </c>
      <c r="EJ152" s="131">
        <f t="shared" si="57"/>
        <v>2029</v>
      </c>
      <c r="EK152" s="131">
        <f t="shared" si="57"/>
        <v>2030</v>
      </c>
      <c r="EL152" s="131">
        <f t="shared" si="57"/>
        <v>2031</v>
      </c>
      <c r="EM152" s="131">
        <f t="shared" si="57"/>
        <v>2032</v>
      </c>
      <c r="EN152" s="131">
        <f t="shared" si="57"/>
        <v>2033</v>
      </c>
      <c r="EO152" s="131">
        <f t="shared" si="57"/>
        <v>2034</v>
      </c>
      <c r="EP152" s="131">
        <f t="shared" si="57"/>
        <v>2035</v>
      </c>
      <c r="EQ152" s="131">
        <f t="shared" si="57"/>
        <v>2036</v>
      </c>
      <c r="ER152" s="131">
        <f t="shared" si="57"/>
        <v>2037</v>
      </c>
      <c r="ES152" s="131">
        <f t="shared" si="57"/>
        <v>2038</v>
      </c>
      <c r="ET152" s="131">
        <f t="shared" si="57"/>
        <v>2039</v>
      </c>
      <c r="EU152" s="131">
        <f t="shared" si="57"/>
        <v>2040</v>
      </c>
      <c r="EV152" s="131">
        <f t="shared" si="57"/>
        <v>2041</v>
      </c>
      <c r="EW152" s="131">
        <f t="shared" si="57"/>
        <v>2042</v>
      </c>
      <c r="EX152" s="131">
        <f t="shared" si="57"/>
        <v>2043</v>
      </c>
      <c r="EY152" s="131">
        <f t="shared" si="57"/>
        <v>2044</v>
      </c>
      <c r="EZ152" s="131">
        <f t="shared" si="57"/>
        <v>2045</v>
      </c>
      <c r="FA152" s="131">
        <f t="shared" si="57"/>
        <v>2046</v>
      </c>
      <c r="FB152" s="131">
        <f t="shared" si="57"/>
        <v>2047</v>
      </c>
      <c r="FC152" s="131">
        <f t="shared" si="57"/>
        <v>2048</v>
      </c>
      <c r="FD152" s="131">
        <f t="shared" si="57"/>
        <v>2049</v>
      </c>
      <c r="FE152" s="132">
        <f t="shared" si="57"/>
        <v>2050</v>
      </c>
      <c r="FG152" s="133">
        <f t="shared" ref="FG152:GP152" si="58">FG$1</f>
        <v>2015</v>
      </c>
      <c r="FH152" s="131">
        <f t="shared" si="58"/>
        <v>2016</v>
      </c>
      <c r="FI152" s="131">
        <f t="shared" si="58"/>
        <v>2017</v>
      </c>
      <c r="FJ152" s="131">
        <f t="shared" si="58"/>
        <v>2018</v>
      </c>
      <c r="FK152" s="131">
        <f t="shared" si="58"/>
        <v>2019</v>
      </c>
      <c r="FL152" s="131">
        <f t="shared" si="58"/>
        <v>2020</v>
      </c>
      <c r="FM152" s="131">
        <f t="shared" si="58"/>
        <v>2021</v>
      </c>
      <c r="FN152" s="131">
        <f t="shared" si="58"/>
        <v>2022</v>
      </c>
      <c r="FO152" s="131">
        <f t="shared" si="58"/>
        <v>2023</v>
      </c>
      <c r="FP152" s="131">
        <f t="shared" si="58"/>
        <v>2024</v>
      </c>
      <c r="FQ152" s="131">
        <f t="shared" si="58"/>
        <v>2025</v>
      </c>
      <c r="FR152" s="131">
        <f t="shared" si="58"/>
        <v>2026</v>
      </c>
      <c r="FS152" s="131">
        <f t="shared" si="58"/>
        <v>2027</v>
      </c>
      <c r="FT152" s="131">
        <f t="shared" si="58"/>
        <v>2028</v>
      </c>
      <c r="FU152" s="131">
        <f t="shared" si="58"/>
        <v>2029</v>
      </c>
      <c r="FV152" s="131">
        <f t="shared" si="58"/>
        <v>2030</v>
      </c>
      <c r="FW152" s="131">
        <f t="shared" si="58"/>
        <v>2031</v>
      </c>
      <c r="FX152" s="131">
        <f t="shared" si="58"/>
        <v>2032</v>
      </c>
      <c r="FY152" s="131">
        <f t="shared" si="58"/>
        <v>2033</v>
      </c>
      <c r="FZ152" s="131">
        <f t="shared" si="58"/>
        <v>2034</v>
      </c>
      <c r="GA152" s="131">
        <f t="shared" si="58"/>
        <v>2035</v>
      </c>
      <c r="GB152" s="131">
        <f t="shared" si="58"/>
        <v>2036</v>
      </c>
      <c r="GC152" s="131">
        <f t="shared" si="58"/>
        <v>2037</v>
      </c>
      <c r="GD152" s="131">
        <f t="shared" si="58"/>
        <v>2038</v>
      </c>
      <c r="GE152" s="131">
        <f t="shared" si="58"/>
        <v>2039</v>
      </c>
      <c r="GF152" s="131">
        <f t="shared" si="58"/>
        <v>2040</v>
      </c>
      <c r="GG152" s="131">
        <f t="shared" si="58"/>
        <v>2041</v>
      </c>
      <c r="GH152" s="131">
        <f t="shared" si="58"/>
        <v>2042</v>
      </c>
      <c r="GI152" s="131">
        <f t="shared" si="58"/>
        <v>2043</v>
      </c>
      <c r="GJ152" s="131">
        <f t="shared" si="58"/>
        <v>2044</v>
      </c>
      <c r="GK152" s="131">
        <f t="shared" si="58"/>
        <v>2045</v>
      </c>
      <c r="GL152" s="131">
        <f t="shared" si="58"/>
        <v>2046</v>
      </c>
      <c r="GM152" s="131">
        <f t="shared" si="58"/>
        <v>2047</v>
      </c>
      <c r="GN152" s="131">
        <f t="shared" si="58"/>
        <v>2048</v>
      </c>
      <c r="GO152" s="131">
        <f t="shared" si="58"/>
        <v>2049</v>
      </c>
      <c r="GP152" s="132">
        <f t="shared" si="58"/>
        <v>2050</v>
      </c>
    </row>
    <row r="153" spans="3:198" s="6" customFormat="1" ht="18" customHeight="1" x14ac:dyDescent="0.2">
      <c r="C153" s="36" t="s">
        <v>96</v>
      </c>
      <c r="E153" s="4" t="s">
        <v>290</v>
      </c>
      <c r="F153" s="34"/>
      <c r="H153" s="61"/>
      <c r="I153" s="4"/>
      <c r="J153" s="4"/>
      <c r="K153" s="4"/>
      <c r="L153" s="83"/>
      <c r="M153" s="62"/>
      <c r="O153" s="35"/>
      <c r="P153" s="4"/>
      <c r="Q153" s="4"/>
      <c r="R153" s="4"/>
      <c r="S153" s="4"/>
      <c r="T153" s="4"/>
      <c r="U153" s="4"/>
      <c r="V153" s="4"/>
      <c r="W153" s="4"/>
      <c r="X153" s="4"/>
      <c r="Y153" s="4"/>
      <c r="Z153" s="4"/>
      <c r="AA153" s="4"/>
      <c r="AB153" s="4"/>
      <c r="AC153" s="4"/>
      <c r="AD153" s="140">
        <f>AD71</f>
        <v>106.9402107598311</v>
      </c>
      <c r="AE153" s="4"/>
      <c r="AF153" s="4"/>
      <c r="AG153" s="4"/>
      <c r="AH153" s="4"/>
      <c r="AI153" s="48"/>
      <c r="AJ153" s="4"/>
      <c r="AK153" s="4"/>
      <c r="AL153" s="4"/>
      <c r="AM153" s="4"/>
      <c r="AN153" s="48"/>
      <c r="AO153" s="4"/>
      <c r="AP153" s="4"/>
      <c r="AQ153" s="4"/>
      <c r="AR153" s="4"/>
      <c r="AS153" s="4"/>
      <c r="AT153" s="4"/>
      <c r="AU153" s="4"/>
      <c r="AV153" s="4"/>
      <c r="AW153" s="4"/>
      <c r="AX153" s="142">
        <f>AX71</f>
        <v>0</v>
      </c>
      <c r="AZ153" s="35"/>
      <c r="BA153" s="4"/>
      <c r="BB153" s="4"/>
      <c r="BC153" s="4"/>
      <c r="BD153" s="4"/>
      <c r="BE153" s="4"/>
      <c r="BF153" s="4"/>
      <c r="BG153" s="4"/>
      <c r="BH153" s="4"/>
      <c r="BI153" s="4"/>
      <c r="BJ153" s="4"/>
      <c r="BK153" s="4"/>
      <c r="BL153" s="4"/>
      <c r="BM153" s="4"/>
      <c r="BN153" s="4"/>
      <c r="BO153" s="140">
        <f>BO71</f>
        <v>32.906725078902902</v>
      </c>
      <c r="BP153" s="4"/>
      <c r="BQ153" s="4"/>
      <c r="BR153" s="4"/>
      <c r="BS153" s="4"/>
      <c r="BT153" s="48"/>
      <c r="BU153" s="4"/>
      <c r="BV153" s="4"/>
      <c r="BW153" s="4"/>
      <c r="BX153" s="4"/>
      <c r="BY153" s="48"/>
      <c r="BZ153" s="4"/>
      <c r="CA153" s="4"/>
      <c r="CB153" s="4"/>
      <c r="CC153" s="4"/>
      <c r="CD153" s="4"/>
      <c r="CE153" s="4"/>
      <c r="CF153" s="4"/>
      <c r="CG153" s="4"/>
      <c r="CH153" s="4"/>
      <c r="CI153" s="142">
        <f>CI71</f>
        <v>6.5813450157805793</v>
      </c>
      <c r="CK153" s="35"/>
      <c r="CL153" s="4"/>
      <c r="CM153" s="4"/>
      <c r="CN153" s="4"/>
      <c r="CO153" s="4"/>
      <c r="CP153" s="4"/>
      <c r="CQ153" s="4"/>
      <c r="CR153" s="4"/>
      <c r="CS153" s="4"/>
      <c r="CT153" s="4"/>
      <c r="CU153" s="4"/>
      <c r="CV153" s="4"/>
      <c r="CW153" s="4"/>
      <c r="CX153" s="4"/>
      <c r="CY153" s="4"/>
      <c r="CZ153" s="140">
        <f>CZ71</f>
        <v>86.855568824620292</v>
      </c>
      <c r="DA153" s="4"/>
      <c r="DB153" s="4"/>
      <c r="DC153" s="4"/>
      <c r="DD153" s="4"/>
      <c r="DE153" s="48"/>
      <c r="DF153" s="4"/>
      <c r="DG153" s="4"/>
      <c r="DH153" s="4"/>
      <c r="DI153" s="4"/>
      <c r="DJ153" s="48"/>
      <c r="DK153" s="4"/>
      <c r="DL153" s="4"/>
      <c r="DM153" s="4"/>
      <c r="DN153" s="4"/>
      <c r="DO153" s="4"/>
      <c r="DP153" s="4"/>
      <c r="DQ153" s="4"/>
      <c r="DR153" s="4"/>
      <c r="DS153" s="4"/>
      <c r="DT153" s="142">
        <f>DT71</f>
        <v>0</v>
      </c>
      <c r="DV153" s="35"/>
      <c r="DW153" s="4"/>
      <c r="DX153" s="4"/>
      <c r="DY153" s="4"/>
      <c r="DZ153" s="4"/>
      <c r="EA153" s="4"/>
      <c r="EB153" s="4"/>
      <c r="EC153" s="4"/>
      <c r="ED153" s="4"/>
      <c r="EE153" s="4"/>
      <c r="EF153" s="4"/>
      <c r="EG153" s="4"/>
      <c r="EH153" s="4"/>
      <c r="EI153" s="4"/>
      <c r="EJ153" s="4"/>
      <c r="EK153" s="140">
        <f>EK71</f>
        <v>138.40956671879403</v>
      </c>
      <c r="EL153" s="4"/>
      <c r="EM153" s="4"/>
      <c r="EN153" s="4"/>
      <c r="EO153" s="4"/>
      <c r="EP153" s="48"/>
      <c r="EQ153" s="4"/>
      <c r="ER153" s="4"/>
      <c r="ES153" s="4"/>
      <c r="ET153" s="4"/>
      <c r="EU153" s="48"/>
      <c r="EV153" s="4"/>
      <c r="EW153" s="4"/>
      <c r="EX153" s="4"/>
      <c r="EY153" s="4"/>
      <c r="EZ153" s="4"/>
      <c r="FA153" s="4"/>
      <c r="FB153" s="4"/>
      <c r="FC153" s="4"/>
      <c r="FD153" s="4"/>
      <c r="FE153" s="142">
        <f>FE71</f>
        <v>0</v>
      </c>
      <c r="FG153" s="35"/>
      <c r="FH153" s="4"/>
      <c r="FI153" s="4"/>
      <c r="FJ153" s="4"/>
      <c r="FK153" s="4"/>
      <c r="FL153" s="4"/>
      <c r="FM153" s="4"/>
      <c r="FN153" s="4"/>
      <c r="FO153" s="4"/>
      <c r="FP153" s="4"/>
      <c r="FQ153" s="4"/>
      <c r="FR153" s="4"/>
      <c r="FS153" s="4"/>
      <c r="FT153" s="4"/>
      <c r="FU153" s="4"/>
      <c r="FV153" s="140">
        <f>FV71</f>
        <v>130.03752425233984</v>
      </c>
      <c r="FW153" s="4"/>
      <c r="FX153" s="4"/>
      <c r="FY153" s="4"/>
      <c r="FZ153" s="4"/>
      <c r="GA153" s="48"/>
      <c r="GB153" s="4"/>
      <c r="GC153" s="4"/>
      <c r="GD153" s="4"/>
      <c r="GE153" s="4"/>
      <c r="GF153" s="48"/>
      <c r="GG153" s="4"/>
      <c r="GH153" s="4"/>
      <c r="GI153" s="4"/>
      <c r="GJ153" s="4"/>
      <c r="GK153" s="4"/>
      <c r="GL153" s="4"/>
      <c r="GM153" s="4"/>
      <c r="GN153" s="4"/>
      <c r="GO153" s="4"/>
      <c r="GP153" s="142">
        <f>GP71</f>
        <v>0</v>
      </c>
    </row>
    <row r="154" spans="3:198" s="6" customFormat="1" ht="18" customHeight="1" x14ac:dyDescent="0.2">
      <c r="C154" s="36" t="s">
        <v>100</v>
      </c>
      <c r="E154" s="4" t="s">
        <v>28</v>
      </c>
      <c r="F154" s="34"/>
      <c r="H154" s="61"/>
      <c r="I154" s="4"/>
      <c r="J154" s="4"/>
      <c r="K154" s="4"/>
      <c r="L154" s="83"/>
      <c r="M154" s="62"/>
      <c r="O154" s="35"/>
      <c r="P154" s="4"/>
      <c r="Q154" s="4"/>
      <c r="R154" s="4"/>
      <c r="S154" s="4"/>
      <c r="T154" s="4"/>
      <c r="U154" s="4"/>
      <c r="V154" s="4"/>
      <c r="W154" s="4"/>
      <c r="X154" s="4"/>
      <c r="Y154" s="140"/>
      <c r="Z154" s="4"/>
      <c r="AA154" s="4"/>
      <c r="AB154" s="4"/>
      <c r="AC154" s="4"/>
      <c r="AD154" s="48"/>
      <c r="AE154" s="4"/>
      <c r="AF154" s="4"/>
      <c r="AG154" s="4"/>
      <c r="AH154" s="4"/>
      <c r="AI154" s="140"/>
      <c r="AJ154" s="4"/>
      <c r="AK154" s="4"/>
      <c r="AL154" s="4"/>
      <c r="AM154" s="4"/>
      <c r="AN154" s="48"/>
      <c r="AO154" s="4"/>
      <c r="AP154" s="4"/>
      <c r="AQ154" s="4"/>
      <c r="AR154" s="4"/>
      <c r="AS154" s="140"/>
      <c r="AT154" s="4"/>
      <c r="AU154" s="4"/>
      <c r="AV154" s="4"/>
      <c r="AW154" s="4"/>
      <c r="AX154" s="142">
        <f>AX79</f>
        <v>249.99010307492989</v>
      </c>
      <c r="AZ154" s="35"/>
      <c r="BA154" s="4"/>
      <c r="BB154" s="4"/>
      <c r="BC154" s="4"/>
      <c r="BD154" s="4"/>
      <c r="BE154" s="4"/>
      <c r="BF154" s="4"/>
      <c r="BG154" s="4"/>
      <c r="BH154" s="4"/>
      <c r="BI154" s="4"/>
      <c r="BJ154" s="140"/>
      <c r="BK154" s="4"/>
      <c r="BL154" s="4"/>
      <c r="BM154" s="4"/>
      <c r="BN154" s="4"/>
      <c r="BO154" s="48"/>
      <c r="BP154" s="4"/>
      <c r="BQ154" s="4"/>
      <c r="BR154" s="4"/>
      <c r="BS154" s="4"/>
      <c r="BT154" s="140"/>
      <c r="BU154" s="4"/>
      <c r="BV154" s="4"/>
      <c r="BW154" s="4"/>
      <c r="BX154" s="4"/>
      <c r="BY154" s="48"/>
      <c r="BZ154" s="4"/>
      <c r="CA154" s="4"/>
      <c r="CB154" s="4"/>
      <c r="CC154" s="4"/>
      <c r="CD154" s="140"/>
      <c r="CE154" s="4"/>
      <c r="CF154" s="4"/>
      <c r="CG154" s="4"/>
      <c r="CH154" s="4"/>
      <c r="CI154" s="142">
        <f>CI79</f>
        <v>90.258445930705093</v>
      </c>
      <c r="CK154" s="35"/>
      <c r="CL154" s="4"/>
      <c r="CM154" s="4"/>
      <c r="CN154" s="4"/>
      <c r="CO154" s="4"/>
      <c r="CP154" s="4"/>
      <c r="CQ154" s="4"/>
      <c r="CR154" s="4"/>
      <c r="CS154" s="4"/>
      <c r="CT154" s="4"/>
      <c r="CU154" s="140"/>
      <c r="CV154" s="4"/>
      <c r="CW154" s="4"/>
      <c r="CX154" s="4"/>
      <c r="CY154" s="4"/>
      <c r="CZ154" s="48"/>
      <c r="DA154" s="4"/>
      <c r="DB154" s="4"/>
      <c r="DC154" s="4"/>
      <c r="DD154" s="4"/>
      <c r="DE154" s="140"/>
      <c r="DF154" s="4"/>
      <c r="DG154" s="4"/>
      <c r="DH154" s="4"/>
      <c r="DI154" s="4"/>
      <c r="DJ154" s="48"/>
      <c r="DK154" s="4"/>
      <c r="DL154" s="4"/>
      <c r="DM154" s="4"/>
      <c r="DN154" s="4"/>
      <c r="DO154" s="140"/>
      <c r="DP154" s="4"/>
      <c r="DQ154" s="4"/>
      <c r="DR154" s="4"/>
      <c r="DS154" s="4"/>
      <c r="DT154" s="142">
        <f>DT79</f>
        <v>121.6653882368222</v>
      </c>
      <c r="DV154" s="35"/>
      <c r="DW154" s="4"/>
      <c r="DX154" s="4"/>
      <c r="DY154" s="4"/>
      <c r="DZ154" s="4"/>
      <c r="EA154" s="4"/>
      <c r="EB154" s="4"/>
      <c r="EC154" s="4"/>
      <c r="ED154" s="4"/>
      <c r="EE154" s="4"/>
      <c r="EF154" s="140"/>
      <c r="EG154" s="4"/>
      <c r="EH154" s="4"/>
      <c r="EI154" s="4"/>
      <c r="EJ154" s="4"/>
      <c r="EK154" s="48"/>
      <c r="EL154" s="4"/>
      <c r="EM154" s="4"/>
      <c r="EN154" s="4"/>
      <c r="EO154" s="4"/>
      <c r="EP154" s="140"/>
      <c r="EQ154" s="4"/>
      <c r="ER154" s="4"/>
      <c r="ES154" s="4"/>
      <c r="ET154" s="4"/>
      <c r="EU154" s="48"/>
      <c r="EV154" s="4"/>
      <c r="EW154" s="4"/>
      <c r="EX154" s="4"/>
      <c r="EY154" s="4"/>
      <c r="EZ154" s="140"/>
      <c r="FA154" s="4"/>
      <c r="FB154" s="4"/>
      <c r="FC154" s="4"/>
      <c r="FD154" s="4"/>
      <c r="FE154" s="142">
        <f>FE79</f>
        <v>254.22165315696861</v>
      </c>
      <c r="FG154" s="35"/>
      <c r="FH154" s="4"/>
      <c r="FI154" s="4"/>
      <c r="FJ154" s="4"/>
      <c r="FK154" s="4"/>
      <c r="FL154" s="4"/>
      <c r="FM154" s="4"/>
      <c r="FN154" s="4"/>
      <c r="FO154" s="4"/>
      <c r="FP154" s="4"/>
      <c r="FQ154" s="140"/>
      <c r="FR154" s="4"/>
      <c r="FS154" s="4"/>
      <c r="FT154" s="4"/>
      <c r="FU154" s="4"/>
      <c r="FV154" s="48"/>
      <c r="FW154" s="4"/>
      <c r="FX154" s="4"/>
      <c r="FY154" s="4"/>
      <c r="FZ154" s="4"/>
      <c r="GA154" s="140"/>
      <c r="GB154" s="4"/>
      <c r="GC154" s="4"/>
      <c r="GD154" s="4"/>
      <c r="GE154" s="4"/>
      <c r="GF154" s="48"/>
      <c r="GG154" s="4"/>
      <c r="GH154" s="4"/>
      <c r="GI154" s="4"/>
      <c r="GJ154" s="4"/>
      <c r="GK154" s="140"/>
      <c r="GL154" s="4"/>
      <c r="GM154" s="4"/>
      <c r="GN154" s="4"/>
      <c r="GO154" s="4"/>
      <c r="GP154" s="142">
        <f>GP79</f>
        <v>312.09005820561561</v>
      </c>
    </row>
    <row r="155" spans="3:198" s="6" customFormat="1" ht="18" customHeight="1" x14ac:dyDescent="0.2">
      <c r="C155" s="36" t="s">
        <v>101</v>
      </c>
      <c r="E155" s="4" t="s">
        <v>28</v>
      </c>
      <c r="F155" s="34"/>
      <c r="H155" s="61"/>
      <c r="I155" s="4"/>
      <c r="J155" s="4"/>
      <c r="K155" s="4"/>
      <c r="L155" s="83"/>
      <c r="M155" s="62"/>
      <c r="O155" s="35"/>
      <c r="P155" s="4"/>
      <c r="Q155" s="4"/>
      <c r="R155" s="4"/>
      <c r="S155" s="4"/>
      <c r="T155" s="4"/>
      <c r="U155" s="4"/>
      <c r="V155" s="4"/>
      <c r="W155" s="4"/>
      <c r="X155" s="4"/>
      <c r="Y155" s="140"/>
      <c r="Z155" s="4"/>
      <c r="AA155" s="4"/>
      <c r="AB155" s="4"/>
      <c r="AC155" s="4"/>
      <c r="AD155" s="48"/>
      <c r="AE155" s="4"/>
      <c r="AF155" s="4"/>
      <c r="AG155" s="4"/>
      <c r="AH155" s="4"/>
      <c r="AI155" s="140"/>
      <c r="AJ155" s="4"/>
      <c r="AK155" s="4"/>
      <c r="AL155" s="4"/>
      <c r="AM155" s="4"/>
      <c r="AN155" s="48"/>
      <c r="AO155" s="4"/>
      <c r="AP155" s="4"/>
      <c r="AQ155" s="4"/>
      <c r="AR155" s="4"/>
      <c r="AS155" s="140"/>
      <c r="AT155" s="4"/>
      <c r="AU155" s="4"/>
      <c r="AV155" s="4"/>
      <c r="AW155" s="4"/>
      <c r="AX155" s="142">
        <f>AX86</f>
        <v>147.6793386683382</v>
      </c>
      <c r="AZ155" s="35"/>
      <c r="BA155" s="4"/>
      <c r="BB155" s="4"/>
      <c r="BC155" s="4"/>
      <c r="BD155" s="4"/>
      <c r="BE155" s="4"/>
      <c r="BF155" s="4"/>
      <c r="BG155" s="4"/>
      <c r="BH155" s="4"/>
      <c r="BI155" s="4"/>
      <c r="BJ155" s="140"/>
      <c r="BK155" s="4"/>
      <c r="BL155" s="4"/>
      <c r="BM155" s="4"/>
      <c r="BN155" s="4"/>
      <c r="BO155" s="48"/>
      <c r="BP155" s="4"/>
      <c r="BQ155" s="4"/>
      <c r="BR155" s="4"/>
      <c r="BS155" s="4"/>
      <c r="BT155" s="140"/>
      <c r="BU155" s="4"/>
      <c r="BV155" s="4"/>
      <c r="BW155" s="4"/>
      <c r="BX155" s="4"/>
      <c r="BY155" s="48"/>
      <c r="BZ155" s="4"/>
      <c r="CA155" s="4"/>
      <c r="CB155" s="4"/>
      <c r="CC155" s="4"/>
      <c r="CD155" s="140"/>
      <c r="CE155" s="4"/>
      <c r="CF155" s="4"/>
      <c r="CG155" s="4"/>
      <c r="CH155" s="4"/>
      <c r="CI155" s="142">
        <f>CI86</f>
        <v>99.973764763524045</v>
      </c>
      <c r="CK155" s="35"/>
      <c r="CL155" s="4"/>
      <c r="CM155" s="4"/>
      <c r="CN155" s="4"/>
      <c r="CO155" s="4"/>
      <c r="CP155" s="4"/>
      <c r="CQ155" s="4"/>
      <c r="CR155" s="4"/>
      <c r="CS155" s="4"/>
      <c r="CT155" s="4"/>
      <c r="CU155" s="140"/>
      <c r="CV155" s="4"/>
      <c r="CW155" s="4"/>
      <c r="CX155" s="4"/>
      <c r="CY155" s="4"/>
      <c r="CZ155" s="48"/>
      <c r="DA155" s="4"/>
      <c r="DB155" s="4"/>
      <c r="DC155" s="4"/>
      <c r="DD155" s="4"/>
      <c r="DE155" s="140"/>
      <c r="DF155" s="4"/>
      <c r="DG155" s="4"/>
      <c r="DH155" s="4"/>
      <c r="DI155" s="4"/>
      <c r="DJ155" s="48"/>
      <c r="DK155" s="4"/>
      <c r="DL155" s="4"/>
      <c r="DM155" s="4"/>
      <c r="DN155" s="4"/>
      <c r="DO155" s="140"/>
      <c r="DP155" s="4"/>
      <c r="DQ155" s="4"/>
      <c r="DR155" s="4"/>
      <c r="DS155" s="4"/>
      <c r="DT155" s="142">
        <f>DT86</f>
        <v>323.42715706288567</v>
      </c>
      <c r="DV155" s="35"/>
      <c r="DW155" s="4"/>
      <c r="DX155" s="4"/>
      <c r="DY155" s="4"/>
      <c r="DZ155" s="4"/>
      <c r="EA155" s="4"/>
      <c r="EB155" s="4"/>
      <c r="EC155" s="4"/>
      <c r="ED155" s="4"/>
      <c r="EE155" s="4"/>
      <c r="EF155" s="140"/>
      <c r="EG155" s="4"/>
      <c r="EH155" s="4"/>
      <c r="EI155" s="4"/>
      <c r="EJ155" s="4"/>
      <c r="EK155" s="48"/>
      <c r="EL155" s="4"/>
      <c r="EM155" s="4"/>
      <c r="EN155" s="4"/>
      <c r="EO155" s="4"/>
      <c r="EP155" s="140"/>
      <c r="EQ155" s="4"/>
      <c r="ER155" s="4"/>
      <c r="ES155" s="4"/>
      <c r="ET155" s="4"/>
      <c r="EU155" s="48"/>
      <c r="EV155" s="4"/>
      <c r="EW155" s="4"/>
      <c r="EX155" s="4"/>
      <c r="EY155" s="4"/>
      <c r="EZ155" s="140"/>
      <c r="FA155" s="4"/>
      <c r="FB155" s="4"/>
      <c r="FC155" s="4"/>
      <c r="FD155" s="4"/>
      <c r="FE155" s="142">
        <f>FE86</f>
        <v>750.89543849141648</v>
      </c>
      <c r="FG155" s="35"/>
      <c r="FH155" s="4"/>
      <c r="FI155" s="4"/>
      <c r="FJ155" s="4"/>
      <c r="FK155" s="4"/>
      <c r="FL155" s="4"/>
      <c r="FM155" s="4"/>
      <c r="FN155" s="4"/>
      <c r="FO155" s="4"/>
      <c r="FP155" s="4"/>
      <c r="FQ155" s="140"/>
      <c r="FR155" s="4"/>
      <c r="FS155" s="4"/>
      <c r="FT155" s="4"/>
      <c r="FU155" s="4"/>
      <c r="FV155" s="48"/>
      <c r="FW155" s="4"/>
      <c r="FX155" s="4"/>
      <c r="FY155" s="4"/>
      <c r="FZ155" s="4"/>
      <c r="GA155" s="140"/>
      <c r="GB155" s="4"/>
      <c r="GC155" s="4"/>
      <c r="GD155" s="4"/>
      <c r="GE155" s="4"/>
      <c r="GF155" s="48"/>
      <c r="GG155" s="4"/>
      <c r="GH155" s="4"/>
      <c r="GI155" s="4"/>
      <c r="GJ155" s="4"/>
      <c r="GK155" s="140"/>
      <c r="GL155" s="4"/>
      <c r="GM155" s="4"/>
      <c r="GN155" s="4"/>
      <c r="GO155" s="4"/>
      <c r="GP155" s="142">
        <f>GP86</f>
        <v>553.09293648661878</v>
      </c>
    </row>
    <row r="156" spans="3:198" s="6" customFormat="1" ht="18" customHeight="1" x14ac:dyDescent="0.2">
      <c r="C156" s="36" t="s">
        <v>102</v>
      </c>
      <c r="E156" s="4" t="s">
        <v>28</v>
      </c>
      <c r="F156" s="34"/>
      <c r="H156" s="61"/>
      <c r="I156" s="4"/>
      <c r="J156" s="4"/>
      <c r="K156" s="4"/>
      <c r="L156" s="83"/>
      <c r="M156" s="62"/>
      <c r="O156" s="35"/>
      <c r="P156" s="4"/>
      <c r="Q156" s="4"/>
      <c r="R156" s="4"/>
      <c r="S156" s="4"/>
      <c r="T156" s="4"/>
      <c r="U156" s="4"/>
      <c r="V156" s="4"/>
      <c r="W156" s="4"/>
      <c r="X156" s="4"/>
      <c r="Y156" s="140"/>
      <c r="Z156" s="4"/>
      <c r="AA156" s="4"/>
      <c r="AB156" s="4"/>
      <c r="AC156" s="4"/>
      <c r="AD156" s="48"/>
      <c r="AE156" s="4"/>
      <c r="AF156" s="4"/>
      <c r="AG156" s="4"/>
      <c r="AH156" s="4"/>
      <c r="AI156" s="140"/>
      <c r="AJ156" s="4"/>
      <c r="AK156" s="4"/>
      <c r="AL156" s="4"/>
      <c r="AM156" s="4"/>
      <c r="AN156" s="48"/>
      <c r="AO156" s="4"/>
      <c r="AP156" s="4"/>
      <c r="AQ156" s="4"/>
      <c r="AR156" s="4"/>
      <c r="AS156" s="140"/>
      <c r="AT156" s="4"/>
      <c r="AU156" s="4"/>
      <c r="AV156" s="4"/>
      <c r="AW156" s="4"/>
      <c r="AX156" s="142">
        <f>AX96</f>
        <v>184.68535983667988</v>
      </c>
      <c r="AZ156" s="35"/>
      <c r="BA156" s="4"/>
      <c r="BB156" s="4"/>
      <c r="BC156" s="4"/>
      <c r="BD156" s="4"/>
      <c r="BE156" s="4"/>
      <c r="BF156" s="4"/>
      <c r="BG156" s="4"/>
      <c r="BH156" s="4"/>
      <c r="BI156" s="4"/>
      <c r="BJ156" s="140"/>
      <c r="BK156" s="4"/>
      <c r="BL156" s="4"/>
      <c r="BM156" s="4"/>
      <c r="BN156" s="4"/>
      <c r="BO156" s="48"/>
      <c r="BP156" s="4"/>
      <c r="BQ156" s="4"/>
      <c r="BR156" s="4"/>
      <c r="BS156" s="4"/>
      <c r="BT156" s="140"/>
      <c r="BU156" s="4"/>
      <c r="BV156" s="4"/>
      <c r="BW156" s="4"/>
      <c r="BX156" s="4"/>
      <c r="BY156" s="48"/>
      <c r="BZ156" s="4"/>
      <c r="CA156" s="4"/>
      <c r="CB156" s="4"/>
      <c r="CC156" s="4"/>
      <c r="CD156" s="140"/>
      <c r="CE156" s="4"/>
      <c r="CF156" s="4"/>
      <c r="CG156" s="4"/>
      <c r="CH156" s="4"/>
      <c r="CI156" s="142">
        <f>CI96</f>
        <v>70.014308678516812</v>
      </c>
      <c r="CK156" s="35"/>
      <c r="CL156" s="4"/>
      <c r="CM156" s="4"/>
      <c r="CN156" s="4"/>
      <c r="CO156" s="4"/>
      <c r="CP156" s="4"/>
      <c r="CQ156" s="4"/>
      <c r="CR156" s="4"/>
      <c r="CS156" s="4"/>
      <c r="CT156" s="4"/>
      <c r="CU156" s="140"/>
      <c r="CV156" s="4"/>
      <c r="CW156" s="4"/>
      <c r="CX156" s="4"/>
      <c r="CY156" s="4"/>
      <c r="CZ156" s="48"/>
      <c r="DA156" s="4"/>
      <c r="DB156" s="4"/>
      <c r="DC156" s="4"/>
      <c r="DD156" s="4"/>
      <c r="DE156" s="140"/>
      <c r="DF156" s="4"/>
      <c r="DG156" s="4"/>
      <c r="DH156" s="4"/>
      <c r="DI156" s="4"/>
      <c r="DJ156" s="48"/>
      <c r="DK156" s="4"/>
      <c r="DL156" s="4"/>
      <c r="DM156" s="4"/>
      <c r="DN156" s="4"/>
      <c r="DO156" s="140"/>
      <c r="DP156" s="4"/>
      <c r="DQ156" s="4"/>
      <c r="DR156" s="4"/>
      <c r="DS156" s="4"/>
      <c r="DT156" s="142">
        <f>DT96</f>
        <v>107.85938673477145</v>
      </c>
      <c r="DV156" s="35"/>
      <c r="DW156" s="4"/>
      <c r="DX156" s="4"/>
      <c r="DY156" s="4"/>
      <c r="DZ156" s="4"/>
      <c r="EA156" s="4"/>
      <c r="EB156" s="4"/>
      <c r="EC156" s="4"/>
      <c r="ED156" s="4"/>
      <c r="EE156" s="4"/>
      <c r="EF156" s="140"/>
      <c r="EG156" s="4"/>
      <c r="EH156" s="4"/>
      <c r="EI156" s="4"/>
      <c r="EJ156" s="4"/>
      <c r="EK156" s="48"/>
      <c r="EL156" s="4"/>
      <c r="EM156" s="4"/>
      <c r="EN156" s="4"/>
      <c r="EO156" s="4"/>
      <c r="EP156" s="140"/>
      <c r="EQ156" s="4"/>
      <c r="ER156" s="4"/>
      <c r="ES156" s="4"/>
      <c r="ET156" s="4"/>
      <c r="EU156" s="48"/>
      <c r="EV156" s="4"/>
      <c r="EW156" s="4"/>
      <c r="EX156" s="4"/>
      <c r="EY156" s="4"/>
      <c r="EZ156" s="140"/>
      <c r="FA156" s="4"/>
      <c r="FB156" s="4"/>
      <c r="FC156" s="4"/>
      <c r="FD156" s="4"/>
      <c r="FE156" s="142">
        <f>FE96</f>
        <v>215.35719239065506</v>
      </c>
      <c r="FG156" s="35"/>
      <c r="FH156" s="4"/>
      <c r="FI156" s="4"/>
      <c r="FJ156" s="4"/>
      <c r="FK156" s="4"/>
      <c r="FL156" s="4"/>
      <c r="FM156" s="4"/>
      <c r="FN156" s="4"/>
      <c r="FO156" s="4"/>
      <c r="FP156" s="4"/>
      <c r="FQ156" s="140"/>
      <c r="FR156" s="4"/>
      <c r="FS156" s="4"/>
      <c r="FT156" s="4"/>
      <c r="FU156" s="4"/>
      <c r="FV156" s="48"/>
      <c r="FW156" s="4"/>
      <c r="FX156" s="4"/>
      <c r="FY156" s="4"/>
      <c r="FZ156" s="4"/>
      <c r="GA156" s="140"/>
      <c r="GB156" s="4"/>
      <c r="GC156" s="4"/>
      <c r="GD156" s="4"/>
      <c r="GE156" s="4"/>
      <c r="GF156" s="48"/>
      <c r="GG156" s="4"/>
      <c r="GH156" s="4"/>
      <c r="GI156" s="4"/>
      <c r="GJ156" s="4"/>
      <c r="GK156" s="140"/>
      <c r="GL156" s="4"/>
      <c r="GM156" s="4"/>
      <c r="GN156" s="4"/>
      <c r="GO156" s="4"/>
      <c r="GP156" s="142">
        <f>GP96</f>
        <v>239.78550571353446</v>
      </c>
    </row>
    <row r="157" spans="3:198" s="6" customFormat="1" ht="18" customHeight="1" x14ac:dyDescent="0.2">
      <c r="C157" s="36" t="s">
        <v>61</v>
      </c>
      <c r="E157" s="4" t="s">
        <v>28</v>
      </c>
      <c r="F157" s="34"/>
      <c r="H157" s="61"/>
      <c r="I157" s="4"/>
      <c r="J157" s="4"/>
      <c r="K157" s="4"/>
      <c r="L157" s="83"/>
      <c r="M157" s="62"/>
      <c r="O157" s="35"/>
      <c r="P157" s="4"/>
      <c r="Q157" s="4"/>
      <c r="R157" s="4"/>
      <c r="S157" s="4"/>
      <c r="T157" s="4"/>
      <c r="U157" s="4"/>
      <c r="V157" s="4"/>
      <c r="W157" s="4"/>
      <c r="X157" s="4"/>
      <c r="Y157" s="140"/>
      <c r="Z157" s="4"/>
      <c r="AA157" s="4"/>
      <c r="AB157" s="4"/>
      <c r="AC157" s="4"/>
      <c r="AD157" s="140">
        <f>AD103</f>
        <v>197.21441464800023</v>
      </c>
      <c r="AE157" s="4"/>
      <c r="AF157" s="4"/>
      <c r="AG157" s="4"/>
      <c r="AH157" s="4"/>
      <c r="AI157" s="140"/>
      <c r="AJ157" s="4"/>
      <c r="AK157" s="4"/>
      <c r="AL157" s="4"/>
      <c r="AM157" s="4"/>
      <c r="AN157" s="48"/>
      <c r="AO157" s="4"/>
      <c r="AP157" s="4"/>
      <c r="AQ157" s="4"/>
      <c r="AR157" s="4"/>
      <c r="AS157" s="140"/>
      <c r="AT157" s="4"/>
      <c r="AU157" s="4"/>
      <c r="AV157" s="4"/>
      <c r="AW157" s="4"/>
      <c r="AX157" s="142">
        <f>AX103</f>
        <v>0</v>
      </c>
      <c r="AZ157" s="35"/>
      <c r="BA157" s="4"/>
      <c r="BB157" s="4"/>
      <c r="BC157" s="4"/>
      <c r="BD157" s="4"/>
      <c r="BE157" s="4"/>
      <c r="BF157" s="4"/>
      <c r="BG157" s="4"/>
      <c r="BH157" s="4"/>
      <c r="BI157" s="4"/>
      <c r="BJ157" s="140"/>
      <c r="BK157" s="4"/>
      <c r="BL157" s="4"/>
      <c r="BM157" s="4"/>
      <c r="BN157" s="4"/>
      <c r="BO157" s="140">
        <f>BO103</f>
        <v>0</v>
      </c>
      <c r="BP157" s="4"/>
      <c r="BQ157" s="4"/>
      <c r="BR157" s="4"/>
      <c r="BS157" s="4"/>
      <c r="BT157" s="140"/>
      <c r="BU157" s="4"/>
      <c r="BV157" s="4"/>
      <c r="BW157" s="4"/>
      <c r="BX157" s="4"/>
      <c r="BY157" s="48"/>
      <c r="BZ157" s="4"/>
      <c r="CA157" s="4"/>
      <c r="CB157" s="4"/>
      <c r="CC157" s="4"/>
      <c r="CD157" s="140"/>
      <c r="CE157" s="4"/>
      <c r="CF157" s="4"/>
      <c r="CG157" s="4"/>
      <c r="CH157" s="4"/>
      <c r="CI157" s="142">
        <f>CI103</f>
        <v>0</v>
      </c>
      <c r="CK157" s="35"/>
      <c r="CL157" s="4"/>
      <c r="CM157" s="4"/>
      <c r="CN157" s="4"/>
      <c r="CO157" s="4"/>
      <c r="CP157" s="4"/>
      <c r="CQ157" s="4"/>
      <c r="CR157" s="4"/>
      <c r="CS157" s="4"/>
      <c r="CT157" s="4"/>
      <c r="CU157" s="140"/>
      <c r="CV157" s="4"/>
      <c r="CW157" s="4"/>
      <c r="CX157" s="4"/>
      <c r="CY157" s="4"/>
      <c r="CZ157" s="140">
        <f>CZ103</f>
        <v>0</v>
      </c>
      <c r="DA157" s="4"/>
      <c r="DB157" s="4"/>
      <c r="DC157" s="4"/>
      <c r="DD157" s="4"/>
      <c r="DE157" s="140"/>
      <c r="DF157" s="4"/>
      <c r="DG157" s="4"/>
      <c r="DH157" s="4"/>
      <c r="DI157" s="4"/>
      <c r="DJ157" s="48"/>
      <c r="DK157" s="4"/>
      <c r="DL157" s="4"/>
      <c r="DM157" s="4"/>
      <c r="DN157" s="4"/>
      <c r="DO157" s="140"/>
      <c r="DP157" s="4"/>
      <c r="DQ157" s="4"/>
      <c r="DR157" s="4"/>
      <c r="DS157" s="4"/>
      <c r="DT157" s="142">
        <f>DT103</f>
        <v>143.97070941357293</v>
      </c>
      <c r="DV157" s="35"/>
      <c r="DW157" s="4"/>
      <c r="DX157" s="4"/>
      <c r="DY157" s="4"/>
      <c r="DZ157" s="4"/>
      <c r="EA157" s="4"/>
      <c r="EB157" s="4"/>
      <c r="EC157" s="4"/>
      <c r="ED157" s="4"/>
      <c r="EE157" s="4"/>
      <c r="EF157" s="140"/>
      <c r="EG157" s="4"/>
      <c r="EH157" s="4"/>
      <c r="EI157" s="4"/>
      <c r="EJ157" s="4"/>
      <c r="EK157" s="140">
        <f>EK103</f>
        <v>200.55263749049746</v>
      </c>
      <c r="EL157" s="4"/>
      <c r="EM157" s="4"/>
      <c r="EN157" s="4"/>
      <c r="EO157" s="4"/>
      <c r="EP157" s="140"/>
      <c r="EQ157" s="4"/>
      <c r="ER157" s="4"/>
      <c r="ES157" s="4"/>
      <c r="ET157" s="4"/>
      <c r="EU157" s="48"/>
      <c r="EV157" s="4"/>
      <c r="EW157" s="4"/>
      <c r="EX157" s="4"/>
      <c r="EY157" s="4"/>
      <c r="EZ157" s="140"/>
      <c r="FA157" s="4"/>
      <c r="FB157" s="4"/>
      <c r="FC157" s="4"/>
      <c r="FD157" s="4"/>
      <c r="FE157" s="142">
        <f>FE103</f>
        <v>0</v>
      </c>
      <c r="FG157" s="35"/>
      <c r="FH157" s="4"/>
      <c r="FI157" s="4"/>
      <c r="FJ157" s="4"/>
      <c r="FK157" s="4"/>
      <c r="FL157" s="4"/>
      <c r="FM157" s="4"/>
      <c r="FN157" s="4"/>
      <c r="FO157" s="4"/>
      <c r="FP157" s="4"/>
      <c r="FQ157" s="140"/>
      <c r="FR157" s="4"/>
      <c r="FS157" s="4"/>
      <c r="FT157" s="4"/>
      <c r="FU157" s="4"/>
      <c r="FV157" s="140">
        <f>FV103</f>
        <v>369.30656887664514</v>
      </c>
      <c r="FW157" s="4"/>
      <c r="FX157" s="4"/>
      <c r="FY157" s="4"/>
      <c r="FZ157" s="4"/>
      <c r="GA157" s="140"/>
      <c r="GB157" s="4"/>
      <c r="GC157" s="4"/>
      <c r="GD157" s="4"/>
      <c r="GE157" s="4"/>
      <c r="GF157" s="48"/>
      <c r="GG157" s="4"/>
      <c r="GH157" s="4"/>
      <c r="GI157" s="4"/>
      <c r="GJ157" s="4"/>
      <c r="GK157" s="140"/>
      <c r="GL157" s="4"/>
      <c r="GM157" s="4"/>
      <c r="GN157" s="4"/>
      <c r="GO157" s="4"/>
      <c r="GP157" s="142">
        <f>GP103</f>
        <v>1477.2262755065806</v>
      </c>
    </row>
    <row r="158" spans="3:198" s="6" customFormat="1" ht="15" customHeight="1" x14ac:dyDescent="0.2">
      <c r="C158" s="46"/>
      <c r="D158" s="41"/>
      <c r="E158" s="41"/>
      <c r="F158" s="41"/>
      <c r="H158" s="42"/>
      <c r="I158" s="42"/>
      <c r="J158" s="42"/>
      <c r="K158" s="42"/>
      <c r="L158" s="42"/>
      <c r="M158" s="42"/>
      <c r="N158" s="43"/>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3"/>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3"/>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3"/>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3"/>
      <c r="FG158" s="42"/>
      <c r="FH158" s="42"/>
      <c r="FI158" s="42"/>
      <c r="FJ158" s="42"/>
      <c r="FK158" s="42"/>
      <c r="FL158" s="42"/>
      <c r="FM158" s="42"/>
      <c r="FN158" s="42"/>
      <c r="FO158" s="42"/>
      <c r="FP158" s="42"/>
      <c r="FQ158" s="42"/>
      <c r="FR158" s="42"/>
      <c r="FS158" s="42"/>
      <c r="FT158" s="42"/>
      <c r="FU158" s="42"/>
      <c r="FV158" s="42"/>
      <c r="FW158" s="42"/>
      <c r="FX158" s="42"/>
      <c r="FY158" s="42"/>
      <c r="FZ158" s="42"/>
      <c r="GA158" s="42"/>
      <c r="GB158" s="42"/>
      <c r="GC158" s="42"/>
      <c r="GD158" s="42"/>
      <c r="GE158" s="42"/>
      <c r="GF158" s="42"/>
      <c r="GG158" s="42"/>
      <c r="GH158" s="42"/>
      <c r="GI158" s="42"/>
      <c r="GJ158" s="42"/>
      <c r="GK158" s="42"/>
      <c r="GL158" s="42"/>
      <c r="GM158" s="42"/>
      <c r="GN158" s="42"/>
      <c r="GO158" s="42"/>
      <c r="GP158" s="42"/>
    </row>
    <row r="159" spans="3:198" ht="15" x14ac:dyDescent="0.25">
      <c r="C159" s="33" t="s">
        <v>92</v>
      </c>
      <c r="H159" s="247" t="s">
        <v>1</v>
      </c>
      <c r="O159" s="248" t="s">
        <v>94</v>
      </c>
      <c r="AZ159" s="196" t="s">
        <v>2</v>
      </c>
      <c r="CK159" s="197" t="s">
        <v>3</v>
      </c>
      <c r="DV159" s="198" t="s">
        <v>4</v>
      </c>
      <c r="FG159" s="199" t="s">
        <v>5</v>
      </c>
    </row>
    <row r="160" spans="3:198" s="6" customFormat="1" ht="18" customHeight="1" x14ac:dyDescent="0.2">
      <c r="C160" s="129"/>
      <c r="D160" s="130"/>
      <c r="E160" s="131" t="s">
        <v>23</v>
      </c>
      <c r="F160" s="132" t="s">
        <v>24</v>
      </c>
      <c r="H160" s="133">
        <v>2015</v>
      </c>
      <c r="I160" s="131">
        <f t="shared" ref="I160:M160" si="59">I$1</f>
        <v>2016</v>
      </c>
      <c r="J160" s="131">
        <f t="shared" si="59"/>
        <v>2017</v>
      </c>
      <c r="K160" s="131">
        <f t="shared" si="59"/>
        <v>2018</v>
      </c>
      <c r="L160" s="131">
        <f t="shared" si="59"/>
        <v>2019</v>
      </c>
      <c r="M160" s="132">
        <f t="shared" si="59"/>
        <v>2020</v>
      </c>
      <c r="O160" s="133">
        <f t="shared" ref="O160:AX160" si="60">O$1</f>
        <v>2015</v>
      </c>
      <c r="P160" s="131">
        <f t="shared" si="60"/>
        <v>2016</v>
      </c>
      <c r="Q160" s="131">
        <f t="shared" si="60"/>
        <v>2017</v>
      </c>
      <c r="R160" s="131">
        <f t="shared" si="60"/>
        <v>2018</v>
      </c>
      <c r="S160" s="131">
        <f t="shared" si="60"/>
        <v>2019</v>
      </c>
      <c r="T160" s="131">
        <f t="shared" si="60"/>
        <v>2020</v>
      </c>
      <c r="U160" s="131">
        <f t="shared" si="60"/>
        <v>2021</v>
      </c>
      <c r="V160" s="131">
        <f t="shared" si="60"/>
        <v>2022</v>
      </c>
      <c r="W160" s="131">
        <f t="shared" si="60"/>
        <v>2023</v>
      </c>
      <c r="X160" s="131">
        <f t="shared" si="60"/>
        <v>2024</v>
      </c>
      <c r="Y160" s="131">
        <f t="shared" si="60"/>
        <v>2025</v>
      </c>
      <c r="Z160" s="131">
        <f t="shared" si="60"/>
        <v>2026</v>
      </c>
      <c r="AA160" s="131">
        <f t="shared" si="60"/>
        <v>2027</v>
      </c>
      <c r="AB160" s="131">
        <f t="shared" si="60"/>
        <v>2028</v>
      </c>
      <c r="AC160" s="131">
        <f t="shared" si="60"/>
        <v>2029</v>
      </c>
      <c r="AD160" s="131">
        <f t="shared" si="60"/>
        <v>2030</v>
      </c>
      <c r="AE160" s="131">
        <f t="shared" si="60"/>
        <v>2031</v>
      </c>
      <c r="AF160" s="131">
        <f t="shared" si="60"/>
        <v>2032</v>
      </c>
      <c r="AG160" s="131">
        <f t="shared" si="60"/>
        <v>2033</v>
      </c>
      <c r="AH160" s="131">
        <f t="shared" si="60"/>
        <v>2034</v>
      </c>
      <c r="AI160" s="131">
        <f t="shared" si="60"/>
        <v>2035</v>
      </c>
      <c r="AJ160" s="131">
        <f t="shared" si="60"/>
        <v>2036</v>
      </c>
      <c r="AK160" s="131">
        <f t="shared" si="60"/>
        <v>2037</v>
      </c>
      <c r="AL160" s="131">
        <f t="shared" si="60"/>
        <v>2038</v>
      </c>
      <c r="AM160" s="131">
        <f t="shared" si="60"/>
        <v>2039</v>
      </c>
      <c r="AN160" s="131">
        <f t="shared" si="60"/>
        <v>2040</v>
      </c>
      <c r="AO160" s="131">
        <f t="shared" si="60"/>
        <v>2041</v>
      </c>
      <c r="AP160" s="131">
        <f t="shared" si="60"/>
        <v>2042</v>
      </c>
      <c r="AQ160" s="131">
        <f t="shared" si="60"/>
        <v>2043</v>
      </c>
      <c r="AR160" s="131">
        <f t="shared" si="60"/>
        <v>2044</v>
      </c>
      <c r="AS160" s="131">
        <f t="shared" si="60"/>
        <v>2045</v>
      </c>
      <c r="AT160" s="131">
        <f t="shared" si="60"/>
        <v>2046</v>
      </c>
      <c r="AU160" s="131">
        <f t="shared" si="60"/>
        <v>2047</v>
      </c>
      <c r="AV160" s="131">
        <f t="shared" si="60"/>
        <v>2048</v>
      </c>
      <c r="AW160" s="131">
        <f t="shared" si="60"/>
        <v>2049</v>
      </c>
      <c r="AX160" s="132">
        <f t="shared" si="60"/>
        <v>2050</v>
      </c>
      <c r="AZ160" s="133">
        <f t="shared" ref="AZ160:CI160" si="61">AZ$1</f>
        <v>2015</v>
      </c>
      <c r="BA160" s="131">
        <f t="shared" si="61"/>
        <v>2016</v>
      </c>
      <c r="BB160" s="131">
        <f t="shared" si="61"/>
        <v>2017</v>
      </c>
      <c r="BC160" s="131">
        <f t="shared" si="61"/>
        <v>2018</v>
      </c>
      <c r="BD160" s="131">
        <f t="shared" si="61"/>
        <v>2019</v>
      </c>
      <c r="BE160" s="131">
        <f t="shared" si="61"/>
        <v>2020</v>
      </c>
      <c r="BF160" s="131">
        <f t="shared" si="61"/>
        <v>2021</v>
      </c>
      <c r="BG160" s="131">
        <f t="shared" si="61"/>
        <v>2022</v>
      </c>
      <c r="BH160" s="131">
        <f t="shared" si="61"/>
        <v>2023</v>
      </c>
      <c r="BI160" s="131">
        <f t="shared" si="61"/>
        <v>2024</v>
      </c>
      <c r="BJ160" s="131">
        <f t="shared" si="61"/>
        <v>2025</v>
      </c>
      <c r="BK160" s="131">
        <f t="shared" si="61"/>
        <v>2026</v>
      </c>
      <c r="BL160" s="131">
        <f t="shared" si="61"/>
        <v>2027</v>
      </c>
      <c r="BM160" s="131">
        <f t="shared" si="61"/>
        <v>2028</v>
      </c>
      <c r="BN160" s="131">
        <f t="shared" si="61"/>
        <v>2029</v>
      </c>
      <c r="BO160" s="131">
        <f t="shared" si="61"/>
        <v>2030</v>
      </c>
      <c r="BP160" s="131">
        <f t="shared" si="61"/>
        <v>2031</v>
      </c>
      <c r="BQ160" s="131">
        <f t="shared" si="61"/>
        <v>2032</v>
      </c>
      <c r="BR160" s="131">
        <f t="shared" si="61"/>
        <v>2033</v>
      </c>
      <c r="BS160" s="131">
        <f t="shared" si="61"/>
        <v>2034</v>
      </c>
      <c r="BT160" s="131">
        <f t="shared" si="61"/>
        <v>2035</v>
      </c>
      <c r="BU160" s="131">
        <f t="shared" si="61"/>
        <v>2036</v>
      </c>
      <c r="BV160" s="131">
        <f t="shared" si="61"/>
        <v>2037</v>
      </c>
      <c r="BW160" s="131">
        <f t="shared" si="61"/>
        <v>2038</v>
      </c>
      <c r="BX160" s="131">
        <f t="shared" si="61"/>
        <v>2039</v>
      </c>
      <c r="BY160" s="131">
        <f t="shared" si="61"/>
        <v>2040</v>
      </c>
      <c r="BZ160" s="131">
        <f t="shared" si="61"/>
        <v>2041</v>
      </c>
      <c r="CA160" s="131">
        <f t="shared" si="61"/>
        <v>2042</v>
      </c>
      <c r="CB160" s="131">
        <f t="shared" si="61"/>
        <v>2043</v>
      </c>
      <c r="CC160" s="131">
        <f t="shared" si="61"/>
        <v>2044</v>
      </c>
      <c r="CD160" s="131">
        <f t="shared" si="61"/>
        <v>2045</v>
      </c>
      <c r="CE160" s="131">
        <f t="shared" si="61"/>
        <v>2046</v>
      </c>
      <c r="CF160" s="131">
        <f t="shared" si="61"/>
        <v>2047</v>
      </c>
      <c r="CG160" s="131">
        <f t="shared" si="61"/>
        <v>2048</v>
      </c>
      <c r="CH160" s="131">
        <f t="shared" si="61"/>
        <v>2049</v>
      </c>
      <c r="CI160" s="132">
        <f t="shared" si="61"/>
        <v>2050</v>
      </c>
      <c r="CK160" s="133">
        <f t="shared" ref="CK160:DT160" si="62">CK$1</f>
        <v>2015</v>
      </c>
      <c r="CL160" s="131">
        <f t="shared" si="62"/>
        <v>2016</v>
      </c>
      <c r="CM160" s="131">
        <f t="shared" si="62"/>
        <v>2017</v>
      </c>
      <c r="CN160" s="131">
        <f t="shared" si="62"/>
        <v>2018</v>
      </c>
      <c r="CO160" s="131">
        <f t="shared" si="62"/>
        <v>2019</v>
      </c>
      <c r="CP160" s="131">
        <f t="shared" si="62"/>
        <v>2020</v>
      </c>
      <c r="CQ160" s="131">
        <f t="shared" si="62"/>
        <v>2021</v>
      </c>
      <c r="CR160" s="131">
        <f t="shared" si="62"/>
        <v>2022</v>
      </c>
      <c r="CS160" s="131">
        <f t="shared" si="62"/>
        <v>2023</v>
      </c>
      <c r="CT160" s="131">
        <f t="shared" si="62"/>
        <v>2024</v>
      </c>
      <c r="CU160" s="131">
        <f t="shared" si="62"/>
        <v>2025</v>
      </c>
      <c r="CV160" s="131">
        <f t="shared" si="62"/>
        <v>2026</v>
      </c>
      <c r="CW160" s="131">
        <f t="shared" si="62"/>
        <v>2027</v>
      </c>
      <c r="CX160" s="131">
        <f t="shared" si="62"/>
        <v>2028</v>
      </c>
      <c r="CY160" s="131">
        <f t="shared" si="62"/>
        <v>2029</v>
      </c>
      <c r="CZ160" s="131">
        <f t="shared" si="62"/>
        <v>2030</v>
      </c>
      <c r="DA160" s="131">
        <f t="shared" si="62"/>
        <v>2031</v>
      </c>
      <c r="DB160" s="131">
        <f t="shared" si="62"/>
        <v>2032</v>
      </c>
      <c r="DC160" s="131">
        <f t="shared" si="62"/>
        <v>2033</v>
      </c>
      <c r="DD160" s="131">
        <f t="shared" si="62"/>
        <v>2034</v>
      </c>
      <c r="DE160" s="131">
        <f t="shared" si="62"/>
        <v>2035</v>
      </c>
      <c r="DF160" s="131">
        <f t="shared" si="62"/>
        <v>2036</v>
      </c>
      <c r="DG160" s="131">
        <f t="shared" si="62"/>
        <v>2037</v>
      </c>
      <c r="DH160" s="131">
        <f t="shared" si="62"/>
        <v>2038</v>
      </c>
      <c r="DI160" s="131">
        <f t="shared" si="62"/>
        <v>2039</v>
      </c>
      <c r="DJ160" s="131">
        <f t="shared" si="62"/>
        <v>2040</v>
      </c>
      <c r="DK160" s="131">
        <f t="shared" si="62"/>
        <v>2041</v>
      </c>
      <c r="DL160" s="131">
        <f t="shared" si="62"/>
        <v>2042</v>
      </c>
      <c r="DM160" s="131">
        <f t="shared" si="62"/>
        <v>2043</v>
      </c>
      <c r="DN160" s="131">
        <f t="shared" si="62"/>
        <v>2044</v>
      </c>
      <c r="DO160" s="131">
        <f t="shared" si="62"/>
        <v>2045</v>
      </c>
      <c r="DP160" s="131">
        <f t="shared" si="62"/>
        <v>2046</v>
      </c>
      <c r="DQ160" s="131">
        <f t="shared" si="62"/>
        <v>2047</v>
      </c>
      <c r="DR160" s="131">
        <f t="shared" si="62"/>
        <v>2048</v>
      </c>
      <c r="DS160" s="131">
        <f t="shared" si="62"/>
        <v>2049</v>
      </c>
      <c r="DT160" s="132">
        <f t="shared" si="62"/>
        <v>2050</v>
      </c>
      <c r="DV160" s="133">
        <f t="shared" ref="DV160:FE160" si="63">DV$1</f>
        <v>2015</v>
      </c>
      <c r="DW160" s="131">
        <f t="shared" si="63"/>
        <v>2016</v>
      </c>
      <c r="DX160" s="131">
        <f t="shared" si="63"/>
        <v>2017</v>
      </c>
      <c r="DY160" s="131">
        <f t="shared" si="63"/>
        <v>2018</v>
      </c>
      <c r="DZ160" s="131">
        <f t="shared" si="63"/>
        <v>2019</v>
      </c>
      <c r="EA160" s="131">
        <f t="shared" si="63"/>
        <v>2020</v>
      </c>
      <c r="EB160" s="131">
        <f t="shared" si="63"/>
        <v>2021</v>
      </c>
      <c r="EC160" s="131">
        <f t="shared" si="63"/>
        <v>2022</v>
      </c>
      <c r="ED160" s="131">
        <f t="shared" si="63"/>
        <v>2023</v>
      </c>
      <c r="EE160" s="131">
        <f t="shared" si="63"/>
        <v>2024</v>
      </c>
      <c r="EF160" s="131">
        <f t="shared" si="63"/>
        <v>2025</v>
      </c>
      <c r="EG160" s="131">
        <f t="shared" si="63"/>
        <v>2026</v>
      </c>
      <c r="EH160" s="131">
        <f t="shared" si="63"/>
        <v>2027</v>
      </c>
      <c r="EI160" s="131">
        <f t="shared" si="63"/>
        <v>2028</v>
      </c>
      <c r="EJ160" s="131">
        <f t="shared" si="63"/>
        <v>2029</v>
      </c>
      <c r="EK160" s="131">
        <f t="shared" si="63"/>
        <v>2030</v>
      </c>
      <c r="EL160" s="131">
        <f t="shared" si="63"/>
        <v>2031</v>
      </c>
      <c r="EM160" s="131">
        <f t="shared" si="63"/>
        <v>2032</v>
      </c>
      <c r="EN160" s="131">
        <f t="shared" si="63"/>
        <v>2033</v>
      </c>
      <c r="EO160" s="131">
        <f t="shared" si="63"/>
        <v>2034</v>
      </c>
      <c r="EP160" s="131">
        <f t="shared" si="63"/>
        <v>2035</v>
      </c>
      <c r="EQ160" s="131">
        <f t="shared" si="63"/>
        <v>2036</v>
      </c>
      <c r="ER160" s="131">
        <f t="shared" si="63"/>
        <v>2037</v>
      </c>
      <c r="ES160" s="131">
        <f t="shared" si="63"/>
        <v>2038</v>
      </c>
      <c r="ET160" s="131">
        <f t="shared" si="63"/>
        <v>2039</v>
      </c>
      <c r="EU160" s="131">
        <f t="shared" si="63"/>
        <v>2040</v>
      </c>
      <c r="EV160" s="131">
        <f t="shared" si="63"/>
        <v>2041</v>
      </c>
      <c r="EW160" s="131">
        <f t="shared" si="63"/>
        <v>2042</v>
      </c>
      <c r="EX160" s="131">
        <f t="shared" si="63"/>
        <v>2043</v>
      </c>
      <c r="EY160" s="131">
        <f t="shared" si="63"/>
        <v>2044</v>
      </c>
      <c r="EZ160" s="131">
        <f t="shared" si="63"/>
        <v>2045</v>
      </c>
      <c r="FA160" s="131">
        <f t="shared" si="63"/>
        <v>2046</v>
      </c>
      <c r="FB160" s="131">
        <f t="shared" si="63"/>
        <v>2047</v>
      </c>
      <c r="FC160" s="131">
        <f t="shared" si="63"/>
        <v>2048</v>
      </c>
      <c r="FD160" s="131">
        <f t="shared" si="63"/>
        <v>2049</v>
      </c>
      <c r="FE160" s="132">
        <f t="shared" si="63"/>
        <v>2050</v>
      </c>
      <c r="FG160" s="133">
        <f t="shared" ref="FG160:GP160" si="64">FG$1</f>
        <v>2015</v>
      </c>
      <c r="FH160" s="131">
        <f t="shared" si="64"/>
        <v>2016</v>
      </c>
      <c r="FI160" s="131">
        <f t="shared" si="64"/>
        <v>2017</v>
      </c>
      <c r="FJ160" s="131">
        <f t="shared" si="64"/>
        <v>2018</v>
      </c>
      <c r="FK160" s="131">
        <f t="shared" si="64"/>
        <v>2019</v>
      </c>
      <c r="FL160" s="131">
        <f t="shared" si="64"/>
        <v>2020</v>
      </c>
      <c r="FM160" s="131">
        <f t="shared" si="64"/>
        <v>2021</v>
      </c>
      <c r="FN160" s="131">
        <f t="shared" si="64"/>
        <v>2022</v>
      </c>
      <c r="FO160" s="131">
        <f t="shared" si="64"/>
        <v>2023</v>
      </c>
      <c r="FP160" s="131">
        <f t="shared" si="64"/>
        <v>2024</v>
      </c>
      <c r="FQ160" s="131">
        <f t="shared" si="64"/>
        <v>2025</v>
      </c>
      <c r="FR160" s="131">
        <f t="shared" si="64"/>
        <v>2026</v>
      </c>
      <c r="FS160" s="131">
        <f t="shared" si="64"/>
        <v>2027</v>
      </c>
      <c r="FT160" s="131">
        <f t="shared" si="64"/>
        <v>2028</v>
      </c>
      <c r="FU160" s="131">
        <f t="shared" si="64"/>
        <v>2029</v>
      </c>
      <c r="FV160" s="131">
        <f t="shared" si="64"/>
        <v>2030</v>
      </c>
      <c r="FW160" s="131">
        <f t="shared" si="64"/>
        <v>2031</v>
      </c>
      <c r="FX160" s="131">
        <f t="shared" si="64"/>
        <v>2032</v>
      </c>
      <c r="FY160" s="131">
        <f t="shared" si="64"/>
        <v>2033</v>
      </c>
      <c r="FZ160" s="131">
        <f t="shared" si="64"/>
        <v>2034</v>
      </c>
      <c r="GA160" s="131">
        <f t="shared" si="64"/>
        <v>2035</v>
      </c>
      <c r="GB160" s="131">
        <f t="shared" si="64"/>
        <v>2036</v>
      </c>
      <c r="GC160" s="131">
        <f t="shared" si="64"/>
        <v>2037</v>
      </c>
      <c r="GD160" s="131">
        <f t="shared" si="64"/>
        <v>2038</v>
      </c>
      <c r="GE160" s="131">
        <f t="shared" si="64"/>
        <v>2039</v>
      </c>
      <c r="GF160" s="131">
        <f t="shared" si="64"/>
        <v>2040</v>
      </c>
      <c r="GG160" s="131">
        <f t="shared" si="64"/>
        <v>2041</v>
      </c>
      <c r="GH160" s="131">
        <f t="shared" si="64"/>
        <v>2042</v>
      </c>
      <c r="GI160" s="131">
        <f t="shared" si="64"/>
        <v>2043</v>
      </c>
      <c r="GJ160" s="131">
        <f t="shared" si="64"/>
        <v>2044</v>
      </c>
      <c r="GK160" s="131">
        <f t="shared" si="64"/>
        <v>2045</v>
      </c>
      <c r="GL160" s="131">
        <f t="shared" si="64"/>
        <v>2046</v>
      </c>
      <c r="GM160" s="131">
        <f t="shared" si="64"/>
        <v>2047</v>
      </c>
      <c r="GN160" s="131">
        <f t="shared" si="64"/>
        <v>2048</v>
      </c>
      <c r="GO160" s="131">
        <f t="shared" si="64"/>
        <v>2049</v>
      </c>
      <c r="GP160" s="132">
        <f t="shared" si="64"/>
        <v>2050</v>
      </c>
    </row>
    <row r="161" spans="3:198" s="6" customFormat="1" ht="18" customHeight="1" x14ac:dyDescent="0.2">
      <c r="C161" s="36" t="s">
        <v>96</v>
      </c>
      <c r="E161" s="4" t="s">
        <v>290</v>
      </c>
      <c r="F161" s="34"/>
      <c r="H161" s="61"/>
      <c r="I161" s="4"/>
      <c r="J161" s="4"/>
      <c r="K161" s="4"/>
      <c r="L161" s="83"/>
      <c r="M161" s="62"/>
      <c r="O161" s="35"/>
      <c r="P161" s="4"/>
      <c r="Q161" s="4"/>
      <c r="R161" s="4"/>
      <c r="S161" s="4"/>
      <c r="T161" s="4"/>
      <c r="U161" s="4"/>
      <c r="V161" s="4"/>
      <c r="W161" s="140">
        <f>AD153/(AD160-W160+1)</f>
        <v>13.367526344978888</v>
      </c>
      <c r="X161" s="140">
        <f>AD153/(AD160-W160+1)</f>
        <v>13.367526344978888</v>
      </c>
      <c r="Y161" s="140">
        <f>AD153/(AD160-W160+1)</f>
        <v>13.367526344978888</v>
      </c>
      <c r="Z161" s="140">
        <f>AD153/(AD160-W160+1)</f>
        <v>13.367526344978888</v>
      </c>
      <c r="AA161" s="140">
        <f>AD153/(AD160-W160+1)</f>
        <v>13.367526344978888</v>
      </c>
      <c r="AB161" s="140">
        <f>AD153/(AD160-W160+1)</f>
        <v>13.367526344978888</v>
      </c>
      <c r="AC161" s="140">
        <f>AD153/(AD160-W160+1)</f>
        <v>13.367526344978888</v>
      </c>
      <c r="AD161" s="140">
        <f>AD153/(AD160-W160+1)</f>
        <v>13.367526344978888</v>
      </c>
      <c r="AE161" s="4">
        <f>AX153/(AW160-AE160+1)</f>
        <v>0</v>
      </c>
      <c r="AF161" s="4">
        <f>AX153/(AW160-AE160+1)</f>
        <v>0</v>
      </c>
      <c r="AG161" s="4">
        <f>AX153/(AW160-AE160+1)</f>
        <v>0</v>
      </c>
      <c r="AH161" s="4">
        <f>AX153/(AW160-AE160+1)</f>
        <v>0</v>
      </c>
      <c r="AI161" s="4">
        <f>AX153/(AW160-AE160+1)</f>
        <v>0</v>
      </c>
      <c r="AJ161" s="4">
        <f>AX153/(AW160-AE160+1)</f>
        <v>0</v>
      </c>
      <c r="AK161" s="4">
        <f>AX153/(AW160-AE160+1)</f>
        <v>0</v>
      </c>
      <c r="AL161" s="4">
        <f>AX153/(AW160-AE160+1)</f>
        <v>0</v>
      </c>
      <c r="AM161" s="4">
        <f>AX153/(AW160-AE160+1)</f>
        <v>0</v>
      </c>
      <c r="AN161" s="4">
        <f>AX153/(AW160-AE160+1)</f>
        <v>0</v>
      </c>
      <c r="AO161" s="4">
        <f>AX153/(AW160-AE160+1)</f>
        <v>0</v>
      </c>
      <c r="AP161" s="4">
        <f>AX153/(AW160-AE160+1)</f>
        <v>0</v>
      </c>
      <c r="AQ161" s="4">
        <f>AX153/(AW160-AE160+1)</f>
        <v>0</v>
      </c>
      <c r="AR161" s="4">
        <f>AX153/(AW160-AE160+1)</f>
        <v>0</v>
      </c>
      <c r="AS161" s="4">
        <f>AX153/(AW160-AE160+1)</f>
        <v>0</v>
      </c>
      <c r="AT161" s="4">
        <f>AX153/(AW160-AE160+1)</f>
        <v>0</v>
      </c>
      <c r="AU161" s="4">
        <f>AX153/(AW160-AE160+1)</f>
        <v>0</v>
      </c>
      <c r="AV161" s="4">
        <f>AX153/(AW160-AE160+1)</f>
        <v>0</v>
      </c>
      <c r="AW161" s="4">
        <f>AX153/(AW160-AE160+1)</f>
        <v>0</v>
      </c>
      <c r="AX161" s="34">
        <v>0</v>
      </c>
      <c r="AZ161" s="35"/>
      <c r="BA161" s="4"/>
      <c r="BB161" s="4"/>
      <c r="BC161" s="4"/>
      <c r="BD161" s="4"/>
      <c r="BE161" s="4"/>
      <c r="BF161" s="4"/>
      <c r="BG161" s="4"/>
      <c r="BH161" s="140">
        <f>BO153/(BO160-BH160+1)</f>
        <v>4.1133406348628627</v>
      </c>
      <c r="BI161" s="140">
        <f>BO153/(BO160-BH160+1)</f>
        <v>4.1133406348628627</v>
      </c>
      <c r="BJ161" s="140">
        <f>BO153/(BO160-BH160+1)</f>
        <v>4.1133406348628627</v>
      </c>
      <c r="BK161" s="140">
        <f>BO153/(BO160-BH160+1)</f>
        <v>4.1133406348628627</v>
      </c>
      <c r="BL161" s="140">
        <f>BO153/(BO160-BH160+1)</f>
        <v>4.1133406348628627</v>
      </c>
      <c r="BM161" s="140">
        <f>BO153/(BO160-BH160+1)</f>
        <v>4.1133406348628627</v>
      </c>
      <c r="BN161" s="140">
        <f>BO153/(BO160-BH160+1)</f>
        <v>4.1133406348628627</v>
      </c>
      <c r="BO161" s="140">
        <f>BO153/(BO160-BH160+1)</f>
        <v>4.1133406348628627</v>
      </c>
      <c r="BP161" s="48">
        <f>CI153/(CH160-BP160+1)</f>
        <v>0.34638657977792525</v>
      </c>
      <c r="BQ161" s="48">
        <f>CI153/(CH160-BP160+1)</f>
        <v>0.34638657977792525</v>
      </c>
      <c r="BR161" s="48">
        <f>CI153/(CH160-BP160+1)</f>
        <v>0.34638657977792525</v>
      </c>
      <c r="BS161" s="48">
        <f>CI153/(CH160-BP160+1)</f>
        <v>0.34638657977792525</v>
      </c>
      <c r="BT161" s="48">
        <f>CI153/(CH160-BP160+1)</f>
        <v>0.34638657977792525</v>
      </c>
      <c r="BU161" s="48">
        <f>CI153/(CH160-BP160+1)</f>
        <v>0.34638657977792525</v>
      </c>
      <c r="BV161" s="48">
        <f>CI153/(CH160-BP160+1)</f>
        <v>0.34638657977792525</v>
      </c>
      <c r="BW161" s="48">
        <f>CI153/(CH160-BP160+1)</f>
        <v>0.34638657977792525</v>
      </c>
      <c r="BX161" s="48">
        <f>CI153/(CH160-BP160+1)</f>
        <v>0.34638657977792525</v>
      </c>
      <c r="BY161" s="48">
        <f>CI153/(CH160-BP160+1)</f>
        <v>0.34638657977792525</v>
      </c>
      <c r="BZ161" s="48">
        <f>CI153/(CH160-BP160+1)</f>
        <v>0.34638657977792525</v>
      </c>
      <c r="CA161" s="48">
        <f>CI153/(CH160-BP160+1)</f>
        <v>0.34638657977792525</v>
      </c>
      <c r="CB161" s="48">
        <f>CI153/(CH160-BP160+1)</f>
        <v>0.34638657977792525</v>
      </c>
      <c r="CC161" s="48">
        <f>CI153/(CH160-BP160+1)</f>
        <v>0.34638657977792525</v>
      </c>
      <c r="CD161" s="48">
        <f>CI153/(CH160-BP160+1)</f>
        <v>0.34638657977792525</v>
      </c>
      <c r="CE161" s="48">
        <f>CI153/(CH160-BP160+1)</f>
        <v>0.34638657977792525</v>
      </c>
      <c r="CF161" s="48">
        <f>CI153/(CH160-BP160+1)</f>
        <v>0.34638657977792525</v>
      </c>
      <c r="CG161" s="48">
        <f>CI153/(CH160-BP160+1)</f>
        <v>0.34638657977792525</v>
      </c>
      <c r="CH161" s="48">
        <f>CI153/(CH160-BP160+1)</f>
        <v>0.34638657977792525</v>
      </c>
      <c r="CI161" s="34">
        <v>0</v>
      </c>
      <c r="CK161" s="35"/>
      <c r="CL161" s="4"/>
      <c r="CM161" s="4"/>
      <c r="CN161" s="4"/>
      <c r="CO161" s="4"/>
      <c r="CP161" s="4"/>
      <c r="CQ161" s="4"/>
      <c r="CR161" s="4"/>
      <c r="CS161" s="140">
        <f>CZ153/(CZ160-CS160+1)</f>
        <v>10.856946103077536</v>
      </c>
      <c r="CT161" s="140">
        <f>CZ153/(CZ160-CS160+1)</f>
        <v>10.856946103077536</v>
      </c>
      <c r="CU161" s="140">
        <f>CZ153/(CZ160-CS160+1)</f>
        <v>10.856946103077536</v>
      </c>
      <c r="CV161" s="140">
        <f>CZ153/(CZ160-CS160+1)</f>
        <v>10.856946103077536</v>
      </c>
      <c r="CW161" s="140">
        <f>CZ153/(CZ160-CS160+1)</f>
        <v>10.856946103077536</v>
      </c>
      <c r="CX161" s="140">
        <f>CZ153/(CZ160-CS160+1)</f>
        <v>10.856946103077536</v>
      </c>
      <c r="CY161" s="140">
        <f>CZ153/(CZ160-CS160+1)</f>
        <v>10.856946103077536</v>
      </c>
      <c r="CZ161" s="140">
        <f>CZ153/(CZ160-CS160+1)</f>
        <v>10.856946103077536</v>
      </c>
      <c r="DA161" s="140">
        <f>DT153/(DS160-DA160+1)</f>
        <v>0</v>
      </c>
      <c r="DB161" s="140">
        <f>DT153/(DS160-DA160+1)</f>
        <v>0</v>
      </c>
      <c r="DC161" s="140">
        <f>DT153/(DS160-DA160+1)</f>
        <v>0</v>
      </c>
      <c r="DD161" s="140">
        <f>DT153/(DS160-DA160+1)</f>
        <v>0</v>
      </c>
      <c r="DE161" s="140">
        <f>DT153/(DS160-DA160+1)</f>
        <v>0</v>
      </c>
      <c r="DF161" s="140">
        <f>DT153/(DS160-DA160+1)</f>
        <v>0</v>
      </c>
      <c r="DG161" s="140">
        <f>DT153/(DS160-DA160+1)</f>
        <v>0</v>
      </c>
      <c r="DH161" s="140">
        <f>DT153/(DS160-DA160+1)</f>
        <v>0</v>
      </c>
      <c r="DI161" s="140">
        <f>DT153/(DS160-DA160+1)</f>
        <v>0</v>
      </c>
      <c r="DJ161" s="140">
        <f>DT153/(DS160-DA160+1)</f>
        <v>0</v>
      </c>
      <c r="DK161" s="140">
        <f>DT153/(DS160-DA160+1)</f>
        <v>0</v>
      </c>
      <c r="DL161" s="140">
        <f>DT153/(DS160-DA160+1)</f>
        <v>0</v>
      </c>
      <c r="DM161" s="140">
        <f>DT153/(DS160-DA160+1)</f>
        <v>0</v>
      </c>
      <c r="DN161" s="140">
        <f>DT153/(DS160-DA160+1)</f>
        <v>0</v>
      </c>
      <c r="DO161" s="140">
        <f>DT153/(DS160-DA160+1)</f>
        <v>0</v>
      </c>
      <c r="DP161" s="140">
        <f>DT153/(DS160-DA160+1)</f>
        <v>0</v>
      </c>
      <c r="DQ161" s="140">
        <f>DT153/(DS160-DA160+1)</f>
        <v>0</v>
      </c>
      <c r="DR161" s="140">
        <f>DT153/(DS160-DA160+1)</f>
        <v>0</v>
      </c>
      <c r="DS161" s="140">
        <f>DT153/(DS160-DA160+1)</f>
        <v>0</v>
      </c>
      <c r="DT161" s="34">
        <v>0</v>
      </c>
      <c r="DV161" s="35"/>
      <c r="DW161" s="4"/>
      <c r="DX161" s="4"/>
      <c r="DY161" s="4"/>
      <c r="DZ161" s="4"/>
      <c r="EA161" s="4"/>
      <c r="EB161" s="4"/>
      <c r="EC161" s="4"/>
      <c r="ED161" s="140">
        <f>EK153/(EK160-ED160+1)</f>
        <v>17.301195839849253</v>
      </c>
      <c r="EE161" s="140">
        <f>EK153/(EK160-ED160+1)</f>
        <v>17.301195839849253</v>
      </c>
      <c r="EF161" s="140">
        <f>EK153/(EK160-ED160+1)</f>
        <v>17.301195839849253</v>
      </c>
      <c r="EG161" s="140">
        <f>EK153/(EK160-ED160+1)</f>
        <v>17.301195839849253</v>
      </c>
      <c r="EH161" s="140">
        <f>EK153/(EK160-ED160+1)</f>
        <v>17.301195839849253</v>
      </c>
      <c r="EI161" s="140">
        <f>EK153/(EK160-ED160+1)</f>
        <v>17.301195839849253</v>
      </c>
      <c r="EJ161" s="140">
        <f>EK153/(EK160-ED160+1)</f>
        <v>17.301195839849253</v>
      </c>
      <c r="EK161" s="140">
        <f>EK153/(EK160-ED160+1)</f>
        <v>17.301195839849253</v>
      </c>
      <c r="EL161" s="140">
        <f>FE153/(FD160-EL160+1)</f>
        <v>0</v>
      </c>
      <c r="EM161" s="140">
        <f>FE153/(FD160-EL160+1)</f>
        <v>0</v>
      </c>
      <c r="EN161" s="140">
        <f>FE153/(FD160-EL160+1)</f>
        <v>0</v>
      </c>
      <c r="EO161" s="140">
        <f>FE153/(FD160-EL160+1)</f>
        <v>0</v>
      </c>
      <c r="EP161" s="140">
        <f>FE153/(FD160-EL160+1)</f>
        <v>0</v>
      </c>
      <c r="EQ161" s="140">
        <f>FE153/(FD160-EL160+1)</f>
        <v>0</v>
      </c>
      <c r="ER161" s="140">
        <f>FE153/(FD160-EL160+1)</f>
        <v>0</v>
      </c>
      <c r="ES161" s="140">
        <f>FE153/(FD160-EL160+1)</f>
        <v>0</v>
      </c>
      <c r="ET161" s="140">
        <f>FE153/(FD160-EL160+1)</f>
        <v>0</v>
      </c>
      <c r="EU161" s="140">
        <f>FE153/(FD160-EL160+1)</f>
        <v>0</v>
      </c>
      <c r="EV161" s="140">
        <f>FE153/(FD160-EL160+1)</f>
        <v>0</v>
      </c>
      <c r="EW161" s="140">
        <f>FE153/(FD160-EL160+1)</f>
        <v>0</v>
      </c>
      <c r="EX161" s="140">
        <f>FE153/(FD160-EL160+1)</f>
        <v>0</v>
      </c>
      <c r="EY161" s="140">
        <f>FE153/(FD160-EL160+1)</f>
        <v>0</v>
      </c>
      <c r="EZ161" s="140">
        <f>FE153/(FD160-EL160+1)</f>
        <v>0</v>
      </c>
      <c r="FA161" s="140">
        <f>FE153/(FD160-EL160+1)</f>
        <v>0</v>
      </c>
      <c r="FB161" s="140">
        <f>FE153/(FD160-EL160+1)</f>
        <v>0</v>
      </c>
      <c r="FC161" s="140">
        <f>FE153/(FD160-EL160+1)</f>
        <v>0</v>
      </c>
      <c r="FD161" s="140">
        <f>FE153/(FD160-EL160+1)</f>
        <v>0</v>
      </c>
      <c r="FE161" s="34">
        <v>0</v>
      </c>
      <c r="FG161" s="35"/>
      <c r="FH161" s="4"/>
      <c r="FI161" s="4"/>
      <c r="FJ161" s="4"/>
      <c r="FK161" s="4"/>
      <c r="FL161" s="4"/>
      <c r="FM161" s="4"/>
      <c r="FN161" s="4"/>
      <c r="FO161" s="140">
        <f>FV153/(FV160-FO160+1)</f>
        <v>16.254690531542479</v>
      </c>
      <c r="FP161" s="140">
        <f>FV153/(FV160-FO160+1)</f>
        <v>16.254690531542479</v>
      </c>
      <c r="FQ161" s="140">
        <f>FV153/(FV160-FO160+1)</f>
        <v>16.254690531542479</v>
      </c>
      <c r="FR161" s="140">
        <f>FV153/(FV160-FO160+1)</f>
        <v>16.254690531542479</v>
      </c>
      <c r="FS161" s="140">
        <f>FV153/(FV160-FO160+1)</f>
        <v>16.254690531542479</v>
      </c>
      <c r="FT161" s="140">
        <f>FV153/(FV160-FO160+1)</f>
        <v>16.254690531542479</v>
      </c>
      <c r="FU161" s="140">
        <f>FV153/(FV160-FO160+1)</f>
        <v>16.254690531542479</v>
      </c>
      <c r="FV161" s="140">
        <f>FV153/(FV160-FO160+1)</f>
        <v>16.254690531542479</v>
      </c>
      <c r="FW161" s="140">
        <f>GP153/(GO160-FW160+1)</f>
        <v>0</v>
      </c>
      <c r="FX161" s="140">
        <f>GP153/(GO160-FW160+1)</f>
        <v>0</v>
      </c>
      <c r="FY161" s="140">
        <f>GP153/(GO160-FW160+1)</f>
        <v>0</v>
      </c>
      <c r="FZ161" s="140">
        <f>GP153/(GO160-FW160+1)</f>
        <v>0</v>
      </c>
      <c r="GA161" s="140">
        <f>GP153/(GO160-FW160+1)</f>
        <v>0</v>
      </c>
      <c r="GB161" s="140">
        <f>GP153/(GO160-FW160+1)</f>
        <v>0</v>
      </c>
      <c r="GC161" s="140">
        <f>GP153/(GO160-FW160+1)</f>
        <v>0</v>
      </c>
      <c r="GD161" s="140">
        <f>GP153/(GO160-FW160+1)</f>
        <v>0</v>
      </c>
      <c r="GE161" s="140">
        <f>GP153/(GO160-FW160+1)</f>
        <v>0</v>
      </c>
      <c r="GF161" s="140">
        <f>GP153/(GO160-FW160+1)</f>
        <v>0</v>
      </c>
      <c r="GG161" s="140">
        <f>GP153/(GO160-FW160+1)</f>
        <v>0</v>
      </c>
      <c r="GH161" s="140">
        <f>GP153/(GO160-FW160+1)</f>
        <v>0</v>
      </c>
      <c r="GI161" s="140">
        <f>GP153/(GO160-FW160+1)</f>
        <v>0</v>
      </c>
      <c r="GJ161" s="140">
        <f>GP153/(GO160-FW160+1)</f>
        <v>0</v>
      </c>
      <c r="GK161" s="140">
        <f>GP153/(GO160-FW160+1)</f>
        <v>0</v>
      </c>
      <c r="GL161" s="140">
        <f>GP153/(GO160-FW160+1)</f>
        <v>0</v>
      </c>
      <c r="GM161" s="140">
        <f>GP153/(GO160-FW160+1)</f>
        <v>0</v>
      </c>
      <c r="GN161" s="140">
        <f>GP153/(GO160-FW160+1)</f>
        <v>0</v>
      </c>
      <c r="GO161" s="140">
        <f>GP153/(GO160-FW160+1)</f>
        <v>0</v>
      </c>
      <c r="GP161" s="34">
        <v>0</v>
      </c>
    </row>
    <row r="162" spans="3:198" s="6" customFormat="1" ht="18" customHeight="1" x14ac:dyDescent="0.2">
      <c r="C162" s="36" t="s">
        <v>100</v>
      </c>
      <c r="E162" s="4" t="s">
        <v>28</v>
      </c>
      <c r="F162" s="34"/>
      <c r="H162" s="61"/>
      <c r="I162" s="4"/>
      <c r="J162" s="4"/>
      <c r="K162" s="4"/>
      <c r="L162" s="83"/>
      <c r="M162" s="62"/>
      <c r="O162" s="35"/>
      <c r="P162" s="4"/>
      <c r="Q162" s="4"/>
      <c r="R162" s="4"/>
      <c r="S162" s="4"/>
      <c r="T162" s="4"/>
      <c r="U162" s="4"/>
      <c r="V162" s="4"/>
      <c r="W162" s="4">
        <v>0</v>
      </c>
      <c r="X162" s="4">
        <v>0</v>
      </c>
      <c r="Y162" s="140">
        <f>AX154/(AD160-Y160+1)</f>
        <v>41.665017179154979</v>
      </c>
      <c r="Z162" s="140">
        <f>AX154/(AD160-Y160+1)</f>
        <v>41.665017179154979</v>
      </c>
      <c r="AA162" s="140">
        <f>AX154/(AD160-Y160+1)</f>
        <v>41.665017179154979</v>
      </c>
      <c r="AB162" s="140">
        <f>AX154/(AD160-Y160+1)</f>
        <v>41.665017179154979</v>
      </c>
      <c r="AC162" s="140">
        <f>AX154/(AD160-Y160+1)</f>
        <v>41.665017179154979</v>
      </c>
      <c r="AD162" s="140">
        <f>AX154/(AD160-Y160+1)</f>
        <v>41.665017179154979</v>
      </c>
      <c r="AE162" s="4">
        <v>0</v>
      </c>
      <c r="AF162" s="4">
        <v>0</v>
      </c>
      <c r="AG162" s="4">
        <v>0</v>
      </c>
      <c r="AH162" s="4">
        <v>0</v>
      </c>
      <c r="AI162" s="4">
        <v>0</v>
      </c>
      <c r="AJ162" s="4">
        <v>0</v>
      </c>
      <c r="AK162" s="4">
        <v>0</v>
      </c>
      <c r="AL162" s="4">
        <v>0</v>
      </c>
      <c r="AM162" s="4">
        <v>0</v>
      </c>
      <c r="AN162" s="4">
        <v>0</v>
      </c>
      <c r="AO162" s="4">
        <v>0</v>
      </c>
      <c r="AP162" s="4">
        <v>0</v>
      </c>
      <c r="AQ162" s="4">
        <v>0</v>
      </c>
      <c r="AR162" s="4">
        <v>0</v>
      </c>
      <c r="AS162" s="4">
        <v>0</v>
      </c>
      <c r="AT162" s="4">
        <v>0</v>
      </c>
      <c r="AU162" s="4">
        <v>0</v>
      </c>
      <c r="AV162" s="4">
        <v>0</v>
      </c>
      <c r="AW162" s="4">
        <v>0</v>
      </c>
      <c r="AX162" s="34">
        <v>0</v>
      </c>
      <c r="AZ162" s="35"/>
      <c r="BA162" s="4"/>
      <c r="BB162" s="4"/>
      <c r="BC162" s="4"/>
      <c r="BD162" s="4"/>
      <c r="BE162" s="4"/>
      <c r="BF162" s="4"/>
      <c r="BG162" s="4"/>
      <c r="BH162" s="4">
        <v>0</v>
      </c>
      <c r="BI162" s="4">
        <v>0</v>
      </c>
      <c r="BJ162" s="140">
        <f>CI154/(BO160-BJ160+1)</f>
        <v>15.043074321784182</v>
      </c>
      <c r="BK162" s="140">
        <f>CI154/(BO160-BJ160+1)</f>
        <v>15.043074321784182</v>
      </c>
      <c r="BL162" s="140">
        <f>CI154/(BO160-BJ160+1)</f>
        <v>15.043074321784182</v>
      </c>
      <c r="BM162" s="140">
        <f>CI154/(BO160-BJ160+1)</f>
        <v>15.043074321784182</v>
      </c>
      <c r="BN162" s="140">
        <f>CI154/(BO160-BJ160+1)</f>
        <v>15.043074321784182</v>
      </c>
      <c r="BO162" s="140">
        <f>CI154/(BO160-BJ160+1)</f>
        <v>15.043074321784182</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34">
        <v>0</v>
      </c>
      <c r="CK162" s="35"/>
      <c r="CL162" s="4"/>
      <c r="CM162" s="4"/>
      <c r="CN162" s="4"/>
      <c r="CO162" s="4"/>
      <c r="CP162" s="4"/>
      <c r="CQ162" s="4"/>
      <c r="CR162" s="4"/>
      <c r="CS162" s="4">
        <v>0</v>
      </c>
      <c r="CT162" s="4">
        <v>0</v>
      </c>
      <c r="CU162" s="140">
        <f>DT154/(CZ160-CU160+1)</f>
        <v>20.277564706137031</v>
      </c>
      <c r="CV162" s="140">
        <f>DT154/(CZ160-CU160+1)</f>
        <v>20.277564706137031</v>
      </c>
      <c r="CW162" s="140">
        <f>DT154/(CZ160-CU160+1)</f>
        <v>20.277564706137031</v>
      </c>
      <c r="CX162" s="140">
        <f>DT154/(CZ160-CU160+1)</f>
        <v>20.277564706137031</v>
      </c>
      <c r="CY162" s="140">
        <f>DT154/(CZ160-CU160+1)</f>
        <v>20.277564706137031</v>
      </c>
      <c r="CZ162" s="140">
        <f>DT154/(CZ160-CU160+1)</f>
        <v>20.277564706137031</v>
      </c>
      <c r="DA162" s="4">
        <v>0</v>
      </c>
      <c r="DB162" s="4">
        <v>0</v>
      </c>
      <c r="DC162" s="4">
        <v>0</v>
      </c>
      <c r="DD162" s="4">
        <v>0</v>
      </c>
      <c r="DE162" s="4">
        <v>0</v>
      </c>
      <c r="DF162" s="4">
        <v>0</v>
      </c>
      <c r="DG162" s="4">
        <v>0</v>
      </c>
      <c r="DH162" s="4">
        <v>0</v>
      </c>
      <c r="DI162" s="4">
        <v>0</v>
      </c>
      <c r="DJ162" s="4">
        <v>0</v>
      </c>
      <c r="DK162" s="4">
        <v>0</v>
      </c>
      <c r="DL162" s="4">
        <v>0</v>
      </c>
      <c r="DM162" s="4">
        <v>0</v>
      </c>
      <c r="DN162" s="4">
        <v>0</v>
      </c>
      <c r="DO162" s="4">
        <v>0</v>
      </c>
      <c r="DP162" s="4">
        <v>0</v>
      </c>
      <c r="DQ162" s="4">
        <v>0</v>
      </c>
      <c r="DR162" s="4">
        <v>0</v>
      </c>
      <c r="DS162" s="4">
        <v>0</v>
      </c>
      <c r="DT162" s="34">
        <v>0</v>
      </c>
      <c r="DV162" s="35"/>
      <c r="DW162" s="4"/>
      <c r="DX162" s="4"/>
      <c r="DY162" s="4"/>
      <c r="DZ162" s="4"/>
      <c r="EA162" s="4"/>
      <c r="EB162" s="4"/>
      <c r="EC162" s="4"/>
      <c r="ED162" s="4">
        <v>0</v>
      </c>
      <c r="EE162" s="4">
        <v>0</v>
      </c>
      <c r="EF162" s="140">
        <f>FE154/(EK160-EF160+1)</f>
        <v>42.370275526161436</v>
      </c>
      <c r="EG162" s="140">
        <f>FE154/(EK160-EF160+1)</f>
        <v>42.370275526161436</v>
      </c>
      <c r="EH162" s="140">
        <f>FE154/(EK160-EF160+1)</f>
        <v>42.370275526161436</v>
      </c>
      <c r="EI162" s="140">
        <f>FE154/(EK160-EF160+1)</f>
        <v>42.370275526161436</v>
      </c>
      <c r="EJ162" s="140">
        <f>FE154/(EK160-EF160+1)</f>
        <v>42.370275526161436</v>
      </c>
      <c r="EK162" s="140">
        <f>FE154/(EK160-EF160+1)</f>
        <v>42.370275526161436</v>
      </c>
      <c r="EL162" s="4">
        <v>0</v>
      </c>
      <c r="EM162" s="4">
        <v>0</v>
      </c>
      <c r="EN162" s="4">
        <v>0</v>
      </c>
      <c r="EO162" s="4">
        <v>0</v>
      </c>
      <c r="EP162" s="4">
        <v>0</v>
      </c>
      <c r="EQ162" s="4">
        <v>0</v>
      </c>
      <c r="ER162" s="4">
        <v>0</v>
      </c>
      <c r="ES162" s="4">
        <v>0</v>
      </c>
      <c r="ET162" s="4">
        <v>0</v>
      </c>
      <c r="EU162" s="4">
        <v>0</v>
      </c>
      <c r="EV162" s="4">
        <v>0</v>
      </c>
      <c r="EW162" s="4">
        <v>0</v>
      </c>
      <c r="EX162" s="4">
        <v>0</v>
      </c>
      <c r="EY162" s="4">
        <v>0</v>
      </c>
      <c r="EZ162" s="4">
        <v>0</v>
      </c>
      <c r="FA162" s="4">
        <v>0</v>
      </c>
      <c r="FB162" s="4">
        <v>0</v>
      </c>
      <c r="FC162" s="4">
        <v>0</v>
      </c>
      <c r="FD162" s="4">
        <v>0</v>
      </c>
      <c r="FE162" s="34">
        <v>0</v>
      </c>
      <c r="FG162" s="35"/>
      <c r="FH162" s="4"/>
      <c r="FI162" s="4"/>
      <c r="FJ162" s="4"/>
      <c r="FK162" s="4"/>
      <c r="FL162" s="4"/>
      <c r="FM162" s="4"/>
      <c r="FN162" s="4"/>
      <c r="FO162" s="4">
        <v>0</v>
      </c>
      <c r="FP162" s="4">
        <v>0</v>
      </c>
      <c r="FQ162" s="140">
        <f>GP154/(FV160-FQ160+1)</f>
        <v>52.015009700935934</v>
      </c>
      <c r="FR162" s="140">
        <f>GP154/(FV160-FQ160+1)</f>
        <v>52.015009700935934</v>
      </c>
      <c r="FS162" s="140">
        <f>GP154/(FV160-FQ160+1)</f>
        <v>52.015009700935934</v>
      </c>
      <c r="FT162" s="140">
        <f>GP154/(FV160-FQ160+1)</f>
        <v>52.015009700935934</v>
      </c>
      <c r="FU162" s="140">
        <f>GP154/(FV160-FQ160+1)</f>
        <v>52.015009700935934</v>
      </c>
      <c r="FV162" s="140">
        <f>GP154/(FV160-FQ160+1)</f>
        <v>52.015009700935934</v>
      </c>
      <c r="FW162" s="4">
        <v>0</v>
      </c>
      <c r="FX162" s="4">
        <v>0</v>
      </c>
      <c r="FY162" s="4">
        <v>0</v>
      </c>
      <c r="FZ162" s="4">
        <v>0</v>
      </c>
      <c r="GA162" s="4">
        <v>0</v>
      </c>
      <c r="GB162" s="4">
        <v>0</v>
      </c>
      <c r="GC162" s="4">
        <v>0</v>
      </c>
      <c r="GD162" s="4">
        <v>0</v>
      </c>
      <c r="GE162" s="4">
        <v>0</v>
      </c>
      <c r="GF162" s="4">
        <v>0</v>
      </c>
      <c r="GG162" s="4">
        <v>0</v>
      </c>
      <c r="GH162" s="4">
        <v>0</v>
      </c>
      <c r="GI162" s="4">
        <v>0</v>
      </c>
      <c r="GJ162" s="4">
        <v>0</v>
      </c>
      <c r="GK162" s="4">
        <v>0</v>
      </c>
      <c r="GL162" s="4">
        <v>0</v>
      </c>
      <c r="GM162" s="4">
        <v>0</v>
      </c>
      <c r="GN162" s="4">
        <v>0</v>
      </c>
      <c r="GO162" s="4">
        <v>0</v>
      </c>
      <c r="GP162" s="34">
        <v>0</v>
      </c>
    </row>
    <row r="163" spans="3:198" s="6" customFormat="1" ht="18" customHeight="1" x14ac:dyDescent="0.2">
      <c r="C163" s="36" t="s">
        <v>101</v>
      </c>
      <c r="E163" s="4" t="s">
        <v>28</v>
      </c>
      <c r="F163" s="34"/>
      <c r="H163" s="61"/>
      <c r="I163" s="4"/>
      <c r="J163" s="4"/>
      <c r="K163" s="4"/>
      <c r="L163" s="83"/>
      <c r="M163" s="62"/>
      <c r="O163" s="35"/>
      <c r="P163" s="4"/>
      <c r="Q163" s="4"/>
      <c r="R163" s="4"/>
      <c r="S163" s="4"/>
      <c r="T163" s="4"/>
      <c r="U163" s="4"/>
      <c r="V163" s="4"/>
      <c r="W163" s="140">
        <f>AX155/(AI160-W160+1)</f>
        <v>11.359949128333708</v>
      </c>
      <c r="X163" s="140">
        <f>AX155/(AI160-W160+1)</f>
        <v>11.359949128333708</v>
      </c>
      <c r="Y163" s="140">
        <f>AX155/(AI160-W160+1)</f>
        <v>11.359949128333708</v>
      </c>
      <c r="Z163" s="140">
        <f>AX155/(AI160-W160+1)</f>
        <v>11.359949128333708</v>
      </c>
      <c r="AA163" s="140">
        <f>AX155/(AI160-W160+1)</f>
        <v>11.359949128333708</v>
      </c>
      <c r="AB163" s="140">
        <f>AX155/(AI160-W160+1)</f>
        <v>11.359949128333708</v>
      </c>
      <c r="AC163" s="140">
        <f>AX155/(AI160-W160+1)</f>
        <v>11.359949128333708</v>
      </c>
      <c r="AD163" s="140">
        <f>AX155/(AI160-W160+1)</f>
        <v>11.359949128333708</v>
      </c>
      <c r="AE163" s="140">
        <f>AX155/(AI160-W160+1)</f>
        <v>11.359949128333708</v>
      </c>
      <c r="AF163" s="140">
        <f>AX155/(AI160-W160+1)</f>
        <v>11.359949128333708</v>
      </c>
      <c r="AG163" s="140">
        <f>AX155/(AI160-W160+1)</f>
        <v>11.359949128333708</v>
      </c>
      <c r="AH163" s="140">
        <f>AX155/(AI160-W160+1)</f>
        <v>11.359949128333708</v>
      </c>
      <c r="AI163" s="140">
        <f>AX155/(AI160-W160+1)</f>
        <v>11.359949128333708</v>
      </c>
      <c r="AJ163" s="4">
        <v>0</v>
      </c>
      <c r="AK163" s="4">
        <v>0</v>
      </c>
      <c r="AL163" s="4">
        <v>0</v>
      </c>
      <c r="AM163" s="4">
        <v>0</v>
      </c>
      <c r="AN163" s="4">
        <v>0</v>
      </c>
      <c r="AO163" s="4">
        <v>0</v>
      </c>
      <c r="AP163" s="4">
        <v>0</v>
      </c>
      <c r="AQ163" s="4">
        <v>0</v>
      </c>
      <c r="AR163" s="4">
        <v>0</v>
      </c>
      <c r="AS163" s="4">
        <v>0</v>
      </c>
      <c r="AT163" s="4">
        <v>0</v>
      </c>
      <c r="AU163" s="4">
        <v>0</v>
      </c>
      <c r="AV163" s="4">
        <v>0</v>
      </c>
      <c r="AW163" s="4">
        <v>0</v>
      </c>
      <c r="AX163" s="34">
        <v>0</v>
      </c>
      <c r="AZ163" s="35"/>
      <c r="BA163" s="4"/>
      <c r="BB163" s="4"/>
      <c r="BC163" s="4"/>
      <c r="BD163" s="4"/>
      <c r="BE163" s="4"/>
      <c r="BF163" s="4"/>
      <c r="BG163" s="4"/>
      <c r="BH163" s="140">
        <f>CI155/(BT160-BH160+1)</f>
        <v>7.6902895971941572</v>
      </c>
      <c r="BI163" s="140">
        <f>CI155/(BT160-BH160+1)</f>
        <v>7.6902895971941572</v>
      </c>
      <c r="BJ163" s="140">
        <f>CI155/(BT160-BH160+1)</f>
        <v>7.6902895971941572</v>
      </c>
      <c r="BK163" s="140">
        <f>CI155/(BT160-BH160+1)</f>
        <v>7.6902895971941572</v>
      </c>
      <c r="BL163" s="140">
        <f>CI155/(BT160-BH160+1)</f>
        <v>7.6902895971941572</v>
      </c>
      <c r="BM163" s="140">
        <f>CI155/(BT160-BH160+1)</f>
        <v>7.6902895971941572</v>
      </c>
      <c r="BN163" s="140">
        <f>CI155/(BT160-BH160+1)</f>
        <v>7.6902895971941572</v>
      </c>
      <c r="BO163" s="140">
        <f>CI155/(BT160-BH160+1)</f>
        <v>7.6902895971941572</v>
      </c>
      <c r="BP163" s="140">
        <f>CI155/(BT160-BH160+1)</f>
        <v>7.6902895971941572</v>
      </c>
      <c r="BQ163" s="140">
        <f>CI155/(BT160-BH160+1)</f>
        <v>7.6902895971941572</v>
      </c>
      <c r="BR163" s="140">
        <f>CI155/(BT160-BH160+1)</f>
        <v>7.6902895971941572</v>
      </c>
      <c r="BS163" s="140">
        <f>CI155/(BT160-BH160+1)</f>
        <v>7.6902895971941572</v>
      </c>
      <c r="BT163" s="140">
        <f>CI155/(BT160-BH160+1)</f>
        <v>7.6902895971941572</v>
      </c>
      <c r="BU163" s="4">
        <v>0</v>
      </c>
      <c r="BV163" s="4">
        <v>0</v>
      </c>
      <c r="BW163" s="4">
        <v>0</v>
      </c>
      <c r="BX163" s="4">
        <v>0</v>
      </c>
      <c r="BY163" s="4">
        <v>0</v>
      </c>
      <c r="BZ163" s="4">
        <v>0</v>
      </c>
      <c r="CA163" s="4">
        <v>0</v>
      </c>
      <c r="CB163" s="4">
        <v>0</v>
      </c>
      <c r="CC163" s="4">
        <v>0</v>
      </c>
      <c r="CD163" s="4">
        <v>0</v>
      </c>
      <c r="CE163" s="4">
        <v>0</v>
      </c>
      <c r="CF163" s="4">
        <v>0</v>
      </c>
      <c r="CG163" s="4">
        <v>0</v>
      </c>
      <c r="CH163" s="4">
        <v>0</v>
      </c>
      <c r="CI163" s="34">
        <v>0</v>
      </c>
      <c r="CK163" s="35"/>
      <c r="CL163" s="4"/>
      <c r="CM163" s="4"/>
      <c r="CN163" s="4"/>
      <c r="CO163" s="4"/>
      <c r="CP163" s="4"/>
      <c r="CQ163" s="4"/>
      <c r="CR163" s="4"/>
      <c r="CS163" s="140">
        <f>DT155/(DE160-CS160+1)</f>
        <v>24.879012081760436</v>
      </c>
      <c r="CT163" s="140">
        <f>DT155/(DE160-CS160+1)</f>
        <v>24.879012081760436</v>
      </c>
      <c r="CU163" s="140">
        <f>DT155/(DE160-CS160+1)</f>
        <v>24.879012081760436</v>
      </c>
      <c r="CV163" s="140">
        <f>DT155/(DE160-CS160+1)</f>
        <v>24.879012081760436</v>
      </c>
      <c r="CW163" s="140">
        <f>DT155/(DE160-CS160+1)</f>
        <v>24.879012081760436</v>
      </c>
      <c r="CX163" s="140">
        <f>DT155/(DE160-CS160+1)</f>
        <v>24.879012081760436</v>
      </c>
      <c r="CY163" s="140">
        <f>DT155/(DE160-CS160+1)</f>
        <v>24.879012081760436</v>
      </c>
      <c r="CZ163" s="140">
        <f>DT155/(DE160-CS160+1)</f>
        <v>24.879012081760436</v>
      </c>
      <c r="DA163" s="140">
        <f>DT155/(DE160-CS160+1)</f>
        <v>24.879012081760436</v>
      </c>
      <c r="DB163" s="140">
        <f>DT155/(DE160-CS160+1)</f>
        <v>24.879012081760436</v>
      </c>
      <c r="DC163" s="140">
        <f>DT155/(DE160-CS160+1)</f>
        <v>24.879012081760436</v>
      </c>
      <c r="DD163" s="140">
        <f>DT155/(DE160-CS160+1)</f>
        <v>24.879012081760436</v>
      </c>
      <c r="DE163" s="140">
        <f>DT155/(DE160-CS160+1)</f>
        <v>24.879012081760436</v>
      </c>
      <c r="DF163" s="4">
        <v>0</v>
      </c>
      <c r="DG163" s="4">
        <v>0</v>
      </c>
      <c r="DH163" s="4">
        <v>0</v>
      </c>
      <c r="DI163" s="4">
        <v>0</v>
      </c>
      <c r="DJ163" s="4">
        <v>0</v>
      </c>
      <c r="DK163" s="4">
        <v>0</v>
      </c>
      <c r="DL163" s="4">
        <v>0</v>
      </c>
      <c r="DM163" s="4">
        <v>0</v>
      </c>
      <c r="DN163" s="4">
        <v>0</v>
      </c>
      <c r="DO163" s="4">
        <v>0</v>
      </c>
      <c r="DP163" s="4">
        <v>0</v>
      </c>
      <c r="DQ163" s="4">
        <v>0</v>
      </c>
      <c r="DR163" s="4">
        <v>0</v>
      </c>
      <c r="DS163" s="4">
        <v>0</v>
      </c>
      <c r="DT163" s="34">
        <v>0</v>
      </c>
      <c r="DV163" s="35"/>
      <c r="DW163" s="4"/>
      <c r="DX163" s="4"/>
      <c r="DY163" s="4"/>
      <c r="DZ163" s="4"/>
      <c r="EA163" s="4"/>
      <c r="EB163" s="4"/>
      <c r="EC163" s="4"/>
      <c r="ED163" s="140">
        <f>FE155/(EP160-ED160+1)</f>
        <v>57.761187576262806</v>
      </c>
      <c r="EE163" s="140">
        <f>FE155/(EP160-ED160+1)</f>
        <v>57.761187576262806</v>
      </c>
      <c r="EF163" s="140">
        <f>FE155/(EP160-ED160+1)</f>
        <v>57.761187576262806</v>
      </c>
      <c r="EG163" s="140">
        <f>FE155/(EP160-ED160+1)</f>
        <v>57.761187576262806</v>
      </c>
      <c r="EH163" s="140">
        <f>FE155/(EP160-ED160+1)</f>
        <v>57.761187576262806</v>
      </c>
      <c r="EI163" s="140">
        <f>FE155/(EP160-ED160+1)</f>
        <v>57.761187576262806</v>
      </c>
      <c r="EJ163" s="140">
        <f>FE155/(EP160-ED160+1)</f>
        <v>57.761187576262806</v>
      </c>
      <c r="EK163" s="140">
        <f>FE155/(EP160-ED160+1)</f>
        <v>57.761187576262806</v>
      </c>
      <c r="EL163" s="140">
        <f>FE155/(EP160-ED160+1)</f>
        <v>57.761187576262806</v>
      </c>
      <c r="EM163" s="140">
        <f>FE155/(EP160-ED160+1)</f>
        <v>57.761187576262806</v>
      </c>
      <c r="EN163" s="140">
        <f>FE155/(EP160-ED160+1)</f>
        <v>57.761187576262806</v>
      </c>
      <c r="EO163" s="140">
        <f>FE155/(EP160-ED160+1)</f>
        <v>57.761187576262806</v>
      </c>
      <c r="EP163" s="140">
        <f>FE155/(EP160-ED160+1)</f>
        <v>57.761187576262806</v>
      </c>
      <c r="EQ163" s="4">
        <v>0</v>
      </c>
      <c r="ER163" s="4">
        <v>0</v>
      </c>
      <c r="ES163" s="4">
        <v>0</v>
      </c>
      <c r="ET163" s="4">
        <v>0</v>
      </c>
      <c r="EU163" s="4">
        <v>0</v>
      </c>
      <c r="EV163" s="4">
        <v>0</v>
      </c>
      <c r="EW163" s="4">
        <v>0</v>
      </c>
      <c r="EX163" s="4">
        <v>0</v>
      </c>
      <c r="EY163" s="4">
        <v>0</v>
      </c>
      <c r="EZ163" s="4">
        <v>0</v>
      </c>
      <c r="FA163" s="4">
        <v>0</v>
      </c>
      <c r="FB163" s="4">
        <v>0</v>
      </c>
      <c r="FC163" s="4">
        <v>0</v>
      </c>
      <c r="FD163" s="4">
        <v>0</v>
      </c>
      <c r="FE163" s="34">
        <v>0</v>
      </c>
      <c r="FG163" s="35"/>
      <c r="FH163" s="4"/>
      <c r="FI163" s="4"/>
      <c r="FJ163" s="4"/>
      <c r="FK163" s="4"/>
      <c r="FL163" s="4"/>
      <c r="FM163" s="4"/>
      <c r="FN163" s="4"/>
      <c r="FO163" s="140">
        <f>GP155/(GA160-FO160+1)</f>
        <v>42.545610498970674</v>
      </c>
      <c r="FP163" s="140">
        <f>GP155/(GA160-FO160+1)</f>
        <v>42.545610498970674</v>
      </c>
      <c r="FQ163" s="140">
        <f>GP155/(GA160-FO160+1)</f>
        <v>42.545610498970674</v>
      </c>
      <c r="FR163" s="140">
        <f>GP155/(GA160-FO160+1)</f>
        <v>42.545610498970674</v>
      </c>
      <c r="FS163" s="140">
        <f>GP155/(GA160-FO160+1)</f>
        <v>42.545610498970674</v>
      </c>
      <c r="FT163" s="140">
        <f>GP155/(GA160-FO160+1)</f>
        <v>42.545610498970674</v>
      </c>
      <c r="FU163" s="140">
        <f>GP155/(GA160-FO160+1)</f>
        <v>42.545610498970674</v>
      </c>
      <c r="FV163" s="140">
        <f>GP155/(GA160-FO160+1)</f>
        <v>42.545610498970674</v>
      </c>
      <c r="FW163" s="140">
        <f>GP155/(GA160-FO160+1)</f>
        <v>42.545610498970674</v>
      </c>
      <c r="FX163" s="140">
        <f>GP155/(GA160-FO160+1)</f>
        <v>42.545610498970674</v>
      </c>
      <c r="FY163" s="140">
        <f>GP155/(GA160-FO160+1)</f>
        <v>42.545610498970674</v>
      </c>
      <c r="FZ163" s="140">
        <f>GP155/(GA160-FO160+1)</f>
        <v>42.545610498970674</v>
      </c>
      <c r="GA163" s="140">
        <f>GP155/(GA160-FO160+1)</f>
        <v>42.545610498970674</v>
      </c>
      <c r="GB163" s="4">
        <v>0</v>
      </c>
      <c r="GC163" s="4">
        <v>0</v>
      </c>
      <c r="GD163" s="4">
        <v>0</v>
      </c>
      <c r="GE163" s="4">
        <v>0</v>
      </c>
      <c r="GF163" s="4">
        <v>0</v>
      </c>
      <c r="GG163" s="4">
        <v>0</v>
      </c>
      <c r="GH163" s="4">
        <v>0</v>
      </c>
      <c r="GI163" s="4">
        <v>0</v>
      </c>
      <c r="GJ163" s="4">
        <v>0</v>
      </c>
      <c r="GK163" s="4">
        <v>0</v>
      </c>
      <c r="GL163" s="4">
        <v>0</v>
      </c>
      <c r="GM163" s="4">
        <v>0</v>
      </c>
      <c r="GN163" s="4">
        <v>0</v>
      </c>
      <c r="GO163" s="4">
        <v>0</v>
      </c>
      <c r="GP163" s="34">
        <v>0</v>
      </c>
    </row>
    <row r="164" spans="3:198" s="6" customFormat="1" ht="18" customHeight="1" x14ac:dyDescent="0.2">
      <c r="C164" s="36" t="s">
        <v>102</v>
      </c>
      <c r="E164" s="4" t="s">
        <v>28</v>
      </c>
      <c r="F164" s="34"/>
      <c r="H164" s="61"/>
      <c r="I164" s="4"/>
      <c r="J164" s="4"/>
      <c r="K164" s="4"/>
      <c r="L164" s="83"/>
      <c r="M164" s="62"/>
      <c r="O164" s="35"/>
      <c r="P164" s="4"/>
      <c r="Q164" s="4"/>
      <c r="R164" s="4"/>
      <c r="S164" s="4"/>
      <c r="T164" s="4"/>
      <c r="U164" s="4"/>
      <c r="V164" s="4"/>
      <c r="W164" s="140">
        <f>AX156/(AN160-W160+1)</f>
        <v>10.260297768704438</v>
      </c>
      <c r="X164" s="140">
        <f>AX156/(AN160-W160+1)</f>
        <v>10.260297768704438</v>
      </c>
      <c r="Y164" s="140">
        <f>AX156/(AN160-W160+1)</f>
        <v>10.260297768704438</v>
      </c>
      <c r="Z164" s="140">
        <f>AX156/(AN160-W160+1)</f>
        <v>10.260297768704438</v>
      </c>
      <c r="AA164" s="140">
        <f>AX156/(AN160-W160+1)</f>
        <v>10.260297768704438</v>
      </c>
      <c r="AB164" s="140">
        <f>AX156/(AN160-W160+1)</f>
        <v>10.260297768704438</v>
      </c>
      <c r="AC164" s="140">
        <f>AX156/(AN160-W160+1)</f>
        <v>10.260297768704438</v>
      </c>
      <c r="AD164" s="140">
        <f>AX156/(AN160-W160+1)</f>
        <v>10.260297768704438</v>
      </c>
      <c r="AE164" s="140">
        <f>AX156/(AN160-W160+1)</f>
        <v>10.260297768704438</v>
      </c>
      <c r="AF164" s="140">
        <f>AX156/(AN160-W160+1)</f>
        <v>10.260297768704438</v>
      </c>
      <c r="AG164" s="140">
        <f>AX156/(AN160-W160+1)</f>
        <v>10.260297768704438</v>
      </c>
      <c r="AH164" s="140">
        <f>AX156/(AN160-W160+1)</f>
        <v>10.260297768704438</v>
      </c>
      <c r="AI164" s="140">
        <f>AX156/(AN160-W160+1)</f>
        <v>10.260297768704438</v>
      </c>
      <c r="AJ164" s="140">
        <f>AX156/(AN160-W160+1)</f>
        <v>10.260297768704438</v>
      </c>
      <c r="AK164" s="140">
        <f>AX156/(AN160-W160+1)</f>
        <v>10.260297768704438</v>
      </c>
      <c r="AL164" s="140">
        <f>AX156/(AN160-W160+1)</f>
        <v>10.260297768704438</v>
      </c>
      <c r="AM164" s="140">
        <f>AX156/(AN160-W160+1)</f>
        <v>10.260297768704438</v>
      </c>
      <c r="AN164" s="140">
        <f>AX156/(AN160-W160+1)</f>
        <v>10.260297768704438</v>
      </c>
      <c r="AO164" s="4">
        <v>0</v>
      </c>
      <c r="AP164" s="4">
        <v>0</v>
      </c>
      <c r="AQ164" s="4">
        <v>0</v>
      </c>
      <c r="AR164" s="4">
        <v>0</v>
      </c>
      <c r="AS164" s="4">
        <v>0</v>
      </c>
      <c r="AT164" s="4">
        <v>0</v>
      </c>
      <c r="AU164" s="4">
        <v>0</v>
      </c>
      <c r="AV164" s="4">
        <v>0</v>
      </c>
      <c r="AW164" s="4">
        <v>0</v>
      </c>
      <c r="AX164" s="34">
        <v>0</v>
      </c>
      <c r="AZ164" s="35"/>
      <c r="BA164" s="4"/>
      <c r="BB164" s="4"/>
      <c r="BC164" s="4"/>
      <c r="BD164" s="4"/>
      <c r="BE164" s="4"/>
      <c r="BF164" s="4"/>
      <c r="BG164" s="4"/>
      <c r="BH164" s="140">
        <f>CI156/(BY160-BH160+1)</f>
        <v>3.8896838154731563</v>
      </c>
      <c r="BI164" s="140">
        <f>CI156/(BY160-BH160+1)</f>
        <v>3.8896838154731563</v>
      </c>
      <c r="BJ164" s="140">
        <f>CI156/(BY160-BH160+1)</f>
        <v>3.8896838154731563</v>
      </c>
      <c r="BK164" s="140">
        <f>CI156/(BY160-BH160+1)</f>
        <v>3.8896838154731563</v>
      </c>
      <c r="BL164" s="140">
        <f>CI156/(BY160-BH160+1)</f>
        <v>3.8896838154731563</v>
      </c>
      <c r="BM164" s="140">
        <f>CI156/(BY160-BH160+1)</f>
        <v>3.8896838154731563</v>
      </c>
      <c r="BN164" s="140">
        <f>CI156/(BY160-BH160+1)</f>
        <v>3.8896838154731563</v>
      </c>
      <c r="BO164" s="140">
        <f>CI156/(BY160-BH160+1)</f>
        <v>3.8896838154731563</v>
      </c>
      <c r="BP164" s="140">
        <f>CI156/(BY160-BH160+1)</f>
        <v>3.8896838154731563</v>
      </c>
      <c r="BQ164" s="140">
        <f>CI156/(BY160-BH160+1)</f>
        <v>3.8896838154731563</v>
      </c>
      <c r="BR164" s="140">
        <f>CI156/(BY160-BH160+1)</f>
        <v>3.8896838154731563</v>
      </c>
      <c r="BS164" s="140">
        <f>CI156/(BY160-BH160+1)</f>
        <v>3.8896838154731563</v>
      </c>
      <c r="BT164" s="140">
        <f>CI156/(BY160-BH160+1)</f>
        <v>3.8896838154731563</v>
      </c>
      <c r="BU164" s="140">
        <f>CI156/(BY160-BH160+1)</f>
        <v>3.8896838154731563</v>
      </c>
      <c r="BV164" s="140">
        <f>CI156/(BY160-BH160+1)</f>
        <v>3.8896838154731563</v>
      </c>
      <c r="BW164" s="140">
        <f>CI156/(BY160-BH160+1)</f>
        <v>3.8896838154731563</v>
      </c>
      <c r="BX164" s="140">
        <f>CI156/(BY160-BH160+1)</f>
        <v>3.8896838154731563</v>
      </c>
      <c r="BY164" s="140">
        <f>CI156/(BY160-BH160+1)</f>
        <v>3.8896838154731563</v>
      </c>
      <c r="BZ164" s="4">
        <v>0</v>
      </c>
      <c r="CA164" s="4">
        <v>0</v>
      </c>
      <c r="CB164" s="4">
        <v>0</v>
      </c>
      <c r="CC164" s="4">
        <v>0</v>
      </c>
      <c r="CD164" s="4">
        <v>0</v>
      </c>
      <c r="CE164" s="4">
        <v>0</v>
      </c>
      <c r="CF164" s="4">
        <v>0</v>
      </c>
      <c r="CG164" s="4">
        <v>0</v>
      </c>
      <c r="CH164" s="4">
        <v>0</v>
      </c>
      <c r="CI164" s="34">
        <v>0</v>
      </c>
      <c r="CK164" s="35"/>
      <c r="CL164" s="4"/>
      <c r="CM164" s="4"/>
      <c r="CN164" s="4"/>
      <c r="CO164" s="4"/>
      <c r="CP164" s="4"/>
      <c r="CQ164" s="4"/>
      <c r="CR164" s="4"/>
      <c r="CS164" s="140">
        <f>DT156/(DJ160-CS160+1)</f>
        <v>5.9921881519317468</v>
      </c>
      <c r="CT164" s="140">
        <f>DT156/(DJ160-CS160+1)</f>
        <v>5.9921881519317468</v>
      </c>
      <c r="CU164" s="140">
        <f>DT156/(DJ160-CS160+1)</f>
        <v>5.9921881519317468</v>
      </c>
      <c r="CV164" s="140">
        <f>DT156/(DJ160-CS160+1)</f>
        <v>5.9921881519317468</v>
      </c>
      <c r="CW164" s="140">
        <f>DT156/(DJ160-CS160+1)</f>
        <v>5.9921881519317468</v>
      </c>
      <c r="CX164" s="140">
        <f>DT156/(DJ160-CS160+1)</f>
        <v>5.9921881519317468</v>
      </c>
      <c r="CY164" s="140">
        <f>DT156/(DJ160-CS160+1)</f>
        <v>5.9921881519317468</v>
      </c>
      <c r="CZ164" s="140">
        <f>DT156/(DJ160-CS160+1)</f>
        <v>5.9921881519317468</v>
      </c>
      <c r="DA164" s="140">
        <f>DT156/(DJ160-CS160+1)</f>
        <v>5.9921881519317468</v>
      </c>
      <c r="DB164" s="140">
        <f>DT156/(DJ160-CS160+1)</f>
        <v>5.9921881519317468</v>
      </c>
      <c r="DC164" s="140">
        <f>DT156/(DJ160-CS160+1)</f>
        <v>5.9921881519317468</v>
      </c>
      <c r="DD164" s="140">
        <f>DT156/(DJ160-CS160+1)</f>
        <v>5.9921881519317468</v>
      </c>
      <c r="DE164" s="140">
        <f>DT156/(DJ160-CS160+1)</f>
        <v>5.9921881519317468</v>
      </c>
      <c r="DF164" s="140">
        <f>DT156/(DJ160-CS160+1)</f>
        <v>5.9921881519317468</v>
      </c>
      <c r="DG164" s="140">
        <f>DT156/(DJ160-CS160+1)</f>
        <v>5.9921881519317468</v>
      </c>
      <c r="DH164" s="140">
        <f>DT156/(DJ160-CS160+1)</f>
        <v>5.9921881519317468</v>
      </c>
      <c r="DI164" s="140">
        <f>DT156/(DJ160-CS160+1)</f>
        <v>5.9921881519317468</v>
      </c>
      <c r="DJ164" s="140">
        <f>DT156/(DJ160-CS160+1)</f>
        <v>5.9921881519317468</v>
      </c>
      <c r="DK164" s="4">
        <v>0</v>
      </c>
      <c r="DL164" s="4">
        <v>0</v>
      </c>
      <c r="DM164" s="4">
        <v>0</v>
      </c>
      <c r="DN164" s="4">
        <v>0</v>
      </c>
      <c r="DO164" s="4">
        <v>0</v>
      </c>
      <c r="DP164" s="4">
        <v>0</v>
      </c>
      <c r="DQ164" s="4">
        <v>0</v>
      </c>
      <c r="DR164" s="4">
        <v>0</v>
      </c>
      <c r="DS164" s="4">
        <v>0</v>
      </c>
      <c r="DT164" s="34">
        <v>0</v>
      </c>
      <c r="DV164" s="35"/>
      <c r="DW164" s="4"/>
      <c r="DX164" s="4"/>
      <c r="DY164" s="4"/>
      <c r="DZ164" s="4"/>
      <c r="EA164" s="4"/>
      <c r="EB164" s="4"/>
      <c r="EC164" s="4"/>
      <c r="ED164" s="140">
        <f>FE156/(EU160-ED160+1)</f>
        <v>11.964288466147503</v>
      </c>
      <c r="EE164" s="140">
        <f>FE156/(EU160-ED160+1)</f>
        <v>11.964288466147503</v>
      </c>
      <c r="EF164" s="140">
        <f>FE156/(EU160-ED160+1)</f>
        <v>11.964288466147503</v>
      </c>
      <c r="EG164" s="140">
        <f>FE156/(EU160-ED160+1)</f>
        <v>11.964288466147503</v>
      </c>
      <c r="EH164" s="140">
        <f>FE156/(EU160-ED160+1)</f>
        <v>11.964288466147503</v>
      </c>
      <c r="EI164" s="140">
        <f>FE156/(EU160-ED160+1)</f>
        <v>11.964288466147503</v>
      </c>
      <c r="EJ164" s="140">
        <f>FE156/(EU160-ED160+1)</f>
        <v>11.964288466147503</v>
      </c>
      <c r="EK164" s="140">
        <f>FE156/(EU160-ED160+1)</f>
        <v>11.964288466147503</v>
      </c>
      <c r="EL164" s="140">
        <f>FE156/(EU160-ED160+1)</f>
        <v>11.964288466147503</v>
      </c>
      <c r="EM164" s="140">
        <f>FE156/(EU160-ED160+1)</f>
        <v>11.964288466147503</v>
      </c>
      <c r="EN164" s="140">
        <f>FE156/(EU160-ED160+1)</f>
        <v>11.964288466147503</v>
      </c>
      <c r="EO164" s="140">
        <f>FE156/(EU160-ED160+1)</f>
        <v>11.964288466147503</v>
      </c>
      <c r="EP164" s="140">
        <f>FE156/(EU160-ED160+1)</f>
        <v>11.964288466147503</v>
      </c>
      <c r="EQ164" s="140">
        <f>FE156/(EU160-ED160+1)</f>
        <v>11.964288466147503</v>
      </c>
      <c r="ER164" s="140">
        <f>FE156/(EU160-ED160+1)</f>
        <v>11.964288466147503</v>
      </c>
      <c r="ES164" s="140">
        <f>FE156/(EU160-ED160+1)</f>
        <v>11.964288466147503</v>
      </c>
      <c r="ET164" s="140">
        <f>FE156/(EU160-ED160+1)</f>
        <v>11.964288466147503</v>
      </c>
      <c r="EU164" s="140">
        <f>FE156/(EU160-ED160+1)</f>
        <v>11.964288466147503</v>
      </c>
      <c r="EV164" s="4">
        <v>0</v>
      </c>
      <c r="EW164" s="4">
        <v>0</v>
      </c>
      <c r="EX164" s="4">
        <v>0</v>
      </c>
      <c r="EY164" s="4">
        <v>0</v>
      </c>
      <c r="EZ164" s="4">
        <v>0</v>
      </c>
      <c r="FA164" s="4">
        <v>0</v>
      </c>
      <c r="FB164" s="4">
        <v>0</v>
      </c>
      <c r="FC164" s="4">
        <v>0</v>
      </c>
      <c r="FD164" s="4">
        <v>0</v>
      </c>
      <c r="FE164" s="34">
        <v>0</v>
      </c>
      <c r="FG164" s="35"/>
      <c r="FH164" s="4"/>
      <c r="FI164" s="4"/>
      <c r="FJ164" s="4"/>
      <c r="FK164" s="4"/>
      <c r="FL164" s="4"/>
      <c r="FM164" s="4"/>
      <c r="FN164" s="4"/>
      <c r="FO164" s="140">
        <f>GP156/(GF160-FO160+1)</f>
        <v>13.321416984085248</v>
      </c>
      <c r="FP164" s="140">
        <f>GP156/(GF160-FO160+1)</f>
        <v>13.321416984085248</v>
      </c>
      <c r="FQ164" s="140">
        <f>GP156/(GF160-FO160+1)</f>
        <v>13.321416984085248</v>
      </c>
      <c r="FR164" s="140">
        <f>GP156/(GF160-FO160+1)</f>
        <v>13.321416984085248</v>
      </c>
      <c r="FS164" s="140">
        <f>GP156/(GF160-FO160+1)</f>
        <v>13.321416984085248</v>
      </c>
      <c r="FT164" s="140">
        <f>GP156/(GF160-FO160+1)</f>
        <v>13.321416984085248</v>
      </c>
      <c r="FU164" s="140">
        <f>GP156/(GF160-FO160+1)</f>
        <v>13.321416984085248</v>
      </c>
      <c r="FV164" s="140">
        <f>GP156/(GF160-FO160+1)</f>
        <v>13.321416984085248</v>
      </c>
      <c r="FW164" s="140">
        <f>GP156/(GF160-FO160+1)</f>
        <v>13.321416984085248</v>
      </c>
      <c r="FX164" s="140">
        <f>GP156/(GF160-FO160+1)</f>
        <v>13.321416984085248</v>
      </c>
      <c r="FY164" s="140">
        <f>GP156/(GF160-FO160+1)</f>
        <v>13.321416984085248</v>
      </c>
      <c r="FZ164" s="140">
        <f>GP156/(GF160-FO160+1)</f>
        <v>13.321416984085248</v>
      </c>
      <c r="GA164" s="140">
        <f>GP156/(GF160-FO160+1)</f>
        <v>13.321416984085248</v>
      </c>
      <c r="GB164" s="140">
        <f>GP156/(GF160-FO160+1)</f>
        <v>13.321416984085248</v>
      </c>
      <c r="GC164" s="140">
        <f>GP156/(GF160-FO160+1)</f>
        <v>13.321416984085248</v>
      </c>
      <c r="GD164" s="140">
        <f>GP156/(GF160-FO160+1)</f>
        <v>13.321416984085248</v>
      </c>
      <c r="GE164" s="140">
        <f>GP156/(GF160-FO160+1)</f>
        <v>13.321416984085248</v>
      </c>
      <c r="GF164" s="140">
        <f>GP156/(GF160-FO160+1)</f>
        <v>13.321416984085248</v>
      </c>
      <c r="GG164" s="4">
        <v>0</v>
      </c>
      <c r="GH164" s="4">
        <v>0</v>
      </c>
      <c r="GI164" s="4">
        <v>0</v>
      </c>
      <c r="GJ164" s="4">
        <v>0</v>
      </c>
      <c r="GK164" s="4">
        <v>0</v>
      </c>
      <c r="GL164" s="4">
        <v>0</v>
      </c>
      <c r="GM164" s="4">
        <v>0</v>
      </c>
      <c r="GN164" s="4">
        <v>0</v>
      </c>
      <c r="GO164" s="4">
        <v>0</v>
      </c>
      <c r="GP164" s="34">
        <v>0</v>
      </c>
    </row>
    <row r="165" spans="3:198" s="6" customFormat="1" ht="18" customHeight="1" x14ac:dyDescent="0.2">
      <c r="C165" s="36" t="s">
        <v>61</v>
      </c>
      <c r="E165" s="4" t="s">
        <v>28</v>
      </c>
      <c r="F165" s="34"/>
      <c r="H165" s="61"/>
      <c r="I165" s="4"/>
      <c r="J165" s="4"/>
      <c r="K165" s="4"/>
      <c r="L165" s="83"/>
      <c r="M165" s="62"/>
      <c r="O165" s="35"/>
      <c r="P165" s="4"/>
      <c r="Q165" s="4"/>
      <c r="R165" s="4"/>
      <c r="S165" s="4"/>
      <c r="T165" s="4"/>
      <c r="U165" s="4"/>
      <c r="V165" s="4"/>
      <c r="W165" s="140">
        <f>AD157/(AD160-W160+1)</f>
        <v>24.651801831000029</v>
      </c>
      <c r="X165" s="140">
        <f>AD157/(AD160-W160+1)</f>
        <v>24.651801831000029</v>
      </c>
      <c r="Y165" s="140">
        <f>AD157/(AD160-W160+1)</f>
        <v>24.651801831000029</v>
      </c>
      <c r="Z165" s="140">
        <f>AD157/(AD160-W160+1)</f>
        <v>24.651801831000029</v>
      </c>
      <c r="AA165" s="140">
        <f>AD157/(AD160-W160+1)</f>
        <v>24.651801831000029</v>
      </c>
      <c r="AB165" s="140">
        <f>AD157/(AD160-W160+1)</f>
        <v>24.651801831000029</v>
      </c>
      <c r="AC165" s="140">
        <f>AD157/(AD160-W160+1)</f>
        <v>24.651801831000029</v>
      </c>
      <c r="AD165" s="140">
        <f>AD157/(AD160-W160+1)</f>
        <v>24.651801831000029</v>
      </c>
      <c r="AE165" s="4">
        <f>AX157/(AW160-AE160+1)</f>
        <v>0</v>
      </c>
      <c r="AF165" s="4">
        <f>AX157/(AW160-AE160+1)</f>
        <v>0</v>
      </c>
      <c r="AG165" s="4">
        <f>AX157/(AW160-AE160+1)</f>
        <v>0</v>
      </c>
      <c r="AH165" s="4">
        <f>AX157/(AW160-AE160+1)</f>
        <v>0</v>
      </c>
      <c r="AI165" s="4">
        <f>AX157/(AW160-AE160+1)</f>
        <v>0</v>
      </c>
      <c r="AJ165" s="4">
        <f>AX157/(AW160-AE160+1)</f>
        <v>0</v>
      </c>
      <c r="AK165" s="4">
        <f>AX157/(AW160-AE160+1)</f>
        <v>0</v>
      </c>
      <c r="AL165" s="4">
        <f>AX157/(AW160-AE160+1)</f>
        <v>0</v>
      </c>
      <c r="AM165" s="4">
        <f>AX157/(AW160-AE160+1)</f>
        <v>0</v>
      </c>
      <c r="AN165" s="4">
        <f>AX157/(AW160-AE160+1)</f>
        <v>0</v>
      </c>
      <c r="AO165" s="4">
        <f>AX157/(AW160-AE160+1)</f>
        <v>0</v>
      </c>
      <c r="AP165" s="4">
        <f>AX157/(AW160-AE160+1)</f>
        <v>0</v>
      </c>
      <c r="AQ165" s="4">
        <f>AX157/(AW160-AE160+1)</f>
        <v>0</v>
      </c>
      <c r="AR165" s="4">
        <f>AX157/(AW160-AE160+1)</f>
        <v>0</v>
      </c>
      <c r="AS165" s="4">
        <f>AX157/(AW160-AE160+1)</f>
        <v>0</v>
      </c>
      <c r="AT165" s="4">
        <f>AX157/(AW160-AE160+1)</f>
        <v>0</v>
      </c>
      <c r="AU165" s="4">
        <f>AX157/(AW160-AE160+1)</f>
        <v>0</v>
      </c>
      <c r="AV165" s="4">
        <f>AX157/(AW160-AE160+1)</f>
        <v>0</v>
      </c>
      <c r="AW165" s="4">
        <f>AX157/(AW160-AE160+1)</f>
        <v>0</v>
      </c>
      <c r="AX165" s="34">
        <v>0</v>
      </c>
      <c r="AZ165" s="35"/>
      <c r="BA165" s="4"/>
      <c r="BB165" s="4"/>
      <c r="BC165" s="4"/>
      <c r="BD165" s="4"/>
      <c r="BE165" s="4"/>
      <c r="BF165" s="4"/>
      <c r="BG165" s="4"/>
      <c r="BH165" s="140">
        <f>BO157/(BO160-BH160+1)</f>
        <v>0</v>
      </c>
      <c r="BI165" s="140">
        <f>BO157/(BO160-BH160+1)</f>
        <v>0</v>
      </c>
      <c r="BJ165" s="140">
        <f>BO157/(BO160-BH160+1)</f>
        <v>0</v>
      </c>
      <c r="BK165" s="140">
        <f>BO157/(BO160-BH160+1)</f>
        <v>0</v>
      </c>
      <c r="BL165" s="140">
        <f>BO157/(BO160-BH160+1)</f>
        <v>0</v>
      </c>
      <c r="BM165" s="140">
        <f>BO157/(BO160-BH160+1)</f>
        <v>0</v>
      </c>
      <c r="BN165" s="140">
        <f>BO157/(BO160-BH160+1)</f>
        <v>0</v>
      </c>
      <c r="BO165" s="140">
        <f>BO157/(BO160-BH160+1)</f>
        <v>0</v>
      </c>
      <c r="BP165" s="4">
        <f>CI157/(CH160-BP160+1)</f>
        <v>0</v>
      </c>
      <c r="BQ165" s="4">
        <f>CI157/(CH160-BP160+1)</f>
        <v>0</v>
      </c>
      <c r="BR165" s="4">
        <f>CI157/(CH160-BP160+1)</f>
        <v>0</v>
      </c>
      <c r="BS165" s="4">
        <f>CI157/(CH160-BP160+1)</f>
        <v>0</v>
      </c>
      <c r="BT165" s="4">
        <f>CI157/(CH160-BP160+1)</f>
        <v>0</v>
      </c>
      <c r="BU165" s="4">
        <f>CI157/(CH160-BP160+1)</f>
        <v>0</v>
      </c>
      <c r="BV165" s="4">
        <f>CI157/(CH160-BP160+1)</f>
        <v>0</v>
      </c>
      <c r="BW165" s="4">
        <f>CI157/(CH160-BP160+1)</f>
        <v>0</v>
      </c>
      <c r="BX165" s="4">
        <f>CI157/(CH160-BP160+1)</f>
        <v>0</v>
      </c>
      <c r="BY165" s="4">
        <f>CI157/(CH160-BP160+1)</f>
        <v>0</v>
      </c>
      <c r="BZ165" s="4">
        <f>CI157/(CH160-BP160+1)</f>
        <v>0</v>
      </c>
      <c r="CA165" s="4">
        <f>CI157/(CH160-BP160+1)</f>
        <v>0</v>
      </c>
      <c r="CB165" s="4">
        <f>CI157/(CH160-BP160+1)</f>
        <v>0</v>
      </c>
      <c r="CC165" s="4">
        <f>CI157/(CH160-BP160+1)</f>
        <v>0</v>
      </c>
      <c r="CD165" s="4">
        <f>CI157/(CH160-BP160+1)</f>
        <v>0</v>
      </c>
      <c r="CE165" s="4">
        <f>CI157/(CH160-BP160+1)</f>
        <v>0</v>
      </c>
      <c r="CF165" s="4">
        <f>CI157/(CH160-BP160+1)</f>
        <v>0</v>
      </c>
      <c r="CG165" s="4">
        <f>CI157/(CH160-BP160+1)</f>
        <v>0</v>
      </c>
      <c r="CH165" s="4">
        <f>CI157/(CH160-BP160+1)</f>
        <v>0</v>
      </c>
      <c r="CI165" s="34">
        <v>0</v>
      </c>
      <c r="CK165" s="35"/>
      <c r="CL165" s="4"/>
      <c r="CM165" s="4"/>
      <c r="CN165" s="4"/>
      <c r="CO165" s="4"/>
      <c r="CP165" s="4"/>
      <c r="CQ165" s="4"/>
      <c r="CR165" s="4"/>
      <c r="CS165" s="140">
        <f>CZ157/(CZ160-CS160+1)</f>
        <v>0</v>
      </c>
      <c r="CT165" s="140">
        <f>CZ157/(CZ160-CS160+1)</f>
        <v>0</v>
      </c>
      <c r="CU165" s="140">
        <f>CZ157/(CZ160-CS160+1)</f>
        <v>0</v>
      </c>
      <c r="CV165" s="140">
        <f>CZ157/(CZ160-CS160+1)</f>
        <v>0</v>
      </c>
      <c r="CW165" s="140">
        <f>CZ157/(CZ160-CS160+1)</f>
        <v>0</v>
      </c>
      <c r="CX165" s="140">
        <f>CZ157/(CZ160-CS160+1)</f>
        <v>0</v>
      </c>
      <c r="CY165" s="140">
        <f>CZ157/(CZ160-CS160+1)</f>
        <v>0</v>
      </c>
      <c r="CZ165" s="140">
        <f>CZ157/(CZ160-CS160+1)</f>
        <v>0</v>
      </c>
      <c r="DA165" s="140">
        <f>DT157/(DS160-DA160+1)</f>
        <v>7.5774057586091015</v>
      </c>
      <c r="DB165" s="140">
        <f>DT157/(DS160-DA160+1)</f>
        <v>7.5774057586091015</v>
      </c>
      <c r="DC165" s="140">
        <f>DT157/(DS160-DA160+1)</f>
        <v>7.5774057586091015</v>
      </c>
      <c r="DD165" s="140">
        <f>DT157/(DS160-DA160+1)</f>
        <v>7.5774057586091015</v>
      </c>
      <c r="DE165" s="140">
        <f>DT157/(DS160-DA160+1)</f>
        <v>7.5774057586091015</v>
      </c>
      <c r="DF165" s="140">
        <f>DT157/(DS160-DA160+1)</f>
        <v>7.5774057586091015</v>
      </c>
      <c r="DG165" s="140">
        <f>DT157/(DS160-DA160+1)</f>
        <v>7.5774057586091015</v>
      </c>
      <c r="DH165" s="140">
        <f>DT157/(DS160-DA160+1)</f>
        <v>7.5774057586091015</v>
      </c>
      <c r="DI165" s="140">
        <f>DT157/(DS160-DA160+1)</f>
        <v>7.5774057586091015</v>
      </c>
      <c r="DJ165" s="140">
        <f>DT157/(DS160-DA160+1)</f>
        <v>7.5774057586091015</v>
      </c>
      <c r="DK165" s="140">
        <f>DT157/(DS160-DA160+1)</f>
        <v>7.5774057586091015</v>
      </c>
      <c r="DL165" s="140">
        <f>DT157/(DS160-DA160+1)</f>
        <v>7.5774057586091015</v>
      </c>
      <c r="DM165" s="140">
        <f>DT157/(DS160-DA160+1)</f>
        <v>7.5774057586091015</v>
      </c>
      <c r="DN165" s="140">
        <f>DT157/(DS160-DA160+1)</f>
        <v>7.5774057586091015</v>
      </c>
      <c r="DO165" s="140">
        <f>DT157/(DS160-DA160+1)</f>
        <v>7.5774057586091015</v>
      </c>
      <c r="DP165" s="140">
        <f>DT157/(DS160-DA160+1)</f>
        <v>7.5774057586091015</v>
      </c>
      <c r="DQ165" s="140">
        <f>DT157/(DS160-DA160+1)</f>
        <v>7.5774057586091015</v>
      </c>
      <c r="DR165" s="140">
        <f>DT157/(DS160-DA160+1)</f>
        <v>7.5774057586091015</v>
      </c>
      <c r="DS165" s="140">
        <f>DT157/(DS160-DA160+1)</f>
        <v>7.5774057586091015</v>
      </c>
      <c r="DT165" s="34">
        <v>0</v>
      </c>
      <c r="DV165" s="35"/>
      <c r="DW165" s="4"/>
      <c r="DX165" s="4"/>
      <c r="DY165" s="4"/>
      <c r="DZ165" s="4"/>
      <c r="EA165" s="4"/>
      <c r="EB165" s="4"/>
      <c r="EC165" s="4"/>
      <c r="ED165" s="140">
        <f>EK157/(EK160-ED160+1)</f>
        <v>25.069079686312183</v>
      </c>
      <c r="EE165" s="140">
        <f>EK157/(EK160-ED160+1)</f>
        <v>25.069079686312183</v>
      </c>
      <c r="EF165" s="140">
        <f>EK157/(EK160-ED160+1)</f>
        <v>25.069079686312183</v>
      </c>
      <c r="EG165" s="140">
        <f>EK157/(EK160-ED160+1)</f>
        <v>25.069079686312183</v>
      </c>
      <c r="EH165" s="140">
        <f>EK157/(EK160-ED160+1)</f>
        <v>25.069079686312183</v>
      </c>
      <c r="EI165" s="140">
        <f>EK157/(EK160-ED160+1)</f>
        <v>25.069079686312183</v>
      </c>
      <c r="EJ165" s="140">
        <f>EK157/(EK160-ED160+1)</f>
        <v>25.069079686312183</v>
      </c>
      <c r="EK165" s="140">
        <f>EK157/(EK160-ED160+1)</f>
        <v>25.069079686312183</v>
      </c>
      <c r="EL165" s="140">
        <f>FE157/(FD160-EL160+1)</f>
        <v>0</v>
      </c>
      <c r="EM165" s="140">
        <f>FE157/(FD160-EL160+1)</f>
        <v>0</v>
      </c>
      <c r="EN165" s="140">
        <f>FE157/(FD160-EL160+1)</f>
        <v>0</v>
      </c>
      <c r="EO165" s="140">
        <f>FE157/(FD160-EL160+1)</f>
        <v>0</v>
      </c>
      <c r="EP165" s="140">
        <f>FE157/(FD160-EL160+1)</f>
        <v>0</v>
      </c>
      <c r="EQ165" s="140">
        <f>FE157/(FD160-EL160+1)</f>
        <v>0</v>
      </c>
      <c r="ER165" s="140">
        <f>FE157/(FD160-EL160+1)</f>
        <v>0</v>
      </c>
      <c r="ES165" s="140">
        <f>FE157/(FD160-EL160+1)</f>
        <v>0</v>
      </c>
      <c r="ET165" s="140">
        <f>FE157/(FD160-EL160+1)</f>
        <v>0</v>
      </c>
      <c r="EU165" s="140">
        <f>FE157/(FD160-EL160+1)</f>
        <v>0</v>
      </c>
      <c r="EV165" s="140">
        <f>FE157/(FD160-EL160+1)</f>
        <v>0</v>
      </c>
      <c r="EW165" s="140">
        <f>FE157/(FD160-EL160+1)</f>
        <v>0</v>
      </c>
      <c r="EX165" s="140">
        <f>FE157/(FD160-EL160+1)</f>
        <v>0</v>
      </c>
      <c r="EY165" s="140">
        <f>FE157/(FD160-EL160+1)</f>
        <v>0</v>
      </c>
      <c r="EZ165" s="140">
        <f>FE157/(FD160-EL160+1)</f>
        <v>0</v>
      </c>
      <c r="FA165" s="140">
        <f>FE157/(FD160-EL160+1)</f>
        <v>0</v>
      </c>
      <c r="FB165" s="140">
        <f>FE157/(FD160-EL160+1)</f>
        <v>0</v>
      </c>
      <c r="FC165" s="140">
        <f>FE157/(FD160-EL160+1)</f>
        <v>0</v>
      </c>
      <c r="FD165" s="140">
        <f>FE157/(FD160-EL160+1)</f>
        <v>0</v>
      </c>
      <c r="FE165" s="34">
        <v>0</v>
      </c>
      <c r="FG165" s="35"/>
      <c r="FH165" s="4"/>
      <c r="FI165" s="4"/>
      <c r="FJ165" s="4"/>
      <c r="FK165" s="4"/>
      <c r="FL165" s="4"/>
      <c r="FM165" s="4"/>
      <c r="FN165" s="4"/>
      <c r="FO165" s="140">
        <f>FV157/(FV160-FO160+1)</f>
        <v>46.163321109580643</v>
      </c>
      <c r="FP165" s="140">
        <f>FV157/(FV160-FO160+1)</f>
        <v>46.163321109580643</v>
      </c>
      <c r="FQ165" s="140">
        <f>FV157/(FV160-FO160+1)</f>
        <v>46.163321109580643</v>
      </c>
      <c r="FR165" s="140">
        <f>FV157/(FV160-FO160+1)</f>
        <v>46.163321109580643</v>
      </c>
      <c r="FS165" s="140">
        <f>FV157/(FV160-FO160+1)</f>
        <v>46.163321109580643</v>
      </c>
      <c r="FT165" s="140">
        <f>FV157/(FV160-FO160+1)</f>
        <v>46.163321109580643</v>
      </c>
      <c r="FU165" s="140">
        <f>FV157/(FV160-FO160+1)</f>
        <v>46.163321109580643</v>
      </c>
      <c r="FV165" s="140">
        <f>FV157/(FV160-FO160+1)</f>
        <v>46.163321109580643</v>
      </c>
      <c r="FW165" s="140">
        <f>GP157/(GO160-FW160+1)</f>
        <v>77.748751342451612</v>
      </c>
      <c r="FX165" s="140">
        <f>GP157/(GO160-FW160+1)</f>
        <v>77.748751342451612</v>
      </c>
      <c r="FY165" s="140">
        <f>GP157/(GO160-FW160+1)</f>
        <v>77.748751342451612</v>
      </c>
      <c r="FZ165" s="140">
        <f>GP157/(GO160-FW160+1)</f>
        <v>77.748751342451612</v>
      </c>
      <c r="GA165" s="140">
        <f>GP157/(GO160-FW160+1)</f>
        <v>77.748751342451612</v>
      </c>
      <c r="GB165" s="140">
        <f>GP157/(GO160-FW160+1)</f>
        <v>77.748751342451612</v>
      </c>
      <c r="GC165" s="140">
        <f>GP157/(GO160-FW160+1)</f>
        <v>77.748751342451612</v>
      </c>
      <c r="GD165" s="140">
        <f>GP157/(GO160-FW160+1)</f>
        <v>77.748751342451612</v>
      </c>
      <c r="GE165" s="140">
        <f>GP157/(GO160-FW160+1)</f>
        <v>77.748751342451612</v>
      </c>
      <c r="GF165" s="140">
        <f>GP157/(GO160-FW160+1)</f>
        <v>77.748751342451612</v>
      </c>
      <c r="GG165" s="140">
        <f>GP157/(GO160-FW160+1)</f>
        <v>77.748751342451612</v>
      </c>
      <c r="GH165" s="140">
        <f>GP157/(GO160-FW160+1)</f>
        <v>77.748751342451612</v>
      </c>
      <c r="GI165" s="140">
        <f>GP157/(GO160-FW160+1)</f>
        <v>77.748751342451612</v>
      </c>
      <c r="GJ165" s="140">
        <f>GP157/(GO160-FW160+1)</f>
        <v>77.748751342451612</v>
      </c>
      <c r="GK165" s="140">
        <f>GP157/(GO160-FW160+1)</f>
        <v>77.748751342451612</v>
      </c>
      <c r="GL165" s="140">
        <f>GP157/(GO160-FW160+1)</f>
        <v>77.748751342451612</v>
      </c>
      <c r="GM165" s="140">
        <f>GP157/(GO160-FW160+1)</f>
        <v>77.748751342451612</v>
      </c>
      <c r="GN165" s="140">
        <f>GP157/(GO160-FW160+1)</f>
        <v>77.748751342451612</v>
      </c>
      <c r="GO165" s="140">
        <f>GP157/(GO160-FW160+1)</f>
        <v>77.748751342451612</v>
      </c>
      <c r="GP165" s="34">
        <v>0</v>
      </c>
    </row>
    <row r="166" spans="3:198" s="6" customFormat="1" ht="18" customHeight="1" x14ac:dyDescent="0.2">
      <c r="C166" s="320" t="s">
        <v>93</v>
      </c>
      <c r="D166" s="310"/>
      <c r="E166" s="296" t="s">
        <v>28</v>
      </c>
      <c r="F166" s="296"/>
      <c r="H166" s="91"/>
      <c r="I166" s="81"/>
      <c r="J166" s="81"/>
      <c r="K166" s="81"/>
      <c r="L166" s="92"/>
      <c r="M166" s="94"/>
      <c r="O166" s="93"/>
      <c r="P166" s="4"/>
      <c r="Q166" s="4"/>
      <c r="R166" s="4"/>
      <c r="S166" s="4"/>
      <c r="T166" s="4"/>
      <c r="U166" s="4"/>
      <c r="V166" s="170"/>
      <c r="W166" s="170">
        <f>SUM(W161:W165)</f>
        <v>59.639575073017063</v>
      </c>
      <c r="X166" s="170">
        <f t="shared" ref="X166:AX166" si="65">SUM(X161:X165)</f>
        <v>59.639575073017063</v>
      </c>
      <c r="Y166" s="170">
        <f t="shared" si="65"/>
        <v>101.30459225217204</v>
      </c>
      <c r="Z166" s="170">
        <f t="shared" si="65"/>
        <v>101.30459225217204</v>
      </c>
      <c r="AA166" s="170">
        <f t="shared" si="65"/>
        <v>101.30459225217204</v>
      </c>
      <c r="AB166" s="170">
        <f t="shared" si="65"/>
        <v>101.30459225217204</v>
      </c>
      <c r="AC166" s="170">
        <f t="shared" si="65"/>
        <v>101.30459225217204</v>
      </c>
      <c r="AD166" s="170">
        <f t="shared" si="65"/>
        <v>101.30459225217204</v>
      </c>
      <c r="AE166" s="170">
        <f t="shared" si="65"/>
        <v>21.620246897038147</v>
      </c>
      <c r="AF166" s="170">
        <f t="shared" si="65"/>
        <v>21.620246897038147</v>
      </c>
      <c r="AG166" s="170">
        <f t="shared" si="65"/>
        <v>21.620246897038147</v>
      </c>
      <c r="AH166" s="170">
        <f t="shared" si="65"/>
        <v>21.620246897038147</v>
      </c>
      <c r="AI166" s="170">
        <f t="shared" si="65"/>
        <v>21.620246897038147</v>
      </c>
      <c r="AJ166" s="170">
        <f t="shared" si="65"/>
        <v>10.260297768704438</v>
      </c>
      <c r="AK166" s="170">
        <f t="shared" si="65"/>
        <v>10.260297768704438</v>
      </c>
      <c r="AL166" s="170">
        <f t="shared" si="65"/>
        <v>10.260297768704438</v>
      </c>
      <c r="AM166" s="170">
        <f t="shared" si="65"/>
        <v>10.260297768704438</v>
      </c>
      <c r="AN166" s="170">
        <f t="shared" si="65"/>
        <v>10.260297768704438</v>
      </c>
      <c r="AO166" s="170">
        <f t="shared" si="65"/>
        <v>0</v>
      </c>
      <c r="AP166" s="170">
        <f t="shared" si="65"/>
        <v>0</v>
      </c>
      <c r="AQ166" s="170">
        <f t="shared" si="65"/>
        <v>0</v>
      </c>
      <c r="AR166" s="170">
        <f t="shared" si="65"/>
        <v>0</v>
      </c>
      <c r="AS166" s="170">
        <f t="shared" si="65"/>
        <v>0</v>
      </c>
      <c r="AT166" s="170">
        <f t="shared" si="65"/>
        <v>0</v>
      </c>
      <c r="AU166" s="170">
        <f t="shared" si="65"/>
        <v>0</v>
      </c>
      <c r="AV166" s="170">
        <f t="shared" si="65"/>
        <v>0</v>
      </c>
      <c r="AW166" s="170">
        <f t="shared" si="65"/>
        <v>0</v>
      </c>
      <c r="AX166" s="141">
        <f t="shared" si="65"/>
        <v>0</v>
      </c>
      <c r="AZ166" s="93"/>
      <c r="BA166" s="4"/>
      <c r="BB166" s="4"/>
      <c r="BC166" s="4"/>
      <c r="BD166" s="4"/>
      <c r="BE166" s="4"/>
      <c r="BF166" s="4"/>
      <c r="BG166" s="170"/>
      <c r="BH166" s="170">
        <f>SUM(BH161:BH165)</f>
        <v>15.693314047530176</v>
      </c>
      <c r="BI166" s="170">
        <f t="shared" ref="BI166:CI166" si="66">SUM(BI161:BI165)</f>
        <v>15.693314047530176</v>
      </c>
      <c r="BJ166" s="170">
        <f t="shared" si="66"/>
        <v>30.736388369314355</v>
      </c>
      <c r="BK166" s="170">
        <f t="shared" si="66"/>
        <v>30.736388369314355</v>
      </c>
      <c r="BL166" s="170">
        <f t="shared" si="66"/>
        <v>30.736388369314355</v>
      </c>
      <c r="BM166" s="170">
        <f t="shared" si="66"/>
        <v>30.736388369314355</v>
      </c>
      <c r="BN166" s="170">
        <f t="shared" si="66"/>
        <v>30.736388369314355</v>
      </c>
      <c r="BO166" s="170">
        <f t="shared" si="66"/>
        <v>30.736388369314355</v>
      </c>
      <c r="BP166" s="170">
        <f t="shared" si="66"/>
        <v>11.926359992445239</v>
      </c>
      <c r="BQ166" s="170">
        <f t="shared" si="66"/>
        <v>11.926359992445239</v>
      </c>
      <c r="BR166" s="170">
        <f t="shared" si="66"/>
        <v>11.926359992445239</v>
      </c>
      <c r="BS166" s="170">
        <f t="shared" si="66"/>
        <v>11.926359992445239</v>
      </c>
      <c r="BT166" s="170">
        <f t="shared" si="66"/>
        <v>11.926359992445239</v>
      </c>
      <c r="BU166" s="170">
        <f t="shared" si="66"/>
        <v>4.2360703952510814</v>
      </c>
      <c r="BV166" s="170">
        <f t="shared" si="66"/>
        <v>4.2360703952510814</v>
      </c>
      <c r="BW166" s="170">
        <f t="shared" si="66"/>
        <v>4.2360703952510814</v>
      </c>
      <c r="BX166" s="170">
        <f t="shared" si="66"/>
        <v>4.2360703952510814</v>
      </c>
      <c r="BY166" s="170">
        <f t="shared" si="66"/>
        <v>4.2360703952510814</v>
      </c>
      <c r="BZ166" s="170">
        <f t="shared" si="66"/>
        <v>0.34638657977792525</v>
      </c>
      <c r="CA166" s="170">
        <f t="shared" si="66"/>
        <v>0.34638657977792525</v>
      </c>
      <c r="CB166" s="170">
        <f t="shared" si="66"/>
        <v>0.34638657977792525</v>
      </c>
      <c r="CC166" s="170">
        <f t="shared" si="66"/>
        <v>0.34638657977792525</v>
      </c>
      <c r="CD166" s="170">
        <f t="shared" si="66"/>
        <v>0.34638657977792525</v>
      </c>
      <c r="CE166" s="170">
        <f t="shared" si="66"/>
        <v>0.34638657977792525</v>
      </c>
      <c r="CF166" s="170">
        <f t="shared" si="66"/>
        <v>0.34638657977792525</v>
      </c>
      <c r="CG166" s="170">
        <f t="shared" si="66"/>
        <v>0.34638657977792525</v>
      </c>
      <c r="CH166" s="170">
        <f t="shared" si="66"/>
        <v>0.34638657977792525</v>
      </c>
      <c r="CI166" s="141">
        <f t="shared" si="66"/>
        <v>0</v>
      </c>
      <c r="CK166" s="93"/>
      <c r="CL166" s="4"/>
      <c r="CM166" s="4"/>
      <c r="CN166" s="4"/>
      <c r="CO166" s="4"/>
      <c r="CP166" s="4"/>
      <c r="CQ166" s="4"/>
      <c r="CR166" s="170"/>
      <c r="CS166" s="170">
        <f>SUM(CS161:CS165)</f>
        <v>41.728146336769719</v>
      </c>
      <c r="CT166" s="170">
        <f t="shared" ref="CT166:DR166" si="67">SUM(CT161:CT165)</f>
        <v>41.728146336769719</v>
      </c>
      <c r="CU166" s="170">
        <f t="shared" si="67"/>
        <v>62.005711042906754</v>
      </c>
      <c r="CV166" s="170">
        <f t="shared" si="67"/>
        <v>62.005711042906754</v>
      </c>
      <c r="CW166" s="170">
        <f t="shared" si="67"/>
        <v>62.005711042906754</v>
      </c>
      <c r="CX166" s="170">
        <f t="shared" si="67"/>
        <v>62.005711042906754</v>
      </c>
      <c r="CY166" s="170">
        <f t="shared" si="67"/>
        <v>62.005711042906754</v>
      </c>
      <c r="CZ166" s="170">
        <f t="shared" si="67"/>
        <v>62.005711042906754</v>
      </c>
      <c r="DA166" s="170">
        <f t="shared" si="67"/>
        <v>38.448605992301282</v>
      </c>
      <c r="DB166" s="170">
        <f t="shared" si="67"/>
        <v>38.448605992301282</v>
      </c>
      <c r="DC166" s="170">
        <f t="shared" si="67"/>
        <v>38.448605992301282</v>
      </c>
      <c r="DD166" s="170">
        <f t="shared" si="67"/>
        <v>38.448605992301282</v>
      </c>
      <c r="DE166" s="170">
        <f t="shared" si="67"/>
        <v>38.448605992301282</v>
      </c>
      <c r="DF166" s="170">
        <f t="shared" si="67"/>
        <v>13.569593910540849</v>
      </c>
      <c r="DG166" s="170">
        <f t="shared" si="67"/>
        <v>13.569593910540849</v>
      </c>
      <c r="DH166" s="170">
        <f t="shared" si="67"/>
        <v>13.569593910540849</v>
      </c>
      <c r="DI166" s="170">
        <f t="shared" si="67"/>
        <v>13.569593910540849</v>
      </c>
      <c r="DJ166" s="170">
        <f t="shared" si="67"/>
        <v>13.569593910540849</v>
      </c>
      <c r="DK166" s="170">
        <f t="shared" si="67"/>
        <v>7.5774057586091015</v>
      </c>
      <c r="DL166" s="170">
        <f t="shared" si="67"/>
        <v>7.5774057586091015</v>
      </c>
      <c r="DM166" s="170">
        <f t="shared" si="67"/>
        <v>7.5774057586091015</v>
      </c>
      <c r="DN166" s="170">
        <f t="shared" si="67"/>
        <v>7.5774057586091015</v>
      </c>
      <c r="DO166" s="170">
        <f t="shared" si="67"/>
        <v>7.5774057586091015</v>
      </c>
      <c r="DP166" s="170">
        <f t="shared" si="67"/>
        <v>7.5774057586091015</v>
      </c>
      <c r="DQ166" s="170">
        <f t="shared" si="67"/>
        <v>7.5774057586091015</v>
      </c>
      <c r="DR166" s="170">
        <f t="shared" si="67"/>
        <v>7.5774057586091015</v>
      </c>
      <c r="DS166" s="170">
        <f>SUM(DS161:DS165)</f>
        <v>7.5774057586091015</v>
      </c>
      <c r="DT166" s="141">
        <f>SUM(DT161:DT165)</f>
        <v>0</v>
      </c>
      <c r="DV166" s="93"/>
      <c r="DW166" s="4"/>
      <c r="DX166" s="4"/>
      <c r="DY166" s="4"/>
      <c r="DZ166" s="4"/>
      <c r="EA166" s="4"/>
      <c r="EB166" s="4"/>
      <c r="EC166" s="170"/>
      <c r="ED166" s="170">
        <f>SUM(ED161:ED165)</f>
        <v>112.09575156857174</v>
      </c>
      <c r="EE166" s="170">
        <f t="shared" ref="EE166:FE166" si="68">SUM(EE161:EE165)</f>
        <v>112.09575156857174</v>
      </c>
      <c r="EF166" s="170">
        <f t="shared" si="68"/>
        <v>154.46602709473319</v>
      </c>
      <c r="EG166" s="170">
        <f t="shared" si="68"/>
        <v>154.46602709473319</v>
      </c>
      <c r="EH166" s="170">
        <f t="shared" si="68"/>
        <v>154.46602709473319</v>
      </c>
      <c r="EI166" s="170">
        <f t="shared" si="68"/>
        <v>154.46602709473319</v>
      </c>
      <c r="EJ166" s="170">
        <f t="shared" si="68"/>
        <v>154.46602709473319</v>
      </c>
      <c r="EK166" s="170">
        <f t="shared" si="68"/>
        <v>154.46602709473319</v>
      </c>
      <c r="EL166" s="170">
        <f t="shared" si="68"/>
        <v>69.725476042410307</v>
      </c>
      <c r="EM166" s="170">
        <f t="shared" si="68"/>
        <v>69.725476042410307</v>
      </c>
      <c r="EN166" s="170">
        <f t="shared" si="68"/>
        <v>69.725476042410307</v>
      </c>
      <c r="EO166" s="170">
        <f t="shared" si="68"/>
        <v>69.725476042410307</v>
      </c>
      <c r="EP166" s="170">
        <f t="shared" si="68"/>
        <v>69.725476042410307</v>
      </c>
      <c r="EQ166" s="170">
        <f t="shared" si="68"/>
        <v>11.964288466147503</v>
      </c>
      <c r="ER166" s="170">
        <f t="shared" si="68"/>
        <v>11.964288466147503</v>
      </c>
      <c r="ES166" s="170">
        <f t="shared" si="68"/>
        <v>11.964288466147503</v>
      </c>
      <c r="ET166" s="170">
        <f t="shared" si="68"/>
        <v>11.964288466147503</v>
      </c>
      <c r="EU166" s="170">
        <f t="shared" si="68"/>
        <v>11.964288466147503</v>
      </c>
      <c r="EV166" s="170">
        <f t="shared" si="68"/>
        <v>0</v>
      </c>
      <c r="EW166" s="170">
        <f t="shared" si="68"/>
        <v>0</v>
      </c>
      <c r="EX166" s="170">
        <f t="shared" si="68"/>
        <v>0</v>
      </c>
      <c r="EY166" s="170">
        <f t="shared" si="68"/>
        <v>0</v>
      </c>
      <c r="EZ166" s="170">
        <f t="shared" si="68"/>
        <v>0</v>
      </c>
      <c r="FA166" s="170">
        <f t="shared" si="68"/>
        <v>0</v>
      </c>
      <c r="FB166" s="170">
        <f t="shared" si="68"/>
        <v>0</v>
      </c>
      <c r="FC166" s="170">
        <f t="shared" si="68"/>
        <v>0</v>
      </c>
      <c r="FD166" s="170">
        <f t="shared" si="68"/>
        <v>0</v>
      </c>
      <c r="FE166" s="141">
        <f t="shared" si="68"/>
        <v>0</v>
      </c>
      <c r="FG166" s="93"/>
      <c r="FH166" s="4"/>
      <c r="FI166" s="4"/>
      <c r="FJ166" s="4"/>
      <c r="FK166" s="4"/>
      <c r="FL166" s="4"/>
      <c r="FM166" s="4"/>
      <c r="FN166" s="170"/>
      <c r="FO166" s="170">
        <f>SUM(FO161:FO165)</f>
        <v>118.28503912417904</v>
      </c>
      <c r="FP166" s="170">
        <f t="shared" ref="FP166:GP166" si="69">SUM(FP161:FP165)</f>
        <v>118.28503912417904</v>
      </c>
      <c r="FQ166" s="170">
        <f t="shared" si="69"/>
        <v>170.30004882511497</v>
      </c>
      <c r="FR166" s="170">
        <f t="shared" si="69"/>
        <v>170.30004882511497</v>
      </c>
      <c r="FS166" s="170">
        <f t="shared" si="69"/>
        <v>170.30004882511497</v>
      </c>
      <c r="FT166" s="170">
        <f t="shared" si="69"/>
        <v>170.30004882511497</v>
      </c>
      <c r="FU166" s="170">
        <f t="shared" si="69"/>
        <v>170.30004882511497</v>
      </c>
      <c r="FV166" s="170">
        <f t="shared" si="69"/>
        <v>170.30004882511497</v>
      </c>
      <c r="FW166" s="170">
        <f t="shared" si="69"/>
        <v>133.61577882550753</v>
      </c>
      <c r="FX166" s="170">
        <f t="shared" si="69"/>
        <v>133.61577882550753</v>
      </c>
      <c r="FY166" s="170">
        <f t="shared" si="69"/>
        <v>133.61577882550753</v>
      </c>
      <c r="FZ166" s="170">
        <f t="shared" si="69"/>
        <v>133.61577882550753</v>
      </c>
      <c r="GA166" s="170">
        <f t="shared" si="69"/>
        <v>133.61577882550753</v>
      </c>
      <c r="GB166" s="170">
        <f t="shared" si="69"/>
        <v>91.070168326536859</v>
      </c>
      <c r="GC166" s="170">
        <f t="shared" si="69"/>
        <v>91.070168326536859</v>
      </c>
      <c r="GD166" s="170">
        <f t="shared" si="69"/>
        <v>91.070168326536859</v>
      </c>
      <c r="GE166" s="170">
        <f t="shared" si="69"/>
        <v>91.070168326536859</v>
      </c>
      <c r="GF166" s="170">
        <f t="shared" si="69"/>
        <v>91.070168326536859</v>
      </c>
      <c r="GG166" s="170">
        <f t="shared" si="69"/>
        <v>77.748751342451612</v>
      </c>
      <c r="GH166" s="170">
        <f t="shared" si="69"/>
        <v>77.748751342451612</v>
      </c>
      <c r="GI166" s="170">
        <f t="shared" si="69"/>
        <v>77.748751342451612</v>
      </c>
      <c r="GJ166" s="170">
        <f t="shared" si="69"/>
        <v>77.748751342451612</v>
      </c>
      <c r="GK166" s="170">
        <f t="shared" si="69"/>
        <v>77.748751342451612</v>
      </c>
      <c r="GL166" s="170">
        <f t="shared" si="69"/>
        <v>77.748751342451612</v>
      </c>
      <c r="GM166" s="170">
        <f t="shared" si="69"/>
        <v>77.748751342451612</v>
      </c>
      <c r="GN166" s="170">
        <f t="shared" si="69"/>
        <v>77.748751342451612</v>
      </c>
      <c r="GO166" s="170">
        <f t="shared" si="69"/>
        <v>77.748751342451612</v>
      </c>
      <c r="GP166" s="141">
        <f t="shared" si="69"/>
        <v>0</v>
      </c>
    </row>
    <row r="167" spans="3:198" s="6" customFormat="1" ht="15" customHeight="1" x14ac:dyDescent="0.2">
      <c r="C167" s="46"/>
      <c r="D167" s="41"/>
      <c r="E167" s="41"/>
      <c r="F167" s="41"/>
      <c r="H167" s="42"/>
      <c r="I167" s="42"/>
      <c r="J167" s="42"/>
      <c r="K167" s="42"/>
      <c r="L167" s="42"/>
      <c r="M167" s="42"/>
      <c r="N167" s="43"/>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3"/>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3"/>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3"/>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3"/>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row>
    <row r="168" spans="3:198" ht="15" x14ac:dyDescent="0.25">
      <c r="C168" s="33" t="s">
        <v>363</v>
      </c>
      <c r="AZ168" s="176" t="s">
        <v>21</v>
      </c>
      <c r="BA168" s="177"/>
      <c r="BB168" s="177"/>
      <c r="BC168" s="177"/>
      <c r="BD168" s="177"/>
      <c r="BE168" s="178"/>
      <c r="BJ168" s="173" t="s">
        <v>22</v>
      </c>
    </row>
    <row r="169" spans="3:198" ht="18" customHeight="1" outlineLevel="1" x14ac:dyDescent="0.2">
      <c r="C169" s="129"/>
      <c r="D169" s="130"/>
      <c r="E169" s="131" t="s">
        <v>23</v>
      </c>
      <c r="F169" s="132" t="s">
        <v>24</v>
      </c>
      <c r="H169" s="133">
        <v>2015</v>
      </c>
      <c r="I169" s="131">
        <v>2020</v>
      </c>
      <c r="J169" s="131">
        <v>2025</v>
      </c>
      <c r="K169" s="131">
        <v>2030</v>
      </c>
      <c r="L169" s="131">
        <v>2040</v>
      </c>
      <c r="M169" s="132">
        <v>2050</v>
      </c>
      <c r="N169" s="4"/>
      <c r="O169" s="133">
        <f t="shared" ref="O169:AX169" si="70">O1</f>
        <v>2015</v>
      </c>
      <c r="P169" s="131">
        <f t="shared" si="70"/>
        <v>2016</v>
      </c>
      <c r="Q169" s="131">
        <f t="shared" si="70"/>
        <v>2017</v>
      </c>
      <c r="R169" s="131">
        <f t="shared" si="70"/>
        <v>2018</v>
      </c>
      <c r="S169" s="131">
        <f t="shared" si="70"/>
        <v>2019</v>
      </c>
      <c r="T169" s="131">
        <f t="shared" si="70"/>
        <v>2020</v>
      </c>
      <c r="U169" s="131">
        <f t="shared" si="70"/>
        <v>2021</v>
      </c>
      <c r="V169" s="131">
        <f t="shared" si="70"/>
        <v>2022</v>
      </c>
      <c r="W169" s="131">
        <f t="shared" si="70"/>
        <v>2023</v>
      </c>
      <c r="X169" s="131">
        <f t="shared" si="70"/>
        <v>2024</v>
      </c>
      <c r="Y169" s="131">
        <f t="shared" si="70"/>
        <v>2025</v>
      </c>
      <c r="Z169" s="131">
        <f t="shared" si="70"/>
        <v>2026</v>
      </c>
      <c r="AA169" s="131">
        <f t="shared" si="70"/>
        <v>2027</v>
      </c>
      <c r="AB169" s="131">
        <f t="shared" si="70"/>
        <v>2028</v>
      </c>
      <c r="AC169" s="131">
        <f t="shared" si="70"/>
        <v>2029</v>
      </c>
      <c r="AD169" s="131">
        <f t="shared" si="70"/>
        <v>2030</v>
      </c>
      <c r="AE169" s="131">
        <f t="shared" si="70"/>
        <v>2031</v>
      </c>
      <c r="AF169" s="131">
        <f t="shared" si="70"/>
        <v>2032</v>
      </c>
      <c r="AG169" s="131">
        <f t="shared" si="70"/>
        <v>2033</v>
      </c>
      <c r="AH169" s="131">
        <f t="shared" si="70"/>
        <v>2034</v>
      </c>
      <c r="AI169" s="131">
        <f t="shared" si="70"/>
        <v>2035</v>
      </c>
      <c r="AJ169" s="131">
        <f t="shared" si="70"/>
        <v>2036</v>
      </c>
      <c r="AK169" s="131">
        <f t="shared" si="70"/>
        <v>2037</v>
      </c>
      <c r="AL169" s="131">
        <f t="shared" si="70"/>
        <v>2038</v>
      </c>
      <c r="AM169" s="131">
        <f t="shared" si="70"/>
        <v>2039</v>
      </c>
      <c r="AN169" s="131">
        <f t="shared" si="70"/>
        <v>2040</v>
      </c>
      <c r="AO169" s="131">
        <f t="shared" si="70"/>
        <v>2041</v>
      </c>
      <c r="AP169" s="131">
        <f t="shared" si="70"/>
        <v>2042</v>
      </c>
      <c r="AQ169" s="131">
        <f t="shared" si="70"/>
        <v>2043</v>
      </c>
      <c r="AR169" s="131">
        <f t="shared" si="70"/>
        <v>2044</v>
      </c>
      <c r="AS169" s="131">
        <f t="shared" si="70"/>
        <v>2045</v>
      </c>
      <c r="AT169" s="131">
        <f t="shared" si="70"/>
        <v>2046</v>
      </c>
      <c r="AU169" s="131">
        <f t="shared" si="70"/>
        <v>2047</v>
      </c>
      <c r="AV169" s="131">
        <f t="shared" si="70"/>
        <v>2048</v>
      </c>
      <c r="AW169" s="131">
        <f t="shared" si="70"/>
        <v>2049</v>
      </c>
      <c r="AX169" s="132">
        <f t="shared" si="70"/>
        <v>2050</v>
      </c>
      <c r="AZ169" s="173" t="s">
        <v>25</v>
      </c>
      <c r="BA169" s="173"/>
      <c r="BB169" s="173"/>
      <c r="BC169" s="173"/>
      <c r="BD169" s="173"/>
      <c r="BE169" s="173" t="s">
        <v>26</v>
      </c>
      <c r="BJ169" s="173" t="s">
        <v>10</v>
      </c>
    </row>
    <row r="170" spans="3:198" ht="18" customHeight="1" outlineLevel="1" x14ac:dyDescent="0.2">
      <c r="C170" s="134" t="str">
        <f>$H$2</f>
        <v>Historique</v>
      </c>
      <c r="D170" s="6"/>
      <c r="E170" s="8" t="s">
        <v>194</v>
      </c>
      <c r="F170" s="34"/>
      <c r="H170" s="135">
        <f>H$166</f>
        <v>0</v>
      </c>
      <c r="I170" s="43">
        <f>M$166</f>
        <v>0</v>
      </c>
      <c r="J170" s="43"/>
      <c r="K170" s="43"/>
      <c r="L170" s="43"/>
      <c r="M170" s="136"/>
      <c r="N170" s="43"/>
      <c r="O170" s="135"/>
      <c r="P170" s="43"/>
      <c r="Q170" s="43"/>
      <c r="R170" s="43"/>
      <c r="S170" s="43"/>
      <c r="T170" s="43">
        <v>0</v>
      </c>
      <c r="U170" s="43">
        <v>0</v>
      </c>
      <c r="V170" s="43">
        <v>0</v>
      </c>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136"/>
      <c r="AZ170" s="174"/>
      <c r="BE170" s="174"/>
      <c r="BJ170" s="125"/>
    </row>
    <row r="171" spans="3:198" ht="18" customHeight="1" outlineLevel="1" x14ac:dyDescent="0.2">
      <c r="C171" s="134" t="str">
        <f>$O$2</f>
        <v>ADEME TEND</v>
      </c>
      <c r="D171" s="6"/>
      <c r="E171" s="4" t="s">
        <v>28</v>
      </c>
      <c r="F171" s="34"/>
      <c r="H171" s="135">
        <f>O$166</f>
        <v>0</v>
      </c>
      <c r="I171" s="43">
        <f>T$166</f>
        <v>0</v>
      </c>
      <c r="J171" s="43">
        <f>Y$166</f>
        <v>101.30459225217204</v>
      </c>
      <c r="K171" s="43">
        <f>AD$166</f>
        <v>101.30459225217204</v>
      </c>
      <c r="L171" s="43">
        <f>AN$166</f>
        <v>10.260297768704438</v>
      </c>
      <c r="M171" s="136">
        <f>AX$166</f>
        <v>0</v>
      </c>
      <c r="N171" s="43"/>
      <c r="O171" s="135"/>
      <c r="P171" s="43"/>
      <c r="Q171" s="43"/>
      <c r="R171" s="43"/>
      <c r="S171" s="43"/>
      <c r="T171" s="43"/>
      <c r="U171" s="43"/>
      <c r="V171" s="43">
        <f t="shared" ref="V171:AX171" si="71">V$166</f>
        <v>0</v>
      </c>
      <c r="W171" s="43">
        <f t="shared" si="71"/>
        <v>59.639575073017063</v>
      </c>
      <c r="X171" s="43">
        <f t="shared" si="71"/>
        <v>59.639575073017063</v>
      </c>
      <c r="Y171" s="43">
        <f t="shared" si="71"/>
        <v>101.30459225217204</v>
      </c>
      <c r="Z171" s="43">
        <f t="shared" si="71"/>
        <v>101.30459225217204</v>
      </c>
      <c r="AA171" s="43">
        <f t="shared" si="71"/>
        <v>101.30459225217204</v>
      </c>
      <c r="AB171" s="43">
        <f t="shared" si="71"/>
        <v>101.30459225217204</v>
      </c>
      <c r="AC171" s="43">
        <f t="shared" si="71"/>
        <v>101.30459225217204</v>
      </c>
      <c r="AD171" s="43">
        <f t="shared" si="71"/>
        <v>101.30459225217204</v>
      </c>
      <c r="AE171" s="43">
        <f t="shared" si="71"/>
        <v>21.620246897038147</v>
      </c>
      <c r="AF171" s="43">
        <f t="shared" si="71"/>
        <v>21.620246897038147</v>
      </c>
      <c r="AG171" s="43">
        <f t="shared" si="71"/>
        <v>21.620246897038147</v>
      </c>
      <c r="AH171" s="43">
        <f t="shared" si="71"/>
        <v>21.620246897038147</v>
      </c>
      <c r="AI171" s="43">
        <f t="shared" si="71"/>
        <v>21.620246897038147</v>
      </c>
      <c r="AJ171" s="43">
        <f t="shared" si="71"/>
        <v>10.260297768704438</v>
      </c>
      <c r="AK171" s="43">
        <f t="shared" si="71"/>
        <v>10.260297768704438</v>
      </c>
      <c r="AL171" s="43">
        <f t="shared" si="71"/>
        <v>10.260297768704438</v>
      </c>
      <c r="AM171" s="43">
        <f t="shared" si="71"/>
        <v>10.260297768704438</v>
      </c>
      <c r="AN171" s="43">
        <f t="shared" si="71"/>
        <v>10.260297768704438</v>
      </c>
      <c r="AO171" s="43">
        <f t="shared" si="71"/>
        <v>0</v>
      </c>
      <c r="AP171" s="43">
        <f t="shared" si="71"/>
        <v>0</v>
      </c>
      <c r="AQ171" s="43">
        <f t="shared" si="71"/>
        <v>0</v>
      </c>
      <c r="AR171" s="43">
        <f t="shared" si="71"/>
        <v>0</v>
      </c>
      <c r="AS171" s="43">
        <f t="shared" si="71"/>
        <v>0</v>
      </c>
      <c r="AT171" s="43">
        <f t="shared" si="71"/>
        <v>0</v>
      </c>
      <c r="AU171" s="43">
        <f t="shared" si="71"/>
        <v>0</v>
      </c>
      <c r="AV171" s="43">
        <f t="shared" si="71"/>
        <v>0</v>
      </c>
      <c r="AW171" s="43">
        <f t="shared" si="71"/>
        <v>0</v>
      </c>
      <c r="AX171" s="136">
        <f t="shared" si="71"/>
        <v>0</v>
      </c>
      <c r="AY171" s="105"/>
      <c r="AZ171" s="175">
        <f>(SUM(W171:AD171))/(AD$1-W$1+1)</f>
        <v>90.8883379573833</v>
      </c>
      <c r="BE171" s="175">
        <f>(SUM(AE171:AX171))/(AX$1-AE$1+1)</f>
        <v>7.9701361664356467</v>
      </c>
      <c r="BJ171" s="181">
        <f>SUM(T171:AX171)</f>
        <v>886.50942698777885</v>
      </c>
    </row>
    <row r="172" spans="3:198" ht="18" customHeight="1" outlineLevel="1" x14ac:dyDescent="0.2">
      <c r="C172" s="134" t="str">
        <f>$AZ$2</f>
        <v>ADEME S1</v>
      </c>
      <c r="D172" s="6"/>
      <c r="E172" s="4" t="s">
        <v>28</v>
      </c>
      <c r="F172" s="34"/>
      <c r="H172" s="135">
        <f>AZ$166</f>
        <v>0</v>
      </c>
      <c r="I172" s="43">
        <f>BE$166</f>
        <v>0</v>
      </c>
      <c r="J172" s="43">
        <f>BJ$166</f>
        <v>30.736388369314355</v>
      </c>
      <c r="K172" s="43">
        <f>BO$166</f>
        <v>30.736388369314355</v>
      </c>
      <c r="L172" s="43">
        <f>BY$166</f>
        <v>4.2360703952510814</v>
      </c>
      <c r="M172" s="136">
        <f>CI$166</f>
        <v>0</v>
      </c>
      <c r="N172" s="43"/>
      <c r="O172" s="135"/>
      <c r="P172" s="43"/>
      <c r="Q172" s="43"/>
      <c r="R172" s="43"/>
      <c r="S172" s="43"/>
      <c r="T172" s="43"/>
      <c r="U172" s="43"/>
      <c r="V172" s="43">
        <f t="shared" ref="V172:AX172" si="72">BG$166</f>
        <v>0</v>
      </c>
      <c r="W172" s="43">
        <f t="shared" si="72"/>
        <v>15.693314047530176</v>
      </c>
      <c r="X172" s="43">
        <f t="shared" si="72"/>
        <v>15.693314047530176</v>
      </c>
      <c r="Y172" s="43">
        <f t="shared" si="72"/>
        <v>30.736388369314355</v>
      </c>
      <c r="Z172" s="43">
        <f t="shared" si="72"/>
        <v>30.736388369314355</v>
      </c>
      <c r="AA172" s="43">
        <f t="shared" si="72"/>
        <v>30.736388369314355</v>
      </c>
      <c r="AB172" s="43">
        <f t="shared" si="72"/>
        <v>30.736388369314355</v>
      </c>
      <c r="AC172" s="43">
        <f t="shared" si="72"/>
        <v>30.736388369314355</v>
      </c>
      <c r="AD172" s="43">
        <f t="shared" si="72"/>
        <v>30.736388369314355</v>
      </c>
      <c r="AE172" s="43">
        <f t="shared" si="72"/>
        <v>11.926359992445239</v>
      </c>
      <c r="AF172" s="43">
        <f t="shared" si="72"/>
        <v>11.926359992445239</v>
      </c>
      <c r="AG172" s="43">
        <f t="shared" si="72"/>
        <v>11.926359992445239</v>
      </c>
      <c r="AH172" s="43">
        <f t="shared" si="72"/>
        <v>11.926359992445239</v>
      </c>
      <c r="AI172" s="43">
        <f t="shared" si="72"/>
        <v>11.926359992445239</v>
      </c>
      <c r="AJ172" s="43">
        <f t="shared" si="72"/>
        <v>4.2360703952510814</v>
      </c>
      <c r="AK172" s="43">
        <f t="shared" si="72"/>
        <v>4.2360703952510814</v>
      </c>
      <c r="AL172" s="43">
        <f t="shared" si="72"/>
        <v>4.2360703952510814</v>
      </c>
      <c r="AM172" s="43">
        <f t="shared" si="72"/>
        <v>4.2360703952510814</v>
      </c>
      <c r="AN172" s="43">
        <f t="shared" si="72"/>
        <v>4.2360703952510814</v>
      </c>
      <c r="AO172" s="43">
        <f t="shared" si="72"/>
        <v>0.34638657977792525</v>
      </c>
      <c r="AP172" s="43">
        <f t="shared" si="72"/>
        <v>0.34638657977792525</v>
      </c>
      <c r="AQ172" s="43">
        <f t="shared" si="72"/>
        <v>0.34638657977792525</v>
      </c>
      <c r="AR172" s="43">
        <f t="shared" si="72"/>
        <v>0.34638657977792525</v>
      </c>
      <c r="AS172" s="43">
        <f t="shared" si="72"/>
        <v>0.34638657977792525</v>
      </c>
      <c r="AT172" s="43">
        <f t="shared" si="72"/>
        <v>0.34638657977792525</v>
      </c>
      <c r="AU172" s="43">
        <f t="shared" si="72"/>
        <v>0.34638657977792525</v>
      </c>
      <c r="AV172" s="43">
        <f t="shared" si="72"/>
        <v>0.34638657977792525</v>
      </c>
      <c r="AW172" s="43">
        <f t="shared" si="72"/>
        <v>0.34638657977792525</v>
      </c>
      <c r="AX172" s="136">
        <f t="shared" si="72"/>
        <v>0</v>
      </c>
      <c r="AY172" s="105"/>
      <c r="AZ172" s="175">
        <f t="shared" ref="AZ172:AZ175" si="73">(SUM(W172:AD172))/(AD$1-W$1+1)</f>
        <v>26.975619788868308</v>
      </c>
      <c r="BE172" s="175">
        <f t="shared" ref="BE172:BE175" si="74">(SUM(AE172:AX172))/(AX$1-AE$1+1)</f>
        <v>4.1964815578241472</v>
      </c>
      <c r="BJ172" s="181">
        <f t="shared" ref="BJ172:BJ174" si="75">SUM(T172:AX172)</f>
        <v>299.73458946742932</v>
      </c>
    </row>
    <row r="173" spans="3:198" ht="18" customHeight="1" outlineLevel="1" x14ac:dyDescent="0.2">
      <c r="C173" s="134" t="str">
        <f>$CK$2</f>
        <v>ADEME S2</v>
      </c>
      <c r="D173" s="6"/>
      <c r="E173" s="4" t="s">
        <v>28</v>
      </c>
      <c r="F173" s="34"/>
      <c r="H173" s="135">
        <f>CK$166</f>
        <v>0</v>
      </c>
      <c r="I173" s="43">
        <f>CP$166</f>
        <v>0</v>
      </c>
      <c r="J173" s="43">
        <f>CU$166</f>
        <v>62.005711042906754</v>
      </c>
      <c r="K173" s="43">
        <f>CZ$166</f>
        <v>62.005711042906754</v>
      </c>
      <c r="L173" s="43">
        <f>DJ$166</f>
        <v>13.569593910540849</v>
      </c>
      <c r="M173" s="136">
        <f>DT$166</f>
        <v>0</v>
      </c>
      <c r="N173" s="43"/>
      <c r="O173" s="135"/>
      <c r="P173" s="43"/>
      <c r="Q173" s="43"/>
      <c r="R173" s="43"/>
      <c r="S173" s="43"/>
      <c r="T173" s="43"/>
      <c r="U173" s="43"/>
      <c r="V173" s="43">
        <f t="shared" ref="V173:AX173" si="76">CR$166</f>
        <v>0</v>
      </c>
      <c r="W173" s="43">
        <f t="shared" si="76"/>
        <v>41.728146336769719</v>
      </c>
      <c r="X173" s="43">
        <f t="shared" si="76"/>
        <v>41.728146336769719</v>
      </c>
      <c r="Y173" s="43">
        <f t="shared" si="76"/>
        <v>62.005711042906754</v>
      </c>
      <c r="Z173" s="43">
        <f t="shared" si="76"/>
        <v>62.005711042906754</v>
      </c>
      <c r="AA173" s="43">
        <f t="shared" si="76"/>
        <v>62.005711042906754</v>
      </c>
      <c r="AB173" s="43">
        <f t="shared" si="76"/>
        <v>62.005711042906754</v>
      </c>
      <c r="AC173" s="43">
        <f t="shared" si="76"/>
        <v>62.005711042906754</v>
      </c>
      <c r="AD173" s="43">
        <f t="shared" si="76"/>
        <v>62.005711042906754</v>
      </c>
      <c r="AE173" s="43">
        <f t="shared" si="76"/>
        <v>38.448605992301282</v>
      </c>
      <c r="AF173" s="43">
        <f t="shared" si="76"/>
        <v>38.448605992301282</v>
      </c>
      <c r="AG173" s="43">
        <f t="shared" si="76"/>
        <v>38.448605992301282</v>
      </c>
      <c r="AH173" s="43">
        <f t="shared" si="76"/>
        <v>38.448605992301282</v>
      </c>
      <c r="AI173" s="43">
        <f t="shared" si="76"/>
        <v>38.448605992301282</v>
      </c>
      <c r="AJ173" s="43">
        <f t="shared" si="76"/>
        <v>13.569593910540849</v>
      </c>
      <c r="AK173" s="43">
        <f t="shared" si="76"/>
        <v>13.569593910540849</v>
      </c>
      <c r="AL173" s="43">
        <f t="shared" si="76"/>
        <v>13.569593910540849</v>
      </c>
      <c r="AM173" s="43">
        <f t="shared" si="76"/>
        <v>13.569593910540849</v>
      </c>
      <c r="AN173" s="43">
        <f t="shared" si="76"/>
        <v>13.569593910540849</v>
      </c>
      <c r="AO173" s="43">
        <f t="shared" si="76"/>
        <v>7.5774057586091015</v>
      </c>
      <c r="AP173" s="43">
        <f t="shared" si="76"/>
        <v>7.5774057586091015</v>
      </c>
      <c r="AQ173" s="43">
        <f t="shared" si="76"/>
        <v>7.5774057586091015</v>
      </c>
      <c r="AR173" s="43">
        <f t="shared" si="76"/>
        <v>7.5774057586091015</v>
      </c>
      <c r="AS173" s="43">
        <f t="shared" si="76"/>
        <v>7.5774057586091015</v>
      </c>
      <c r="AT173" s="43">
        <f t="shared" si="76"/>
        <v>7.5774057586091015</v>
      </c>
      <c r="AU173" s="43">
        <f t="shared" si="76"/>
        <v>7.5774057586091015</v>
      </c>
      <c r="AV173" s="43">
        <f t="shared" si="76"/>
        <v>7.5774057586091015</v>
      </c>
      <c r="AW173" s="43">
        <f t="shared" si="76"/>
        <v>7.5774057586091015</v>
      </c>
      <c r="AX173" s="136">
        <f t="shared" si="76"/>
        <v>0</v>
      </c>
      <c r="AY173" s="105"/>
      <c r="AZ173" s="175">
        <f t="shared" si="73"/>
        <v>56.936319866372486</v>
      </c>
      <c r="BE173" s="175">
        <f t="shared" si="74"/>
        <v>16.414382567084616</v>
      </c>
      <c r="BJ173" s="181">
        <f t="shared" si="75"/>
        <v>783.77821027267248</v>
      </c>
    </row>
    <row r="174" spans="3:198" ht="18" customHeight="1" outlineLevel="1" x14ac:dyDescent="0.2">
      <c r="C174" s="134" t="str">
        <f>$DV$2</f>
        <v>ADEME S3</v>
      </c>
      <c r="D174" s="6"/>
      <c r="E174" s="4" t="s">
        <v>28</v>
      </c>
      <c r="F174" s="34"/>
      <c r="H174" s="135">
        <f>DV$166</f>
        <v>0</v>
      </c>
      <c r="I174" s="43">
        <f>EA$166</f>
        <v>0</v>
      </c>
      <c r="J174" s="43">
        <f>EF$166</f>
        <v>154.46602709473319</v>
      </c>
      <c r="K174" s="43">
        <f>EK$166</f>
        <v>154.46602709473319</v>
      </c>
      <c r="L174" s="43">
        <f>EU$166</f>
        <v>11.964288466147503</v>
      </c>
      <c r="M174" s="136">
        <f>FE$166</f>
        <v>0</v>
      </c>
      <c r="N174" s="43"/>
      <c r="O174" s="135"/>
      <c r="P174" s="43"/>
      <c r="Q174" s="43"/>
      <c r="R174" s="43"/>
      <c r="S174" s="43"/>
      <c r="T174" s="43"/>
      <c r="U174" s="43"/>
      <c r="V174" s="43">
        <f t="shared" ref="V174:AX174" si="77">EC$166</f>
        <v>0</v>
      </c>
      <c r="W174" s="43">
        <f t="shared" si="77"/>
        <v>112.09575156857174</v>
      </c>
      <c r="X174" s="43">
        <f t="shared" si="77"/>
        <v>112.09575156857174</v>
      </c>
      <c r="Y174" s="43">
        <f t="shared" si="77"/>
        <v>154.46602709473319</v>
      </c>
      <c r="Z174" s="43">
        <f t="shared" si="77"/>
        <v>154.46602709473319</v>
      </c>
      <c r="AA174" s="43">
        <f t="shared" si="77"/>
        <v>154.46602709473319</v>
      </c>
      <c r="AB174" s="43">
        <f t="shared" si="77"/>
        <v>154.46602709473319</v>
      </c>
      <c r="AC174" s="43">
        <f t="shared" si="77"/>
        <v>154.46602709473319</v>
      </c>
      <c r="AD174" s="43">
        <f t="shared" si="77"/>
        <v>154.46602709473319</v>
      </c>
      <c r="AE174" s="43">
        <f t="shared" si="77"/>
        <v>69.725476042410307</v>
      </c>
      <c r="AF174" s="43">
        <f t="shared" si="77"/>
        <v>69.725476042410307</v>
      </c>
      <c r="AG174" s="43">
        <f t="shared" si="77"/>
        <v>69.725476042410307</v>
      </c>
      <c r="AH174" s="43">
        <f t="shared" si="77"/>
        <v>69.725476042410307</v>
      </c>
      <c r="AI174" s="43">
        <f t="shared" si="77"/>
        <v>69.725476042410307</v>
      </c>
      <c r="AJ174" s="43">
        <f t="shared" si="77"/>
        <v>11.964288466147503</v>
      </c>
      <c r="AK174" s="43">
        <f t="shared" si="77"/>
        <v>11.964288466147503</v>
      </c>
      <c r="AL174" s="43">
        <f t="shared" si="77"/>
        <v>11.964288466147503</v>
      </c>
      <c r="AM174" s="43">
        <f t="shared" si="77"/>
        <v>11.964288466147503</v>
      </c>
      <c r="AN174" s="43">
        <f t="shared" si="77"/>
        <v>11.964288466147503</v>
      </c>
      <c r="AO174" s="43">
        <f t="shared" si="77"/>
        <v>0</v>
      </c>
      <c r="AP174" s="43">
        <f t="shared" si="77"/>
        <v>0</v>
      </c>
      <c r="AQ174" s="43">
        <f t="shared" si="77"/>
        <v>0</v>
      </c>
      <c r="AR174" s="43">
        <f t="shared" si="77"/>
        <v>0</v>
      </c>
      <c r="AS174" s="43">
        <f t="shared" si="77"/>
        <v>0</v>
      </c>
      <c r="AT174" s="43">
        <f t="shared" si="77"/>
        <v>0</v>
      </c>
      <c r="AU174" s="43">
        <f t="shared" si="77"/>
        <v>0</v>
      </c>
      <c r="AV174" s="43">
        <f t="shared" si="77"/>
        <v>0</v>
      </c>
      <c r="AW174" s="43">
        <f t="shared" si="77"/>
        <v>0</v>
      </c>
      <c r="AX174" s="136">
        <f t="shared" si="77"/>
        <v>0</v>
      </c>
      <c r="AY174" s="105"/>
      <c r="AZ174" s="175">
        <f t="shared" si="73"/>
        <v>143.87345821319281</v>
      </c>
      <c r="BE174" s="175">
        <f t="shared" si="74"/>
        <v>20.422441127139447</v>
      </c>
      <c r="BJ174" s="181">
        <f t="shared" si="75"/>
        <v>1559.4364882483314</v>
      </c>
    </row>
    <row r="175" spans="3:198" ht="18" customHeight="1" outlineLevel="1" x14ac:dyDescent="0.2">
      <c r="C175" s="134" t="str">
        <f>$FG$2</f>
        <v>ADEME S4</v>
      </c>
      <c r="D175" s="6"/>
      <c r="E175" s="4" t="s">
        <v>28</v>
      </c>
      <c r="F175" s="34"/>
      <c r="H175" s="135">
        <f>FG$166</f>
        <v>0</v>
      </c>
      <c r="I175" s="43">
        <f>FL$166</f>
        <v>0</v>
      </c>
      <c r="J175" s="43">
        <f>FQ$166</f>
        <v>170.30004882511497</v>
      </c>
      <c r="K175" s="43">
        <f>FV$166</f>
        <v>170.30004882511497</v>
      </c>
      <c r="L175" s="43">
        <f>GF$166</f>
        <v>91.070168326536859</v>
      </c>
      <c r="M175" s="136">
        <f>GP$166</f>
        <v>0</v>
      </c>
      <c r="N175" s="43"/>
      <c r="O175" s="135"/>
      <c r="P175" s="43"/>
      <c r="Q175" s="43"/>
      <c r="R175" s="43"/>
      <c r="S175" s="43"/>
      <c r="T175" s="43"/>
      <c r="U175" s="43"/>
      <c r="V175" s="43">
        <f t="shared" ref="V175:AX175" si="78">FN$166</f>
        <v>0</v>
      </c>
      <c r="W175" s="43">
        <f t="shared" si="78"/>
        <v>118.28503912417904</v>
      </c>
      <c r="X175" s="43">
        <f t="shared" si="78"/>
        <v>118.28503912417904</v>
      </c>
      <c r="Y175" s="43">
        <f t="shared" si="78"/>
        <v>170.30004882511497</v>
      </c>
      <c r="Z175" s="43">
        <f t="shared" si="78"/>
        <v>170.30004882511497</v>
      </c>
      <c r="AA175" s="43">
        <f t="shared" si="78"/>
        <v>170.30004882511497</v>
      </c>
      <c r="AB175" s="43">
        <f t="shared" si="78"/>
        <v>170.30004882511497</v>
      </c>
      <c r="AC175" s="43">
        <f t="shared" si="78"/>
        <v>170.30004882511497</v>
      </c>
      <c r="AD175" s="43">
        <f t="shared" si="78"/>
        <v>170.30004882511497</v>
      </c>
      <c r="AE175" s="43">
        <f t="shared" si="78"/>
        <v>133.61577882550753</v>
      </c>
      <c r="AF175" s="43">
        <f t="shared" si="78"/>
        <v>133.61577882550753</v>
      </c>
      <c r="AG175" s="43">
        <f t="shared" si="78"/>
        <v>133.61577882550753</v>
      </c>
      <c r="AH175" s="43">
        <f t="shared" si="78"/>
        <v>133.61577882550753</v>
      </c>
      <c r="AI175" s="43">
        <f t="shared" si="78"/>
        <v>133.61577882550753</v>
      </c>
      <c r="AJ175" s="43">
        <f t="shared" si="78"/>
        <v>91.070168326536859</v>
      </c>
      <c r="AK175" s="43">
        <f t="shared" si="78"/>
        <v>91.070168326536859</v>
      </c>
      <c r="AL175" s="43">
        <f t="shared" si="78"/>
        <v>91.070168326536859</v>
      </c>
      <c r="AM175" s="43">
        <f t="shared" si="78"/>
        <v>91.070168326536859</v>
      </c>
      <c r="AN175" s="43">
        <f t="shared" si="78"/>
        <v>91.070168326536859</v>
      </c>
      <c r="AO175" s="43">
        <f t="shared" si="78"/>
        <v>77.748751342451612</v>
      </c>
      <c r="AP175" s="43">
        <f t="shared" si="78"/>
        <v>77.748751342451612</v>
      </c>
      <c r="AQ175" s="43">
        <f t="shared" si="78"/>
        <v>77.748751342451612</v>
      </c>
      <c r="AR175" s="43">
        <f t="shared" si="78"/>
        <v>77.748751342451612</v>
      </c>
      <c r="AS175" s="43">
        <f t="shared" si="78"/>
        <v>77.748751342451612</v>
      </c>
      <c r="AT175" s="43">
        <f t="shared" si="78"/>
        <v>77.748751342451612</v>
      </c>
      <c r="AU175" s="43">
        <f t="shared" si="78"/>
        <v>77.748751342451612</v>
      </c>
      <c r="AV175" s="43">
        <f t="shared" si="78"/>
        <v>77.748751342451612</v>
      </c>
      <c r="AW175" s="43">
        <f t="shared" si="78"/>
        <v>77.748751342451612</v>
      </c>
      <c r="AX175" s="136">
        <f t="shared" si="78"/>
        <v>0</v>
      </c>
      <c r="AY175" s="105"/>
      <c r="AZ175" s="175">
        <f t="shared" si="73"/>
        <v>157.29629639988102</v>
      </c>
      <c r="BE175" s="175">
        <f t="shared" si="74"/>
        <v>91.15842489211434</v>
      </c>
      <c r="BJ175" s="181">
        <f>SUM(T175:AX175)</f>
        <v>3081.5388690413351</v>
      </c>
    </row>
    <row r="176" spans="3:198" outlineLevel="1" x14ac:dyDescent="0.2">
      <c r="C176" s="97"/>
      <c r="D176" s="97"/>
      <c r="E176" s="97"/>
      <c r="F176" s="97"/>
      <c r="H176" s="97"/>
      <c r="I176" s="97"/>
      <c r="J176" s="97"/>
      <c r="K176" s="97"/>
      <c r="L176" s="97"/>
      <c r="M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Z176" s="97"/>
      <c r="BA176" s="97"/>
      <c r="BB176" s="97"/>
      <c r="BC176" s="97"/>
      <c r="BD176" s="97"/>
      <c r="BE176" s="97"/>
      <c r="BF176" s="97"/>
      <c r="BG176" s="97"/>
      <c r="BH176" s="97"/>
      <c r="BI176" s="97"/>
      <c r="BJ176" s="97"/>
    </row>
  </sheetData>
  <hyperlinks>
    <hyperlink ref="B25" r:id="rId1" xr:uid="{4CCD9B4D-C599-4AF5-BAC3-85F6A2EA2928}"/>
    <hyperlink ref="B23" r:id="rId2" xr:uid="{1DD2A559-A07D-439B-84C8-B1540055D011}"/>
    <hyperlink ref="B27" r:id="rId3" xr:uid="{49334A6E-D6AA-4714-8390-95024740E19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3B1D-F07B-422A-8DCD-F0F95AEAB3C9}">
  <dimension ref="A1:GP256"/>
  <sheetViews>
    <sheetView showGridLines="0" zoomScale="80" zoomScaleNormal="80" workbookViewId="0">
      <pane xSplit="6" ySplit="1" topLeftCell="N148" activePane="bottomRight" state="frozen"/>
      <selection pane="topRight" activeCell="G1" sqref="G1"/>
      <selection pane="bottomLeft" activeCell="A2" sqref="A2"/>
      <selection pane="bottomRight" activeCell="CZ190" sqref="CZ190"/>
    </sheetView>
  </sheetViews>
  <sheetFormatPr baseColWidth="10" defaultColWidth="11" defaultRowHeight="14.25" outlineLevelRow="1" outlineLevelCol="1" x14ac:dyDescent="0.2"/>
  <cols>
    <col min="3" max="6" width="15.625" customWidth="1"/>
    <col min="7" max="14" width="10.625" customWidth="1"/>
    <col min="15" max="15" width="10.625" customWidth="1" collapsed="1"/>
    <col min="16" max="19" width="10.625" hidden="1" customWidth="1" outlineLevel="1"/>
    <col min="20" max="20" width="10.625" customWidth="1" collapsed="1"/>
    <col min="21" max="24" width="10.625" hidden="1" customWidth="1" outlineLevel="1"/>
    <col min="25" max="25" width="10.625" customWidth="1" collapsed="1"/>
    <col min="26" max="29" width="10.625" hidden="1" customWidth="1" outlineLevel="1"/>
    <col min="30" max="30" width="10.625" customWidth="1" collapsed="1"/>
    <col min="31" max="39" width="10.625" hidden="1" customWidth="1" outlineLevel="1"/>
    <col min="40" max="40" width="10.625" customWidth="1" collapsed="1"/>
    <col min="41" max="49" width="10.625" hidden="1" customWidth="1" outlineLevel="1"/>
    <col min="50" max="50" width="10.625" customWidth="1" collapsed="1"/>
    <col min="51" max="51" width="10.625" customWidth="1"/>
    <col min="52" max="52" width="10.625" customWidth="1" collapsed="1"/>
    <col min="53" max="56" width="10.625" hidden="1" customWidth="1" outlineLevel="1"/>
    <col min="57" max="57" width="10.625" customWidth="1" collapsed="1"/>
    <col min="58" max="61" width="10.625" hidden="1" customWidth="1" outlineLevel="1"/>
    <col min="62" max="62" width="10.625" customWidth="1" collapsed="1"/>
    <col min="63" max="66" width="10.625" hidden="1" customWidth="1" outlineLevel="1"/>
    <col min="67" max="67" width="10.625" customWidth="1" collapsed="1"/>
    <col min="68" max="76" width="10.625" hidden="1" customWidth="1" outlineLevel="1"/>
    <col min="77" max="77" width="10.625" customWidth="1" collapsed="1"/>
    <col min="78" max="86" width="10.625" hidden="1" customWidth="1" outlineLevel="1"/>
    <col min="87" max="87" width="10.625" customWidth="1" collapsed="1"/>
    <col min="88" max="88" width="10.625" customWidth="1"/>
    <col min="89" max="89" width="10.625" customWidth="1" collapsed="1"/>
    <col min="90" max="93" width="10.625" hidden="1" customWidth="1" outlineLevel="1"/>
    <col min="94" max="94" width="10.625" customWidth="1" collapsed="1"/>
    <col min="95" max="98" width="10.625" hidden="1" customWidth="1" outlineLevel="1"/>
    <col min="99" max="99" width="10.625" customWidth="1" collapsed="1"/>
    <col min="100" max="103" width="10.625" hidden="1" customWidth="1" outlineLevel="1"/>
    <col min="104" max="104" width="10.625" customWidth="1" collapsed="1"/>
    <col min="105" max="113" width="10.625" hidden="1" customWidth="1" outlineLevel="1"/>
    <col min="114" max="114" width="10.625" customWidth="1" collapsed="1"/>
    <col min="115" max="123" width="10.625" hidden="1" customWidth="1" outlineLevel="1"/>
    <col min="124" max="124" width="10.625" customWidth="1" collapsed="1"/>
    <col min="125" max="125" width="10.625" customWidth="1"/>
    <col min="126" max="126" width="10.625" customWidth="1" collapsed="1"/>
    <col min="127" max="130" width="10.625" hidden="1" customWidth="1" outlineLevel="1"/>
    <col min="131" max="131" width="10.625" customWidth="1" collapsed="1"/>
    <col min="132" max="135" width="10.625" hidden="1" customWidth="1" outlineLevel="1"/>
    <col min="136" max="136" width="10.625" customWidth="1" collapsed="1"/>
    <col min="137" max="140" width="10.625" hidden="1" customWidth="1" outlineLevel="1"/>
    <col min="141" max="141" width="10.625" customWidth="1" collapsed="1"/>
    <col min="142" max="150" width="10.625" hidden="1" customWidth="1" outlineLevel="1"/>
    <col min="151" max="151" width="10.625" customWidth="1" collapsed="1"/>
    <col min="152" max="160" width="10.625" hidden="1" customWidth="1" outlineLevel="1"/>
    <col min="161" max="161" width="10.625" customWidth="1" collapsed="1"/>
    <col min="162" max="162" width="10.625" customWidth="1"/>
    <col min="163" max="163" width="10.625" customWidth="1" collapsed="1"/>
    <col min="164" max="167" width="10.625" hidden="1" customWidth="1" outlineLevel="1"/>
    <col min="168" max="168" width="10.625" customWidth="1" collapsed="1"/>
    <col min="169" max="172" width="10.625" hidden="1" customWidth="1" outlineLevel="1"/>
    <col min="173" max="173" width="10.625" customWidth="1" collapsed="1"/>
    <col min="174" max="177" width="10.625" hidden="1" customWidth="1" outlineLevel="1"/>
    <col min="178" max="178" width="10.625" customWidth="1" collapsed="1"/>
    <col min="179" max="187" width="10.625" hidden="1" customWidth="1" outlineLevel="1"/>
    <col min="188" max="188" width="10.625" customWidth="1" collapsed="1"/>
    <col min="189" max="197" width="10.625" hidden="1" customWidth="1" outlineLevel="1"/>
    <col min="198" max="198" width="10.625" customWidth="1" collapsed="1"/>
  </cols>
  <sheetData>
    <row r="1" spans="1:198" s="6" customFormat="1" ht="22.15" customHeight="1" x14ac:dyDescent="0.2">
      <c r="A1" s="4" t="s">
        <v>29</v>
      </c>
      <c r="B1" s="4" t="s">
        <v>30</v>
      </c>
      <c r="C1" s="5" t="s">
        <v>243</v>
      </c>
      <c r="H1" s="225">
        <v>2015</v>
      </c>
      <c r="I1" s="7">
        <v>2016</v>
      </c>
      <c r="J1" s="7">
        <v>2017</v>
      </c>
      <c r="K1" s="7">
        <v>2018</v>
      </c>
      <c r="L1" s="7">
        <v>2019</v>
      </c>
      <c r="M1" s="236">
        <v>2020</v>
      </c>
      <c r="O1" s="237">
        <v>2015</v>
      </c>
      <c r="P1" s="9">
        <v>2016</v>
      </c>
      <c r="Q1" s="9">
        <v>2017</v>
      </c>
      <c r="R1" s="9">
        <v>2018</v>
      </c>
      <c r="S1" s="9">
        <v>2019</v>
      </c>
      <c r="T1" s="9">
        <v>2020</v>
      </c>
      <c r="U1" s="9">
        <v>2021</v>
      </c>
      <c r="V1" s="9">
        <v>2022</v>
      </c>
      <c r="W1" s="9">
        <v>2023</v>
      </c>
      <c r="X1" s="9">
        <v>2024</v>
      </c>
      <c r="Y1" s="9">
        <v>2025</v>
      </c>
      <c r="Z1" s="9">
        <v>2026</v>
      </c>
      <c r="AA1" s="9">
        <v>2027</v>
      </c>
      <c r="AB1" s="9">
        <v>2028</v>
      </c>
      <c r="AC1" s="9">
        <v>2029</v>
      </c>
      <c r="AD1" s="9">
        <v>2030</v>
      </c>
      <c r="AE1" s="9">
        <v>2031</v>
      </c>
      <c r="AF1" s="9">
        <v>2032</v>
      </c>
      <c r="AG1" s="9">
        <v>2033</v>
      </c>
      <c r="AH1" s="9">
        <v>2034</v>
      </c>
      <c r="AI1" s="9">
        <v>2035</v>
      </c>
      <c r="AJ1" s="9">
        <v>2036</v>
      </c>
      <c r="AK1" s="9">
        <v>2037</v>
      </c>
      <c r="AL1" s="9">
        <v>2038</v>
      </c>
      <c r="AM1" s="9">
        <v>2039</v>
      </c>
      <c r="AN1" s="9">
        <v>2040</v>
      </c>
      <c r="AO1" s="9">
        <v>2041</v>
      </c>
      <c r="AP1" s="9">
        <v>2042</v>
      </c>
      <c r="AQ1" s="9">
        <v>2043</v>
      </c>
      <c r="AR1" s="9">
        <v>2044</v>
      </c>
      <c r="AS1" s="9">
        <v>2045</v>
      </c>
      <c r="AT1" s="9">
        <v>2046</v>
      </c>
      <c r="AU1" s="9">
        <v>2047</v>
      </c>
      <c r="AV1" s="9">
        <v>2048</v>
      </c>
      <c r="AW1" s="9">
        <v>2049</v>
      </c>
      <c r="AX1" s="238">
        <v>2050</v>
      </c>
      <c r="AZ1" s="239">
        <v>2015</v>
      </c>
      <c r="BA1" s="10">
        <v>2016</v>
      </c>
      <c r="BB1" s="10">
        <v>2017</v>
      </c>
      <c r="BC1" s="10">
        <v>2018</v>
      </c>
      <c r="BD1" s="10">
        <v>2019</v>
      </c>
      <c r="BE1" s="10">
        <v>2020</v>
      </c>
      <c r="BF1" s="10">
        <v>2021</v>
      </c>
      <c r="BG1" s="10">
        <v>2022</v>
      </c>
      <c r="BH1" s="10">
        <v>2023</v>
      </c>
      <c r="BI1" s="10">
        <v>2024</v>
      </c>
      <c r="BJ1" s="10">
        <v>2025</v>
      </c>
      <c r="BK1" s="10">
        <v>2026</v>
      </c>
      <c r="BL1" s="10">
        <v>2027</v>
      </c>
      <c r="BM1" s="10">
        <v>2028</v>
      </c>
      <c r="BN1" s="10">
        <v>2029</v>
      </c>
      <c r="BO1" s="10">
        <v>2030</v>
      </c>
      <c r="BP1" s="10">
        <v>2031</v>
      </c>
      <c r="BQ1" s="10">
        <v>2032</v>
      </c>
      <c r="BR1" s="10">
        <v>2033</v>
      </c>
      <c r="BS1" s="10">
        <v>2034</v>
      </c>
      <c r="BT1" s="10">
        <v>2035</v>
      </c>
      <c r="BU1" s="10">
        <v>2036</v>
      </c>
      <c r="BV1" s="10">
        <v>2037</v>
      </c>
      <c r="BW1" s="10">
        <v>2038</v>
      </c>
      <c r="BX1" s="10">
        <v>2039</v>
      </c>
      <c r="BY1" s="10">
        <v>2040</v>
      </c>
      <c r="BZ1" s="10">
        <v>2041</v>
      </c>
      <c r="CA1" s="10">
        <v>2042</v>
      </c>
      <c r="CB1" s="10">
        <v>2043</v>
      </c>
      <c r="CC1" s="10">
        <v>2044</v>
      </c>
      <c r="CD1" s="10">
        <v>2045</v>
      </c>
      <c r="CE1" s="10">
        <v>2046</v>
      </c>
      <c r="CF1" s="10">
        <v>2047</v>
      </c>
      <c r="CG1" s="10">
        <v>2048</v>
      </c>
      <c r="CH1" s="10">
        <v>2049</v>
      </c>
      <c r="CI1" s="240">
        <v>2050</v>
      </c>
      <c r="CK1" s="241">
        <v>2015</v>
      </c>
      <c r="CL1" s="11">
        <v>2016</v>
      </c>
      <c r="CM1" s="11">
        <v>2017</v>
      </c>
      <c r="CN1" s="11">
        <v>2018</v>
      </c>
      <c r="CO1" s="11">
        <v>2019</v>
      </c>
      <c r="CP1" s="11">
        <v>2020</v>
      </c>
      <c r="CQ1" s="11">
        <v>2021</v>
      </c>
      <c r="CR1" s="11">
        <v>2022</v>
      </c>
      <c r="CS1" s="11">
        <v>2023</v>
      </c>
      <c r="CT1" s="11">
        <v>2024</v>
      </c>
      <c r="CU1" s="11">
        <v>2025</v>
      </c>
      <c r="CV1" s="11">
        <v>2026</v>
      </c>
      <c r="CW1" s="11">
        <v>2027</v>
      </c>
      <c r="CX1" s="11">
        <v>2028</v>
      </c>
      <c r="CY1" s="11">
        <v>2029</v>
      </c>
      <c r="CZ1" s="11">
        <v>2030</v>
      </c>
      <c r="DA1" s="11">
        <v>2031</v>
      </c>
      <c r="DB1" s="11">
        <v>2032</v>
      </c>
      <c r="DC1" s="11">
        <v>2033</v>
      </c>
      <c r="DD1" s="11">
        <v>2034</v>
      </c>
      <c r="DE1" s="11">
        <v>2035</v>
      </c>
      <c r="DF1" s="11">
        <v>2036</v>
      </c>
      <c r="DG1" s="11">
        <v>2037</v>
      </c>
      <c r="DH1" s="11">
        <v>2038</v>
      </c>
      <c r="DI1" s="11">
        <v>2039</v>
      </c>
      <c r="DJ1" s="11">
        <v>2040</v>
      </c>
      <c r="DK1" s="11">
        <v>2041</v>
      </c>
      <c r="DL1" s="11">
        <v>2042</v>
      </c>
      <c r="DM1" s="11">
        <v>2043</v>
      </c>
      <c r="DN1" s="11">
        <v>2044</v>
      </c>
      <c r="DO1" s="11">
        <v>2045</v>
      </c>
      <c r="DP1" s="11">
        <v>2046</v>
      </c>
      <c r="DQ1" s="11">
        <v>2047</v>
      </c>
      <c r="DR1" s="11">
        <v>2048</v>
      </c>
      <c r="DS1" s="11">
        <v>2049</v>
      </c>
      <c r="DT1" s="242">
        <v>2050</v>
      </c>
      <c r="DV1" s="243">
        <v>2015</v>
      </c>
      <c r="DW1" s="12">
        <v>2016</v>
      </c>
      <c r="DX1" s="12">
        <v>2017</v>
      </c>
      <c r="DY1" s="12">
        <v>2018</v>
      </c>
      <c r="DZ1" s="12">
        <v>2019</v>
      </c>
      <c r="EA1" s="12">
        <v>2020</v>
      </c>
      <c r="EB1" s="12">
        <v>2021</v>
      </c>
      <c r="EC1" s="12">
        <v>2022</v>
      </c>
      <c r="ED1" s="12">
        <v>2023</v>
      </c>
      <c r="EE1" s="12">
        <v>2024</v>
      </c>
      <c r="EF1" s="12">
        <v>2025</v>
      </c>
      <c r="EG1" s="12">
        <v>2026</v>
      </c>
      <c r="EH1" s="12">
        <v>2027</v>
      </c>
      <c r="EI1" s="12">
        <v>2028</v>
      </c>
      <c r="EJ1" s="12">
        <v>2029</v>
      </c>
      <c r="EK1" s="12">
        <v>2030</v>
      </c>
      <c r="EL1" s="12">
        <v>2031</v>
      </c>
      <c r="EM1" s="12">
        <v>2032</v>
      </c>
      <c r="EN1" s="12">
        <v>2033</v>
      </c>
      <c r="EO1" s="12">
        <v>2034</v>
      </c>
      <c r="EP1" s="12">
        <v>2035</v>
      </c>
      <c r="EQ1" s="12">
        <v>2036</v>
      </c>
      <c r="ER1" s="12">
        <v>2037</v>
      </c>
      <c r="ES1" s="12">
        <v>2038</v>
      </c>
      <c r="ET1" s="12">
        <v>2039</v>
      </c>
      <c r="EU1" s="12">
        <v>2040</v>
      </c>
      <c r="EV1" s="12">
        <v>2041</v>
      </c>
      <c r="EW1" s="12">
        <v>2042</v>
      </c>
      <c r="EX1" s="12">
        <v>2043</v>
      </c>
      <c r="EY1" s="12">
        <v>2044</v>
      </c>
      <c r="EZ1" s="12">
        <v>2045</v>
      </c>
      <c r="FA1" s="12">
        <v>2046</v>
      </c>
      <c r="FB1" s="12">
        <v>2047</v>
      </c>
      <c r="FC1" s="12">
        <v>2048</v>
      </c>
      <c r="FD1" s="12">
        <v>2049</v>
      </c>
      <c r="FE1" s="244">
        <v>2050</v>
      </c>
      <c r="FG1" s="245">
        <v>2015</v>
      </c>
      <c r="FH1" s="13">
        <v>2016</v>
      </c>
      <c r="FI1" s="13">
        <v>2017</v>
      </c>
      <c r="FJ1" s="13">
        <v>2018</v>
      </c>
      <c r="FK1" s="13">
        <v>2019</v>
      </c>
      <c r="FL1" s="13">
        <v>2020</v>
      </c>
      <c r="FM1" s="13">
        <v>2021</v>
      </c>
      <c r="FN1" s="13">
        <v>2022</v>
      </c>
      <c r="FO1" s="13">
        <v>2023</v>
      </c>
      <c r="FP1" s="13">
        <v>2024</v>
      </c>
      <c r="FQ1" s="13">
        <v>2025</v>
      </c>
      <c r="FR1" s="13">
        <v>2026</v>
      </c>
      <c r="FS1" s="13">
        <v>2027</v>
      </c>
      <c r="FT1" s="13">
        <v>2028</v>
      </c>
      <c r="FU1" s="13">
        <v>2029</v>
      </c>
      <c r="FV1" s="13">
        <v>2030</v>
      </c>
      <c r="FW1" s="13">
        <v>2031</v>
      </c>
      <c r="FX1" s="13">
        <v>2032</v>
      </c>
      <c r="FY1" s="13">
        <v>2033</v>
      </c>
      <c r="FZ1" s="13">
        <v>2034</v>
      </c>
      <c r="GA1" s="13">
        <v>2035</v>
      </c>
      <c r="GB1" s="13">
        <v>2036</v>
      </c>
      <c r="GC1" s="13">
        <v>2037</v>
      </c>
      <c r="GD1" s="13">
        <v>2038</v>
      </c>
      <c r="GE1" s="13">
        <v>2039</v>
      </c>
      <c r="GF1" s="13">
        <v>2040</v>
      </c>
      <c r="GG1" s="13">
        <v>2041</v>
      </c>
      <c r="GH1" s="13">
        <v>2042</v>
      </c>
      <c r="GI1" s="13">
        <v>2043</v>
      </c>
      <c r="GJ1" s="13">
        <v>2044</v>
      </c>
      <c r="GK1" s="13">
        <v>2045</v>
      </c>
      <c r="GL1" s="13">
        <v>2046</v>
      </c>
      <c r="GM1" s="13">
        <v>2047</v>
      </c>
      <c r="GN1" s="13">
        <v>2048</v>
      </c>
      <c r="GO1" s="13">
        <v>2049</v>
      </c>
      <c r="GP1" s="246">
        <v>2050</v>
      </c>
    </row>
    <row r="2" spans="1:198" s="6" customFormat="1" ht="20.25" x14ac:dyDescent="0.2">
      <c r="C2" s="5"/>
      <c r="H2" s="14" t="s">
        <v>1</v>
      </c>
      <c r="I2" s="15"/>
      <c r="J2" s="15"/>
      <c r="K2" s="15"/>
      <c r="L2" s="15"/>
      <c r="M2" s="16"/>
      <c r="O2" s="17" t="s">
        <v>253</v>
      </c>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9"/>
      <c r="AZ2" s="20" t="s">
        <v>6</v>
      </c>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c r="CK2" s="23" t="s">
        <v>7</v>
      </c>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5"/>
      <c r="DV2" s="26" t="s">
        <v>8</v>
      </c>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8"/>
      <c r="FG2" s="29" t="s">
        <v>9</v>
      </c>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1"/>
    </row>
    <row r="3" spans="1:198" x14ac:dyDescent="0.2">
      <c r="C3" s="68" t="s">
        <v>31</v>
      </c>
      <c r="D3" s="69">
        <v>44832</v>
      </c>
    </row>
    <row r="4" spans="1:198" x14ac:dyDescent="0.2">
      <c r="C4" s="70" t="s">
        <v>32</v>
      </c>
      <c r="D4" s="69">
        <v>45273</v>
      </c>
      <c r="H4" s="3" t="s">
        <v>1</v>
      </c>
      <c r="I4" s="3" t="s">
        <v>1</v>
      </c>
      <c r="J4" s="3" t="s">
        <v>1</v>
      </c>
      <c r="K4" s="3" t="s">
        <v>1</v>
      </c>
      <c r="L4" s="3" t="s">
        <v>1</v>
      </c>
      <c r="M4" s="3" t="s">
        <v>1</v>
      </c>
      <c r="O4" s="3" t="s">
        <v>94</v>
      </c>
      <c r="P4" s="3" t="s">
        <v>94</v>
      </c>
      <c r="Q4" s="3" t="s">
        <v>94</v>
      </c>
      <c r="R4" s="3" t="s">
        <v>94</v>
      </c>
      <c r="S4" s="3" t="s">
        <v>94</v>
      </c>
      <c r="T4" s="3" t="s">
        <v>94</v>
      </c>
      <c r="U4" s="3" t="s">
        <v>94</v>
      </c>
      <c r="V4" s="3" t="s">
        <v>94</v>
      </c>
      <c r="W4" s="3" t="s">
        <v>94</v>
      </c>
      <c r="X4" s="3" t="s">
        <v>94</v>
      </c>
      <c r="Y4" s="3" t="s">
        <v>94</v>
      </c>
      <c r="Z4" s="3" t="s">
        <v>94</v>
      </c>
      <c r="AA4" s="3" t="s">
        <v>94</v>
      </c>
      <c r="AB4" s="3" t="s">
        <v>94</v>
      </c>
      <c r="AC4" s="3" t="s">
        <v>94</v>
      </c>
      <c r="AD4" s="3" t="s">
        <v>94</v>
      </c>
      <c r="AE4" s="3" t="s">
        <v>94</v>
      </c>
      <c r="AF4" s="3" t="s">
        <v>94</v>
      </c>
      <c r="AG4" s="3" t="s">
        <v>94</v>
      </c>
      <c r="AH4" s="3" t="s">
        <v>94</v>
      </c>
      <c r="AI4" s="3" t="s">
        <v>94</v>
      </c>
      <c r="AJ4" s="3" t="s">
        <v>94</v>
      </c>
      <c r="AK4" s="3" t="s">
        <v>94</v>
      </c>
      <c r="AL4" s="3" t="s">
        <v>94</v>
      </c>
      <c r="AM4" s="3" t="s">
        <v>94</v>
      </c>
      <c r="AN4" s="3" t="s">
        <v>94</v>
      </c>
      <c r="AO4" s="3" t="s">
        <v>94</v>
      </c>
      <c r="AP4" s="3" t="s">
        <v>94</v>
      </c>
      <c r="AQ4" s="3" t="s">
        <v>94</v>
      </c>
      <c r="AR4" s="3" t="s">
        <v>94</v>
      </c>
      <c r="AS4" s="3" t="s">
        <v>94</v>
      </c>
      <c r="AT4" s="3" t="s">
        <v>94</v>
      </c>
      <c r="AU4" s="3" t="s">
        <v>94</v>
      </c>
      <c r="AV4" s="3" t="s">
        <v>94</v>
      </c>
      <c r="AW4" s="3" t="s">
        <v>94</v>
      </c>
      <c r="AX4" s="3" t="s">
        <v>94</v>
      </c>
      <c r="AZ4" s="3" t="s">
        <v>2</v>
      </c>
      <c r="BA4" s="3" t="s">
        <v>2</v>
      </c>
      <c r="BB4" s="3" t="s">
        <v>2</v>
      </c>
      <c r="BC4" s="3" t="s">
        <v>2</v>
      </c>
      <c r="BD4" s="3" t="s">
        <v>2</v>
      </c>
      <c r="BE4" s="3" t="s">
        <v>2</v>
      </c>
      <c r="BF4" s="3" t="s">
        <v>2</v>
      </c>
      <c r="BG4" s="3" t="s">
        <v>2</v>
      </c>
      <c r="BH4" s="3" t="s">
        <v>2</v>
      </c>
      <c r="BI4" s="3" t="s">
        <v>2</v>
      </c>
      <c r="BJ4" s="3" t="s">
        <v>2</v>
      </c>
      <c r="BK4" s="3" t="s">
        <v>2</v>
      </c>
      <c r="BL4" s="3" t="s">
        <v>2</v>
      </c>
      <c r="BM4" s="3" t="s">
        <v>2</v>
      </c>
      <c r="BN4" s="3" t="s">
        <v>2</v>
      </c>
      <c r="BO4" s="3" t="s">
        <v>2</v>
      </c>
      <c r="BP4" s="3" t="s">
        <v>2</v>
      </c>
      <c r="BQ4" s="3" t="s">
        <v>2</v>
      </c>
      <c r="BR4" s="3" t="s">
        <v>2</v>
      </c>
      <c r="BS4" s="3" t="s">
        <v>2</v>
      </c>
      <c r="BT4" s="3" t="s">
        <v>2</v>
      </c>
      <c r="BU4" s="3" t="s">
        <v>2</v>
      </c>
      <c r="BV4" s="3" t="s">
        <v>2</v>
      </c>
      <c r="BW4" s="3" t="s">
        <v>2</v>
      </c>
      <c r="BX4" s="3" t="s">
        <v>2</v>
      </c>
      <c r="BY4" s="3" t="s">
        <v>2</v>
      </c>
      <c r="BZ4" s="3" t="s">
        <v>2</v>
      </c>
      <c r="CA4" s="3" t="s">
        <v>2</v>
      </c>
      <c r="CB4" s="3" t="s">
        <v>2</v>
      </c>
      <c r="CC4" s="3" t="s">
        <v>2</v>
      </c>
      <c r="CD4" s="3" t="s">
        <v>2</v>
      </c>
      <c r="CE4" s="3" t="s">
        <v>2</v>
      </c>
      <c r="CF4" s="3" t="s">
        <v>2</v>
      </c>
      <c r="CG4" s="3" t="s">
        <v>2</v>
      </c>
      <c r="CH4" s="3" t="s">
        <v>2</v>
      </c>
      <c r="CI4" s="3" t="s">
        <v>2</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c r="DO4" s="3" t="s">
        <v>3</v>
      </c>
      <c r="DP4" s="3" t="s">
        <v>3</v>
      </c>
      <c r="DQ4" s="3" t="s">
        <v>3</v>
      </c>
      <c r="DR4" s="3" t="s">
        <v>3</v>
      </c>
      <c r="DS4" s="3" t="s">
        <v>3</v>
      </c>
      <c r="DT4" s="3" t="s">
        <v>3</v>
      </c>
      <c r="DV4" s="3" t="s">
        <v>4</v>
      </c>
      <c r="DW4" s="3" t="s">
        <v>4</v>
      </c>
      <c r="DX4" s="3" t="s">
        <v>4</v>
      </c>
      <c r="DY4" s="3" t="s">
        <v>4</v>
      </c>
      <c r="DZ4" s="3" t="s">
        <v>4</v>
      </c>
      <c r="EA4" s="3" t="s">
        <v>4</v>
      </c>
      <c r="EB4" s="3" t="s">
        <v>4</v>
      </c>
      <c r="EC4" s="3" t="s">
        <v>4</v>
      </c>
      <c r="ED4" s="3" t="s">
        <v>4</v>
      </c>
      <c r="EE4" s="3" t="s">
        <v>4</v>
      </c>
      <c r="EF4" s="3" t="s">
        <v>4</v>
      </c>
      <c r="EG4" s="3" t="s">
        <v>4</v>
      </c>
      <c r="EH4" s="3" t="s">
        <v>4</v>
      </c>
      <c r="EI4" s="3" t="s">
        <v>4</v>
      </c>
      <c r="EJ4" s="3" t="s">
        <v>4</v>
      </c>
      <c r="EK4" s="3" t="s">
        <v>4</v>
      </c>
      <c r="EL4" s="3" t="s">
        <v>4</v>
      </c>
      <c r="EM4" s="3" t="s">
        <v>4</v>
      </c>
      <c r="EN4" s="3" t="s">
        <v>4</v>
      </c>
      <c r="EO4" s="3" t="s">
        <v>4</v>
      </c>
      <c r="EP4" s="3" t="s">
        <v>4</v>
      </c>
      <c r="EQ4" s="3" t="s">
        <v>4</v>
      </c>
      <c r="ER4" s="3" t="s">
        <v>4</v>
      </c>
      <c r="ES4" s="3" t="s">
        <v>4</v>
      </c>
      <c r="ET4" s="3" t="s">
        <v>4</v>
      </c>
      <c r="EU4" s="3" t="s">
        <v>4</v>
      </c>
      <c r="EV4" s="3" t="s">
        <v>4</v>
      </c>
      <c r="EW4" s="3" t="s">
        <v>4</v>
      </c>
      <c r="EX4" s="3" t="s">
        <v>4</v>
      </c>
      <c r="EY4" s="3" t="s">
        <v>4</v>
      </c>
      <c r="EZ4" s="3" t="s">
        <v>4</v>
      </c>
      <c r="FA4" s="3" t="s">
        <v>4</v>
      </c>
      <c r="FB4" s="3" t="s">
        <v>4</v>
      </c>
      <c r="FC4" s="3" t="s">
        <v>4</v>
      </c>
      <c r="FD4" s="3" t="s">
        <v>4</v>
      </c>
      <c r="FE4" s="3" t="s">
        <v>4</v>
      </c>
      <c r="FG4" s="3" t="s">
        <v>5</v>
      </c>
      <c r="FH4" s="3" t="s">
        <v>5</v>
      </c>
      <c r="FI4" s="3" t="s">
        <v>5</v>
      </c>
      <c r="FJ4" s="3" t="s">
        <v>5</v>
      </c>
      <c r="FK4" s="3" t="s">
        <v>5</v>
      </c>
      <c r="FL4" s="3" t="s">
        <v>5</v>
      </c>
      <c r="FM4" s="3" t="s">
        <v>5</v>
      </c>
      <c r="FN4" s="3" t="s">
        <v>5</v>
      </c>
      <c r="FO4" s="3" t="s">
        <v>5</v>
      </c>
      <c r="FP4" s="3" t="s">
        <v>5</v>
      </c>
      <c r="FQ4" s="3" t="s">
        <v>5</v>
      </c>
      <c r="FR4" s="3" t="s">
        <v>5</v>
      </c>
      <c r="FS4" s="3" t="s">
        <v>5</v>
      </c>
      <c r="FT4" s="3" t="s">
        <v>5</v>
      </c>
      <c r="FU4" s="3" t="s">
        <v>5</v>
      </c>
      <c r="FV4" s="3" t="s">
        <v>5</v>
      </c>
      <c r="FW4" s="3" t="s">
        <v>5</v>
      </c>
      <c r="FX4" s="3" t="s">
        <v>5</v>
      </c>
      <c r="FY4" s="3" t="s">
        <v>5</v>
      </c>
      <c r="FZ4" s="3" t="s">
        <v>5</v>
      </c>
      <c r="GA4" s="3" t="s">
        <v>5</v>
      </c>
      <c r="GB4" s="3" t="s">
        <v>5</v>
      </c>
      <c r="GC4" s="3" t="s">
        <v>5</v>
      </c>
      <c r="GD4" s="3" t="s">
        <v>5</v>
      </c>
      <c r="GE4" s="3" t="s">
        <v>5</v>
      </c>
      <c r="GF4" s="3" t="s">
        <v>5</v>
      </c>
      <c r="GG4" s="3" t="s">
        <v>5</v>
      </c>
      <c r="GH4" s="3" t="s">
        <v>5</v>
      </c>
      <c r="GI4" s="3" t="s">
        <v>5</v>
      </c>
      <c r="GJ4" s="3" t="s">
        <v>5</v>
      </c>
      <c r="GK4" s="3" t="s">
        <v>5</v>
      </c>
      <c r="GL4" s="3" t="s">
        <v>5</v>
      </c>
      <c r="GM4" s="3" t="s">
        <v>5</v>
      </c>
      <c r="GN4" s="3" t="s">
        <v>5</v>
      </c>
      <c r="GO4" s="3" t="s">
        <v>5</v>
      </c>
      <c r="GP4" s="3" t="s">
        <v>5</v>
      </c>
    </row>
    <row r="5" spans="1:198" x14ac:dyDescent="0.2">
      <c r="C5" s="70"/>
      <c r="D5" s="71"/>
    </row>
    <row r="6" spans="1:198" x14ac:dyDescent="0.2">
      <c r="C6" s="70" t="s">
        <v>33</v>
      </c>
      <c r="D6" s="70" t="s">
        <v>303</v>
      </c>
    </row>
    <row r="8" spans="1:198" x14ac:dyDescent="0.2">
      <c r="C8" s="106"/>
    </row>
    <row r="9" spans="1:198" x14ac:dyDescent="0.2">
      <c r="C9" s="70" t="s">
        <v>250</v>
      </c>
    </row>
    <row r="10" spans="1:198" x14ac:dyDescent="0.2">
      <c r="C10" s="70" t="s">
        <v>301</v>
      </c>
    </row>
    <row r="11" spans="1:198" x14ac:dyDescent="0.2">
      <c r="C11" s="70"/>
    </row>
    <row r="12" spans="1:198" x14ac:dyDescent="0.2">
      <c r="C12" s="70"/>
    </row>
    <row r="13" spans="1:198" ht="18" x14ac:dyDescent="0.25">
      <c r="C13" s="262" t="s">
        <v>255</v>
      </c>
    </row>
    <row r="14" spans="1:198" ht="15" x14ac:dyDescent="0.25">
      <c r="C14" s="149"/>
    </row>
    <row r="15" spans="1:198" x14ac:dyDescent="0.2">
      <c r="C15" s="70" t="s">
        <v>302</v>
      </c>
    </row>
    <row r="17" spans="2:198" ht="15" x14ac:dyDescent="0.25">
      <c r="C17" s="33" t="s">
        <v>366</v>
      </c>
      <c r="H17" s="247" t="s">
        <v>1</v>
      </c>
      <c r="O17" s="248" t="s">
        <v>94</v>
      </c>
      <c r="AZ17" s="196" t="s">
        <v>2</v>
      </c>
      <c r="CK17" s="197" t="s">
        <v>3</v>
      </c>
      <c r="DV17" s="198" t="s">
        <v>4</v>
      </c>
      <c r="FG17" s="199" t="s">
        <v>5</v>
      </c>
    </row>
    <row r="18" spans="2:198" s="6" customFormat="1" ht="18" customHeight="1" x14ac:dyDescent="0.2">
      <c r="C18" s="129"/>
      <c r="D18" s="130"/>
      <c r="E18" s="131" t="s">
        <v>23</v>
      </c>
      <c r="F18" s="132" t="s">
        <v>24</v>
      </c>
      <c r="H18" s="133">
        <v>2015</v>
      </c>
      <c r="I18" s="131">
        <f t="shared" ref="I18:M18" si="0">I$1</f>
        <v>2016</v>
      </c>
      <c r="J18" s="131">
        <f t="shared" si="0"/>
        <v>2017</v>
      </c>
      <c r="K18" s="131">
        <f t="shared" si="0"/>
        <v>2018</v>
      </c>
      <c r="L18" s="131">
        <f t="shared" si="0"/>
        <v>2019</v>
      </c>
      <c r="M18" s="132">
        <f t="shared" si="0"/>
        <v>2020</v>
      </c>
      <c r="O18" s="133">
        <f t="shared" ref="O18:AX18" si="1">O$1</f>
        <v>2015</v>
      </c>
      <c r="P18" s="131">
        <f t="shared" si="1"/>
        <v>2016</v>
      </c>
      <c r="Q18" s="131">
        <f t="shared" si="1"/>
        <v>2017</v>
      </c>
      <c r="R18" s="131">
        <f t="shared" si="1"/>
        <v>2018</v>
      </c>
      <c r="S18" s="131">
        <f t="shared" si="1"/>
        <v>2019</v>
      </c>
      <c r="T18" s="131">
        <f t="shared" si="1"/>
        <v>2020</v>
      </c>
      <c r="U18" s="131">
        <f t="shared" si="1"/>
        <v>2021</v>
      </c>
      <c r="V18" s="131">
        <f t="shared" si="1"/>
        <v>2022</v>
      </c>
      <c r="W18" s="131">
        <f t="shared" si="1"/>
        <v>2023</v>
      </c>
      <c r="X18" s="131">
        <f t="shared" si="1"/>
        <v>2024</v>
      </c>
      <c r="Y18" s="131">
        <f t="shared" si="1"/>
        <v>2025</v>
      </c>
      <c r="Z18" s="131">
        <f t="shared" si="1"/>
        <v>2026</v>
      </c>
      <c r="AA18" s="131">
        <f t="shared" si="1"/>
        <v>2027</v>
      </c>
      <c r="AB18" s="131">
        <f t="shared" si="1"/>
        <v>2028</v>
      </c>
      <c r="AC18" s="131">
        <f t="shared" si="1"/>
        <v>2029</v>
      </c>
      <c r="AD18" s="131">
        <f t="shared" si="1"/>
        <v>2030</v>
      </c>
      <c r="AE18" s="131">
        <f t="shared" si="1"/>
        <v>2031</v>
      </c>
      <c r="AF18" s="131">
        <f t="shared" si="1"/>
        <v>2032</v>
      </c>
      <c r="AG18" s="131">
        <f t="shared" si="1"/>
        <v>2033</v>
      </c>
      <c r="AH18" s="131">
        <f t="shared" si="1"/>
        <v>2034</v>
      </c>
      <c r="AI18" s="131">
        <f t="shared" si="1"/>
        <v>2035</v>
      </c>
      <c r="AJ18" s="131">
        <f t="shared" si="1"/>
        <v>2036</v>
      </c>
      <c r="AK18" s="131">
        <f t="shared" si="1"/>
        <v>2037</v>
      </c>
      <c r="AL18" s="131">
        <f t="shared" si="1"/>
        <v>2038</v>
      </c>
      <c r="AM18" s="131">
        <f t="shared" si="1"/>
        <v>2039</v>
      </c>
      <c r="AN18" s="131">
        <f t="shared" si="1"/>
        <v>2040</v>
      </c>
      <c r="AO18" s="131">
        <f t="shared" si="1"/>
        <v>2041</v>
      </c>
      <c r="AP18" s="131">
        <f t="shared" si="1"/>
        <v>2042</v>
      </c>
      <c r="AQ18" s="131">
        <f t="shared" si="1"/>
        <v>2043</v>
      </c>
      <c r="AR18" s="131">
        <f t="shared" si="1"/>
        <v>2044</v>
      </c>
      <c r="AS18" s="131">
        <f t="shared" si="1"/>
        <v>2045</v>
      </c>
      <c r="AT18" s="131">
        <f t="shared" si="1"/>
        <v>2046</v>
      </c>
      <c r="AU18" s="131">
        <f t="shared" si="1"/>
        <v>2047</v>
      </c>
      <c r="AV18" s="131">
        <f t="shared" si="1"/>
        <v>2048</v>
      </c>
      <c r="AW18" s="131">
        <f t="shared" si="1"/>
        <v>2049</v>
      </c>
      <c r="AX18" s="132">
        <f t="shared" si="1"/>
        <v>2050</v>
      </c>
      <c r="AZ18" s="133">
        <f t="shared" ref="AZ18:CI18" si="2">AZ$1</f>
        <v>2015</v>
      </c>
      <c r="BA18" s="131">
        <f t="shared" si="2"/>
        <v>2016</v>
      </c>
      <c r="BB18" s="131">
        <f t="shared" si="2"/>
        <v>2017</v>
      </c>
      <c r="BC18" s="131">
        <f t="shared" si="2"/>
        <v>2018</v>
      </c>
      <c r="BD18" s="131">
        <f t="shared" si="2"/>
        <v>2019</v>
      </c>
      <c r="BE18" s="131">
        <f t="shared" si="2"/>
        <v>2020</v>
      </c>
      <c r="BF18" s="131">
        <f t="shared" si="2"/>
        <v>2021</v>
      </c>
      <c r="BG18" s="131">
        <f t="shared" si="2"/>
        <v>2022</v>
      </c>
      <c r="BH18" s="131">
        <f t="shared" si="2"/>
        <v>2023</v>
      </c>
      <c r="BI18" s="131">
        <f t="shared" si="2"/>
        <v>2024</v>
      </c>
      <c r="BJ18" s="131">
        <f t="shared" si="2"/>
        <v>2025</v>
      </c>
      <c r="BK18" s="131">
        <f t="shared" si="2"/>
        <v>2026</v>
      </c>
      <c r="BL18" s="131">
        <f t="shared" si="2"/>
        <v>2027</v>
      </c>
      <c r="BM18" s="131">
        <f t="shared" si="2"/>
        <v>2028</v>
      </c>
      <c r="BN18" s="131">
        <f t="shared" si="2"/>
        <v>2029</v>
      </c>
      <c r="BO18" s="131">
        <f t="shared" si="2"/>
        <v>2030</v>
      </c>
      <c r="BP18" s="131">
        <f t="shared" si="2"/>
        <v>2031</v>
      </c>
      <c r="BQ18" s="131">
        <f t="shared" si="2"/>
        <v>2032</v>
      </c>
      <c r="BR18" s="131">
        <f t="shared" si="2"/>
        <v>2033</v>
      </c>
      <c r="BS18" s="131">
        <f t="shared" si="2"/>
        <v>2034</v>
      </c>
      <c r="BT18" s="131">
        <f t="shared" si="2"/>
        <v>2035</v>
      </c>
      <c r="BU18" s="131">
        <f t="shared" si="2"/>
        <v>2036</v>
      </c>
      <c r="BV18" s="131">
        <f t="shared" si="2"/>
        <v>2037</v>
      </c>
      <c r="BW18" s="131">
        <f t="shared" si="2"/>
        <v>2038</v>
      </c>
      <c r="BX18" s="131">
        <f t="shared" si="2"/>
        <v>2039</v>
      </c>
      <c r="BY18" s="131">
        <f t="shared" si="2"/>
        <v>2040</v>
      </c>
      <c r="BZ18" s="131">
        <f t="shared" si="2"/>
        <v>2041</v>
      </c>
      <c r="CA18" s="131">
        <f t="shared" si="2"/>
        <v>2042</v>
      </c>
      <c r="CB18" s="131">
        <f t="shared" si="2"/>
        <v>2043</v>
      </c>
      <c r="CC18" s="131">
        <f t="shared" si="2"/>
        <v>2044</v>
      </c>
      <c r="CD18" s="131">
        <f t="shared" si="2"/>
        <v>2045</v>
      </c>
      <c r="CE18" s="131">
        <f t="shared" si="2"/>
        <v>2046</v>
      </c>
      <c r="CF18" s="131">
        <f t="shared" si="2"/>
        <v>2047</v>
      </c>
      <c r="CG18" s="131">
        <f t="shared" si="2"/>
        <v>2048</v>
      </c>
      <c r="CH18" s="131">
        <f t="shared" si="2"/>
        <v>2049</v>
      </c>
      <c r="CI18" s="132">
        <f t="shared" si="2"/>
        <v>2050</v>
      </c>
      <c r="CK18" s="133">
        <f t="shared" ref="CK18:DT18" si="3">CK$1</f>
        <v>2015</v>
      </c>
      <c r="CL18" s="131">
        <f t="shared" si="3"/>
        <v>2016</v>
      </c>
      <c r="CM18" s="131">
        <f t="shared" si="3"/>
        <v>2017</v>
      </c>
      <c r="CN18" s="131">
        <f t="shared" si="3"/>
        <v>2018</v>
      </c>
      <c r="CO18" s="131">
        <f t="shared" si="3"/>
        <v>2019</v>
      </c>
      <c r="CP18" s="131">
        <f t="shared" si="3"/>
        <v>2020</v>
      </c>
      <c r="CQ18" s="131">
        <f t="shared" si="3"/>
        <v>2021</v>
      </c>
      <c r="CR18" s="131">
        <f t="shared" si="3"/>
        <v>2022</v>
      </c>
      <c r="CS18" s="131">
        <f t="shared" si="3"/>
        <v>2023</v>
      </c>
      <c r="CT18" s="131">
        <f t="shared" si="3"/>
        <v>2024</v>
      </c>
      <c r="CU18" s="131">
        <f t="shared" si="3"/>
        <v>2025</v>
      </c>
      <c r="CV18" s="131">
        <f t="shared" si="3"/>
        <v>2026</v>
      </c>
      <c r="CW18" s="131">
        <f t="shared" si="3"/>
        <v>2027</v>
      </c>
      <c r="CX18" s="131">
        <f t="shared" si="3"/>
        <v>2028</v>
      </c>
      <c r="CY18" s="131">
        <f t="shared" si="3"/>
        <v>2029</v>
      </c>
      <c r="CZ18" s="131">
        <f t="shared" si="3"/>
        <v>2030</v>
      </c>
      <c r="DA18" s="131">
        <f t="shared" si="3"/>
        <v>2031</v>
      </c>
      <c r="DB18" s="131">
        <f t="shared" si="3"/>
        <v>2032</v>
      </c>
      <c r="DC18" s="131">
        <f t="shared" si="3"/>
        <v>2033</v>
      </c>
      <c r="DD18" s="131">
        <f t="shared" si="3"/>
        <v>2034</v>
      </c>
      <c r="DE18" s="131">
        <f t="shared" si="3"/>
        <v>2035</v>
      </c>
      <c r="DF18" s="131">
        <f t="shared" si="3"/>
        <v>2036</v>
      </c>
      <c r="DG18" s="131">
        <f t="shared" si="3"/>
        <v>2037</v>
      </c>
      <c r="DH18" s="131">
        <f t="shared" si="3"/>
        <v>2038</v>
      </c>
      <c r="DI18" s="131">
        <f t="shared" si="3"/>
        <v>2039</v>
      </c>
      <c r="DJ18" s="131">
        <f t="shared" si="3"/>
        <v>2040</v>
      </c>
      <c r="DK18" s="131">
        <f t="shared" si="3"/>
        <v>2041</v>
      </c>
      <c r="DL18" s="131">
        <f t="shared" si="3"/>
        <v>2042</v>
      </c>
      <c r="DM18" s="131">
        <f t="shared" si="3"/>
        <v>2043</v>
      </c>
      <c r="DN18" s="131">
        <f t="shared" si="3"/>
        <v>2044</v>
      </c>
      <c r="DO18" s="131">
        <f t="shared" si="3"/>
        <v>2045</v>
      </c>
      <c r="DP18" s="131">
        <f t="shared" si="3"/>
        <v>2046</v>
      </c>
      <c r="DQ18" s="131">
        <f t="shared" si="3"/>
        <v>2047</v>
      </c>
      <c r="DR18" s="131">
        <f t="shared" si="3"/>
        <v>2048</v>
      </c>
      <c r="DS18" s="131">
        <f t="shared" si="3"/>
        <v>2049</v>
      </c>
      <c r="DT18" s="132">
        <f t="shared" si="3"/>
        <v>2050</v>
      </c>
      <c r="DV18" s="133">
        <f t="shared" ref="DV18:FE18" si="4">DV$1</f>
        <v>2015</v>
      </c>
      <c r="DW18" s="131">
        <f t="shared" si="4"/>
        <v>2016</v>
      </c>
      <c r="DX18" s="131">
        <f t="shared" si="4"/>
        <v>2017</v>
      </c>
      <c r="DY18" s="131">
        <f t="shared" si="4"/>
        <v>2018</v>
      </c>
      <c r="DZ18" s="131">
        <f t="shared" si="4"/>
        <v>2019</v>
      </c>
      <c r="EA18" s="131">
        <f t="shared" si="4"/>
        <v>2020</v>
      </c>
      <c r="EB18" s="131">
        <f t="shared" si="4"/>
        <v>2021</v>
      </c>
      <c r="EC18" s="131">
        <f t="shared" si="4"/>
        <v>2022</v>
      </c>
      <c r="ED18" s="131">
        <f t="shared" si="4"/>
        <v>2023</v>
      </c>
      <c r="EE18" s="131">
        <f t="shared" si="4"/>
        <v>2024</v>
      </c>
      <c r="EF18" s="131">
        <f t="shared" si="4"/>
        <v>2025</v>
      </c>
      <c r="EG18" s="131">
        <f t="shared" si="4"/>
        <v>2026</v>
      </c>
      <c r="EH18" s="131">
        <f t="shared" si="4"/>
        <v>2027</v>
      </c>
      <c r="EI18" s="131">
        <f t="shared" si="4"/>
        <v>2028</v>
      </c>
      <c r="EJ18" s="131">
        <f t="shared" si="4"/>
        <v>2029</v>
      </c>
      <c r="EK18" s="131">
        <f t="shared" si="4"/>
        <v>2030</v>
      </c>
      <c r="EL18" s="131">
        <f t="shared" si="4"/>
        <v>2031</v>
      </c>
      <c r="EM18" s="131">
        <f t="shared" si="4"/>
        <v>2032</v>
      </c>
      <c r="EN18" s="131">
        <f t="shared" si="4"/>
        <v>2033</v>
      </c>
      <c r="EO18" s="131">
        <f t="shared" si="4"/>
        <v>2034</v>
      </c>
      <c r="EP18" s="131">
        <f t="shared" si="4"/>
        <v>2035</v>
      </c>
      <c r="EQ18" s="131">
        <f t="shared" si="4"/>
        <v>2036</v>
      </c>
      <c r="ER18" s="131">
        <f t="shared" si="4"/>
        <v>2037</v>
      </c>
      <c r="ES18" s="131">
        <f t="shared" si="4"/>
        <v>2038</v>
      </c>
      <c r="ET18" s="131">
        <f t="shared" si="4"/>
        <v>2039</v>
      </c>
      <c r="EU18" s="131">
        <f t="shared" si="4"/>
        <v>2040</v>
      </c>
      <c r="EV18" s="131">
        <f t="shared" si="4"/>
        <v>2041</v>
      </c>
      <c r="EW18" s="131">
        <f t="shared" si="4"/>
        <v>2042</v>
      </c>
      <c r="EX18" s="131">
        <f t="shared" si="4"/>
        <v>2043</v>
      </c>
      <c r="EY18" s="131">
        <f t="shared" si="4"/>
        <v>2044</v>
      </c>
      <c r="EZ18" s="131">
        <f t="shared" si="4"/>
        <v>2045</v>
      </c>
      <c r="FA18" s="131">
        <f t="shared" si="4"/>
        <v>2046</v>
      </c>
      <c r="FB18" s="131">
        <f t="shared" si="4"/>
        <v>2047</v>
      </c>
      <c r="FC18" s="131">
        <f t="shared" si="4"/>
        <v>2048</v>
      </c>
      <c r="FD18" s="131">
        <f t="shared" si="4"/>
        <v>2049</v>
      </c>
      <c r="FE18" s="132">
        <f t="shared" si="4"/>
        <v>2050</v>
      </c>
      <c r="FG18" s="133">
        <f t="shared" ref="FG18:GP18" si="5">FG$1</f>
        <v>2015</v>
      </c>
      <c r="FH18" s="131">
        <f t="shared" si="5"/>
        <v>2016</v>
      </c>
      <c r="FI18" s="131">
        <f t="shared" si="5"/>
        <v>2017</v>
      </c>
      <c r="FJ18" s="131">
        <f t="shared" si="5"/>
        <v>2018</v>
      </c>
      <c r="FK18" s="131">
        <f t="shared" si="5"/>
        <v>2019</v>
      </c>
      <c r="FL18" s="131">
        <f t="shared" si="5"/>
        <v>2020</v>
      </c>
      <c r="FM18" s="131">
        <f t="shared" si="5"/>
        <v>2021</v>
      </c>
      <c r="FN18" s="131">
        <f t="shared" si="5"/>
        <v>2022</v>
      </c>
      <c r="FO18" s="131">
        <f t="shared" si="5"/>
        <v>2023</v>
      </c>
      <c r="FP18" s="131">
        <f t="shared" si="5"/>
        <v>2024</v>
      </c>
      <c r="FQ18" s="131">
        <f t="shared" si="5"/>
        <v>2025</v>
      </c>
      <c r="FR18" s="131">
        <f t="shared" si="5"/>
        <v>2026</v>
      </c>
      <c r="FS18" s="131">
        <f t="shared" si="5"/>
        <v>2027</v>
      </c>
      <c r="FT18" s="131">
        <f t="shared" si="5"/>
        <v>2028</v>
      </c>
      <c r="FU18" s="131">
        <f t="shared" si="5"/>
        <v>2029</v>
      </c>
      <c r="FV18" s="131">
        <f t="shared" si="5"/>
        <v>2030</v>
      </c>
      <c r="FW18" s="131">
        <f t="shared" si="5"/>
        <v>2031</v>
      </c>
      <c r="FX18" s="131">
        <f t="shared" si="5"/>
        <v>2032</v>
      </c>
      <c r="FY18" s="131">
        <f t="shared" si="5"/>
        <v>2033</v>
      </c>
      <c r="FZ18" s="131">
        <f t="shared" si="5"/>
        <v>2034</v>
      </c>
      <c r="GA18" s="131">
        <f t="shared" si="5"/>
        <v>2035</v>
      </c>
      <c r="GB18" s="131">
        <f t="shared" si="5"/>
        <v>2036</v>
      </c>
      <c r="GC18" s="131">
        <f t="shared" si="5"/>
        <v>2037</v>
      </c>
      <c r="GD18" s="131">
        <f t="shared" si="5"/>
        <v>2038</v>
      </c>
      <c r="GE18" s="131">
        <f t="shared" si="5"/>
        <v>2039</v>
      </c>
      <c r="GF18" s="131">
        <f t="shared" si="5"/>
        <v>2040</v>
      </c>
      <c r="GG18" s="131">
        <f t="shared" si="5"/>
        <v>2041</v>
      </c>
      <c r="GH18" s="131">
        <f t="shared" si="5"/>
        <v>2042</v>
      </c>
      <c r="GI18" s="131">
        <f t="shared" si="5"/>
        <v>2043</v>
      </c>
      <c r="GJ18" s="131">
        <f t="shared" si="5"/>
        <v>2044</v>
      </c>
      <c r="GK18" s="131">
        <f t="shared" si="5"/>
        <v>2045</v>
      </c>
      <c r="GL18" s="131">
        <f t="shared" si="5"/>
        <v>2046</v>
      </c>
      <c r="GM18" s="131">
        <f t="shared" si="5"/>
        <v>2047</v>
      </c>
      <c r="GN18" s="131">
        <f t="shared" si="5"/>
        <v>2048</v>
      </c>
      <c r="GO18" s="131">
        <f t="shared" si="5"/>
        <v>2049</v>
      </c>
      <c r="GP18" s="132">
        <f t="shared" si="5"/>
        <v>2050</v>
      </c>
    </row>
    <row r="19" spans="2:198" s="6" customFormat="1" ht="18" customHeight="1" x14ac:dyDescent="0.2">
      <c r="C19" s="36" t="s">
        <v>156</v>
      </c>
      <c r="E19" s="37" t="s">
        <v>288</v>
      </c>
      <c r="F19" s="38" t="s">
        <v>36</v>
      </c>
      <c r="H19" s="50"/>
      <c r="I19" s="51"/>
      <c r="J19" s="51"/>
      <c r="K19" s="56">
        <v>5.4</v>
      </c>
      <c r="L19" s="51"/>
      <c r="M19" s="73"/>
      <c r="O19" s="50"/>
      <c r="P19" s="51"/>
      <c r="Q19" s="51"/>
      <c r="R19" s="74">
        <v>1.2</v>
      </c>
      <c r="S19" s="51"/>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55">
        <v>4.4800000000000004</v>
      </c>
      <c r="AY19" s="52"/>
      <c r="AZ19" s="50"/>
      <c r="BA19" s="51"/>
      <c r="BB19" s="51"/>
      <c r="BC19" s="74">
        <v>1.2</v>
      </c>
      <c r="BD19" s="51"/>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5">
        <v>2.48</v>
      </c>
      <c r="CJ19" s="52"/>
      <c r="CK19" s="50"/>
      <c r="CL19" s="51"/>
      <c r="CM19" s="51"/>
      <c r="CN19" s="74">
        <v>1.2</v>
      </c>
      <c r="CO19" s="51"/>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5">
        <v>2.11</v>
      </c>
      <c r="DU19" s="52"/>
      <c r="DV19" s="50"/>
      <c r="DW19" s="51"/>
      <c r="DX19" s="51"/>
      <c r="DY19" s="56">
        <v>1.2</v>
      </c>
      <c r="DZ19" s="51"/>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5">
        <v>3.29</v>
      </c>
      <c r="FF19" s="52"/>
      <c r="FG19" s="50"/>
      <c r="FH19" s="51"/>
      <c r="FI19" s="51"/>
      <c r="FJ19" s="56">
        <v>1.2</v>
      </c>
      <c r="FK19" s="51"/>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5">
        <v>4.32</v>
      </c>
    </row>
    <row r="20" spans="2:198" s="6" customFormat="1" ht="15" customHeight="1" x14ac:dyDescent="0.2">
      <c r="C20" s="46"/>
      <c r="D20" s="41"/>
      <c r="E20" s="41"/>
      <c r="F20" s="41"/>
      <c r="H20" s="42"/>
      <c r="I20" s="42"/>
      <c r="J20" s="42"/>
      <c r="K20" s="42"/>
      <c r="L20" s="42"/>
      <c r="M20" s="42"/>
      <c r="N20" s="43"/>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3"/>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3"/>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3"/>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3"/>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row>
    <row r="21" spans="2:198" x14ac:dyDescent="0.2">
      <c r="B21" s="146" t="s">
        <v>265</v>
      </c>
      <c r="C21" s="75" t="s">
        <v>37</v>
      </c>
      <c r="D21" s="70" t="s">
        <v>309</v>
      </c>
    </row>
    <row r="22" spans="2:198" x14ac:dyDescent="0.2">
      <c r="C22" s="44"/>
      <c r="D22" s="70" t="s">
        <v>157</v>
      </c>
    </row>
    <row r="23" spans="2:198" x14ac:dyDescent="0.2">
      <c r="C23" s="44"/>
      <c r="D23" s="70"/>
    </row>
    <row r="24" spans="2:198" x14ac:dyDescent="0.2">
      <c r="B24" s="146" t="s">
        <v>265</v>
      </c>
      <c r="C24" s="70" t="s">
        <v>329</v>
      </c>
      <c r="D24" s="70" t="s">
        <v>237</v>
      </c>
    </row>
    <row r="25" spans="2:198" x14ac:dyDescent="0.2">
      <c r="C25" s="70"/>
      <c r="D25" s="146"/>
    </row>
    <row r="26" spans="2:198" x14ac:dyDescent="0.2">
      <c r="C26" s="70" t="s">
        <v>304</v>
      </c>
    </row>
    <row r="27" spans="2:198" x14ac:dyDescent="0.2">
      <c r="C27" s="171" t="s">
        <v>158</v>
      </c>
    </row>
    <row r="28" spans="2:198" x14ac:dyDescent="0.2">
      <c r="C28" s="171" t="s">
        <v>159</v>
      </c>
    </row>
    <row r="29" spans="2:198" x14ac:dyDescent="0.2">
      <c r="C29" s="171" t="s">
        <v>160</v>
      </c>
    </row>
    <row r="30" spans="2:198" x14ac:dyDescent="0.2">
      <c r="C30" s="171" t="s">
        <v>306</v>
      </c>
    </row>
    <row r="31" spans="2:198" x14ac:dyDescent="0.2">
      <c r="C31" s="171" t="s">
        <v>305</v>
      </c>
    </row>
    <row r="32" spans="2:198" x14ac:dyDescent="0.2">
      <c r="C32" s="171" t="s">
        <v>161</v>
      </c>
    </row>
    <row r="34" spans="3:198" ht="15" x14ac:dyDescent="0.25">
      <c r="C34" s="33" t="s">
        <v>42</v>
      </c>
      <c r="H34" s="247" t="s">
        <v>1</v>
      </c>
      <c r="O34" s="248" t="s">
        <v>94</v>
      </c>
      <c r="AZ34" s="196" t="s">
        <v>2</v>
      </c>
      <c r="CK34" s="197" t="s">
        <v>3</v>
      </c>
      <c r="DV34" s="198" t="s">
        <v>4</v>
      </c>
      <c r="FG34" s="199" t="s">
        <v>5</v>
      </c>
    </row>
    <row r="35" spans="3:198" s="6" customFormat="1" ht="18" customHeight="1" x14ac:dyDescent="0.2">
      <c r="C35" s="129"/>
      <c r="D35" s="130"/>
      <c r="E35" s="131" t="s">
        <v>23</v>
      </c>
      <c r="F35" s="132" t="s">
        <v>24</v>
      </c>
      <c r="H35" s="133">
        <v>2015</v>
      </c>
      <c r="I35" s="131">
        <f t="shared" ref="I35:M35" si="6">I$1</f>
        <v>2016</v>
      </c>
      <c r="J35" s="131">
        <f t="shared" si="6"/>
        <v>2017</v>
      </c>
      <c r="K35" s="131">
        <f t="shared" si="6"/>
        <v>2018</v>
      </c>
      <c r="L35" s="131">
        <f t="shared" si="6"/>
        <v>2019</v>
      </c>
      <c r="M35" s="132">
        <f t="shared" si="6"/>
        <v>2020</v>
      </c>
      <c r="O35" s="133">
        <f t="shared" ref="O35:AX35" si="7">O$1</f>
        <v>2015</v>
      </c>
      <c r="P35" s="131">
        <f t="shared" si="7"/>
        <v>2016</v>
      </c>
      <c r="Q35" s="131">
        <f t="shared" si="7"/>
        <v>2017</v>
      </c>
      <c r="R35" s="131">
        <f t="shared" si="7"/>
        <v>2018</v>
      </c>
      <c r="S35" s="131">
        <f t="shared" si="7"/>
        <v>2019</v>
      </c>
      <c r="T35" s="131">
        <f t="shared" si="7"/>
        <v>2020</v>
      </c>
      <c r="U35" s="131">
        <f t="shared" si="7"/>
        <v>2021</v>
      </c>
      <c r="V35" s="131">
        <f t="shared" si="7"/>
        <v>2022</v>
      </c>
      <c r="W35" s="131">
        <f t="shared" si="7"/>
        <v>2023</v>
      </c>
      <c r="X35" s="131">
        <f t="shared" si="7"/>
        <v>2024</v>
      </c>
      <c r="Y35" s="131">
        <f t="shared" si="7"/>
        <v>2025</v>
      </c>
      <c r="Z35" s="131">
        <f t="shared" si="7"/>
        <v>2026</v>
      </c>
      <c r="AA35" s="131">
        <f t="shared" si="7"/>
        <v>2027</v>
      </c>
      <c r="AB35" s="131">
        <f t="shared" si="7"/>
        <v>2028</v>
      </c>
      <c r="AC35" s="131">
        <f t="shared" si="7"/>
        <v>2029</v>
      </c>
      <c r="AD35" s="131">
        <f t="shared" si="7"/>
        <v>2030</v>
      </c>
      <c r="AE35" s="131">
        <f t="shared" si="7"/>
        <v>2031</v>
      </c>
      <c r="AF35" s="131">
        <f t="shared" si="7"/>
        <v>2032</v>
      </c>
      <c r="AG35" s="131">
        <f t="shared" si="7"/>
        <v>2033</v>
      </c>
      <c r="AH35" s="131">
        <f t="shared" si="7"/>
        <v>2034</v>
      </c>
      <c r="AI35" s="131">
        <f t="shared" si="7"/>
        <v>2035</v>
      </c>
      <c r="AJ35" s="131">
        <f t="shared" si="7"/>
        <v>2036</v>
      </c>
      <c r="AK35" s="131">
        <f t="shared" si="7"/>
        <v>2037</v>
      </c>
      <c r="AL35" s="131">
        <f t="shared" si="7"/>
        <v>2038</v>
      </c>
      <c r="AM35" s="131">
        <f t="shared" si="7"/>
        <v>2039</v>
      </c>
      <c r="AN35" s="131">
        <f t="shared" si="7"/>
        <v>2040</v>
      </c>
      <c r="AO35" s="131">
        <f t="shared" si="7"/>
        <v>2041</v>
      </c>
      <c r="AP35" s="131">
        <f t="shared" si="7"/>
        <v>2042</v>
      </c>
      <c r="AQ35" s="131">
        <f t="shared" si="7"/>
        <v>2043</v>
      </c>
      <c r="AR35" s="131">
        <f t="shared" si="7"/>
        <v>2044</v>
      </c>
      <c r="AS35" s="131">
        <f t="shared" si="7"/>
        <v>2045</v>
      </c>
      <c r="AT35" s="131">
        <f t="shared" si="7"/>
        <v>2046</v>
      </c>
      <c r="AU35" s="131">
        <f t="shared" si="7"/>
        <v>2047</v>
      </c>
      <c r="AV35" s="131">
        <f t="shared" si="7"/>
        <v>2048</v>
      </c>
      <c r="AW35" s="131">
        <f t="shared" si="7"/>
        <v>2049</v>
      </c>
      <c r="AX35" s="132">
        <f t="shared" si="7"/>
        <v>2050</v>
      </c>
      <c r="AZ35" s="133">
        <f t="shared" ref="AZ35:CI35" si="8">AZ$1</f>
        <v>2015</v>
      </c>
      <c r="BA35" s="131">
        <f t="shared" si="8"/>
        <v>2016</v>
      </c>
      <c r="BB35" s="131">
        <f t="shared" si="8"/>
        <v>2017</v>
      </c>
      <c r="BC35" s="131">
        <f t="shared" si="8"/>
        <v>2018</v>
      </c>
      <c r="BD35" s="131">
        <f t="shared" si="8"/>
        <v>2019</v>
      </c>
      <c r="BE35" s="131">
        <f t="shared" si="8"/>
        <v>2020</v>
      </c>
      <c r="BF35" s="131">
        <f t="shared" si="8"/>
        <v>2021</v>
      </c>
      <c r="BG35" s="131">
        <f t="shared" si="8"/>
        <v>2022</v>
      </c>
      <c r="BH35" s="131">
        <f t="shared" si="8"/>
        <v>2023</v>
      </c>
      <c r="BI35" s="131">
        <f t="shared" si="8"/>
        <v>2024</v>
      </c>
      <c r="BJ35" s="131">
        <f t="shared" si="8"/>
        <v>2025</v>
      </c>
      <c r="BK35" s="131">
        <f t="shared" si="8"/>
        <v>2026</v>
      </c>
      <c r="BL35" s="131">
        <f t="shared" si="8"/>
        <v>2027</v>
      </c>
      <c r="BM35" s="131">
        <f t="shared" si="8"/>
        <v>2028</v>
      </c>
      <c r="BN35" s="131">
        <f t="shared" si="8"/>
        <v>2029</v>
      </c>
      <c r="BO35" s="131">
        <f t="shared" si="8"/>
        <v>2030</v>
      </c>
      <c r="BP35" s="131">
        <f t="shared" si="8"/>
        <v>2031</v>
      </c>
      <c r="BQ35" s="131">
        <f t="shared" si="8"/>
        <v>2032</v>
      </c>
      <c r="BR35" s="131">
        <f t="shared" si="8"/>
        <v>2033</v>
      </c>
      <c r="BS35" s="131">
        <f t="shared" si="8"/>
        <v>2034</v>
      </c>
      <c r="BT35" s="131">
        <f t="shared" si="8"/>
        <v>2035</v>
      </c>
      <c r="BU35" s="131">
        <f t="shared" si="8"/>
        <v>2036</v>
      </c>
      <c r="BV35" s="131">
        <f t="shared" si="8"/>
        <v>2037</v>
      </c>
      <c r="BW35" s="131">
        <f t="shared" si="8"/>
        <v>2038</v>
      </c>
      <c r="BX35" s="131">
        <f t="shared" si="8"/>
        <v>2039</v>
      </c>
      <c r="BY35" s="131">
        <f t="shared" si="8"/>
        <v>2040</v>
      </c>
      <c r="BZ35" s="131">
        <f t="shared" si="8"/>
        <v>2041</v>
      </c>
      <c r="CA35" s="131">
        <f t="shared" si="8"/>
        <v>2042</v>
      </c>
      <c r="CB35" s="131">
        <f t="shared" si="8"/>
        <v>2043</v>
      </c>
      <c r="CC35" s="131">
        <f t="shared" si="8"/>
        <v>2044</v>
      </c>
      <c r="CD35" s="131">
        <f t="shared" si="8"/>
        <v>2045</v>
      </c>
      <c r="CE35" s="131">
        <f t="shared" si="8"/>
        <v>2046</v>
      </c>
      <c r="CF35" s="131">
        <f t="shared" si="8"/>
        <v>2047</v>
      </c>
      <c r="CG35" s="131">
        <f t="shared" si="8"/>
        <v>2048</v>
      </c>
      <c r="CH35" s="131">
        <f t="shared" si="8"/>
        <v>2049</v>
      </c>
      <c r="CI35" s="132">
        <f t="shared" si="8"/>
        <v>2050</v>
      </c>
      <c r="CK35" s="133">
        <f t="shared" ref="CK35:DT35" si="9">CK$1</f>
        <v>2015</v>
      </c>
      <c r="CL35" s="131">
        <f t="shared" si="9"/>
        <v>2016</v>
      </c>
      <c r="CM35" s="131">
        <f t="shared" si="9"/>
        <v>2017</v>
      </c>
      <c r="CN35" s="131">
        <f t="shared" si="9"/>
        <v>2018</v>
      </c>
      <c r="CO35" s="131">
        <f t="shared" si="9"/>
        <v>2019</v>
      </c>
      <c r="CP35" s="131">
        <f t="shared" si="9"/>
        <v>2020</v>
      </c>
      <c r="CQ35" s="131">
        <f t="shared" si="9"/>
        <v>2021</v>
      </c>
      <c r="CR35" s="131">
        <f t="shared" si="9"/>
        <v>2022</v>
      </c>
      <c r="CS35" s="131">
        <f t="shared" si="9"/>
        <v>2023</v>
      </c>
      <c r="CT35" s="131">
        <f t="shared" si="9"/>
        <v>2024</v>
      </c>
      <c r="CU35" s="131">
        <f t="shared" si="9"/>
        <v>2025</v>
      </c>
      <c r="CV35" s="131">
        <f t="shared" si="9"/>
        <v>2026</v>
      </c>
      <c r="CW35" s="131">
        <f t="shared" si="9"/>
        <v>2027</v>
      </c>
      <c r="CX35" s="131">
        <f t="shared" si="9"/>
        <v>2028</v>
      </c>
      <c r="CY35" s="131">
        <f t="shared" si="9"/>
        <v>2029</v>
      </c>
      <c r="CZ35" s="131">
        <f t="shared" si="9"/>
        <v>2030</v>
      </c>
      <c r="DA35" s="131">
        <f t="shared" si="9"/>
        <v>2031</v>
      </c>
      <c r="DB35" s="131">
        <f t="shared" si="9"/>
        <v>2032</v>
      </c>
      <c r="DC35" s="131">
        <f t="shared" si="9"/>
        <v>2033</v>
      </c>
      <c r="DD35" s="131">
        <f t="shared" si="9"/>
        <v>2034</v>
      </c>
      <c r="DE35" s="131">
        <f t="shared" si="9"/>
        <v>2035</v>
      </c>
      <c r="DF35" s="131">
        <f t="shared" si="9"/>
        <v>2036</v>
      </c>
      <c r="DG35" s="131">
        <f t="shared" si="9"/>
        <v>2037</v>
      </c>
      <c r="DH35" s="131">
        <f t="shared" si="9"/>
        <v>2038</v>
      </c>
      <c r="DI35" s="131">
        <f t="shared" si="9"/>
        <v>2039</v>
      </c>
      <c r="DJ35" s="131">
        <f t="shared" si="9"/>
        <v>2040</v>
      </c>
      <c r="DK35" s="131">
        <f t="shared" si="9"/>
        <v>2041</v>
      </c>
      <c r="DL35" s="131">
        <f t="shared" si="9"/>
        <v>2042</v>
      </c>
      <c r="DM35" s="131">
        <f t="shared" si="9"/>
        <v>2043</v>
      </c>
      <c r="DN35" s="131">
        <f t="shared" si="9"/>
        <v>2044</v>
      </c>
      <c r="DO35" s="131">
        <f t="shared" si="9"/>
        <v>2045</v>
      </c>
      <c r="DP35" s="131">
        <f t="shared" si="9"/>
        <v>2046</v>
      </c>
      <c r="DQ35" s="131">
        <f t="shared" si="9"/>
        <v>2047</v>
      </c>
      <c r="DR35" s="131">
        <f t="shared" si="9"/>
        <v>2048</v>
      </c>
      <c r="DS35" s="131">
        <f t="shared" si="9"/>
        <v>2049</v>
      </c>
      <c r="DT35" s="132">
        <f t="shared" si="9"/>
        <v>2050</v>
      </c>
      <c r="DV35" s="133">
        <f t="shared" ref="DV35:FE35" si="10">DV$1</f>
        <v>2015</v>
      </c>
      <c r="DW35" s="131">
        <f t="shared" si="10"/>
        <v>2016</v>
      </c>
      <c r="DX35" s="131">
        <f t="shared" si="10"/>
        <v>2017</v>
      </c>
      <c r="DY35" s="131">
        <f t="shared" si="10"/>
        <v>2018</v>
      </c>
      <c r="DZ35" s="131">
        <f t="shared" si="10"/>
        <v>2019</v>
      </c>
      <c r="EA35" s="131">
        <f t="shared" si="10"/>
        <v>2020</v>
      </c>
      <c r="EB35" s="131">
        <f t="shared" si="10"/>
        <v>2021</v>
      </c>
      <c r="EC35" s="131">
        <f t="shared" si="10"/>
        <v>2022</v>
      </c>
      <c r="ED35" s="131">
        <f t="shared" si="10"/>
        <v>2023</v>
      </c>
      <c r="EE35" s="131">
        <f t="shared" si="10"/>
        <v>2024</v>
      </c>
      <c r="EF35" s="131">
        <f t="shared" si="10"/>
        <v>2025</v>
      </c>
      <c r="EG35" s="131">
        <f t="shared" si="10"/>
        <v>2026</v>
      </c>
      <c r="EH35" s="131">
        <f t="shared" si="10"/>
        <v>2027</v>
      </c>
      <c r="EI35" s="131">
        <f t="shared" si="10"/>
        <v>2028</v>
      </c>
      <c r="EJ35" s="131">
        <f t="shared" si="10"/>
        <v>2029</v>
      </c>
      <c r="EK35" s="131">
        <f t="shared" si="10"/>
        <v>2030</v>
      </c>
      <c r="EL35" s="131">
        <f t="shared" si="10"/>
        <v>2031</v>
      </c>
      <c r="EM35" s="131">
        <f t="shared" si="10"/>
        <v>2032</v>
      </c>
      <c r="EN35" s="131">
        <f t="shared" si="10"/>
        <v>2033</v>
      </c>
      <c r="EO35" s="131">
        <f t="shared" si="10"/>
        <v>2034</v>
      </c>
      <c r="EP35" s="131">
        <f t="shared" si="10"/>
        <v>2035</v>
      </c>
      <c r="EQ35" s="131">
        <f t="shared" si="10"/>
        <v>2036</v>
      </c>
      <c r="ER35" s="131">
        <f t="shared" si="10"/>
        <v>2037</v>
      </c>
      <c r="ES35" s="131">
        <f t="shared" si="10"/>
        <v>2038</v>
      </c>
      <c r="ET35" s="131">
        <f t="shared" si="10"/>
        <v>2039</v>
      </c>
      <c r="EU35" s="131">
        <f t="shared" si="10"/>
        <v>2040</v>
      </c>
      <c r="EV35" s="131">
        <f t="shared" si="10"/>
        <v>2041</v>
      </c>
      <c r="EW35" s="131">
        <f t="shared" si="10"/>
        <v>2042</v>
      </c>
      <c r="EX35" s="131">
        <f t="shared" si="10"/>
        <v>2043</v>
      </c>
      <c r="EY35" s="131">
        <f t="shared" si="10"/>
        <v>2044</v>
      </c>
      <c r="EZ35" s="131">
        <f t="shared" si="10"/>
        <v>2045</v>
      </c>
      <c r="FA35" s="131">
        <f t="shared" si="10"/>
        <v>2046</v>
      </c>
      <c r="FB35" s="131">
        <f t="shared" si="10"/>
        <v>2047</v>
      </c>
      <c r="FC35" s="131">
        <f t="shared" si="10"/>
        <v>2048</v>
      </c>
      <c r="FD35" s="131">
        <f t="shared" si="10"/>
        <v>2049</v>
      </c>
      <c r="FE35" s="132">
        <f t="shared" si="10"/>
        <v>2050</v>
      </c>
      <c r="FG35" s="133">
        <f t="shared" ref="FG35:GP35" si="11">FG$1</f>
        <v>2015</v>
      </c>
      <c r="FH35" s="131">
        <f t="shared" si="11"/>
        <v>2016</v>
      </c>
      <c r="FI35" s="131">
        <f t="shared" si="11"/>
        <v>2017</v>
      </c>
      <c r="FJ35" s="131">
        <f t="shared" si="11"/>
        <v>2018</v>
      </c>
      <c r="FK35" s="131">
        <f t="shared" si="11"/>
        <v>2019</v>
      </c>
      <c r="FL35" s="131">
        <f t="shared" si="11"/>
        <v>2020</v>
      </c>
      <c r="FM35" s="131">
        <f t="shared" si="11"/>
        <v>2021</v>
      </c>
      <c r="FN35" s="131">
        <f t="shared" si="11"/>
        <v>2022</v>
      </c>
      <c r="FO35" s="131">
        <f t="shared" si="11"/>
        <v>2023</v>
      </c>
      <c r="FP35" s="131">
        <f t="shared" si="11"/>
        <v>2024</v>
      </c>
      <c r="FQ35" s="131">
        <f t="shared" si="11"/>
        <v>2025</v>
      </c>
      <c r="FR35" s="131">
        <f t="shared" si="11"/>
        <v>2026</v>
      </c>
      <c r="FS35" s="131">
        <f t="shared" si="11"/>
        <v>2027</v>
      </c>
      <c r="FT35" s="131">
        <f t="shared" si="11"/>
        <v>2028</v>
      </c>
      <c r="FU35" s="131">
        <f t="shared" si="11"/>
        <v>2029</v>
      </c>
      <c r="FV35" s="131">
        <f t="shared" si="11"/>
        <v>2030</v>
      </c>
      <c r="FW35" s="131">
        <f t="shared" si="11"/>
        <v>2031</v>
      </c>
      <c r="FX35" s="131">
        <f t="shared" si="11"/>
        <v>2032</v>
      </c>
      <c r="FY35" s="131">
        <f t="shared" si="11"/>
        <v>2033</v>
      </c>
      <c r="FZ35" s="131">
        <f t="shared" si="11"/>
        <v>2034</v>
      </c>
      <c r="GA35" s="131">
        <f t="shared" si="11"/>
        <v>2035</v>
      </c>
      <c r="GB35" s="131">
        <f t="shared" si="11"/>
        <v>2036</v>
      </c>
      <c r="GC35" s="131">
        <f t="shared" si="11"/>
        <v>2037</v>
      </c>
      <c r="GD35" s="131">
        <f t="shared" si="11"/>
        <v>2038</v>
      </c>
      <c r="GE35" s="131">
        <f t="shared" si="11"/>
        <v>2039</v>
      </c>
      <c r="GF35" s="131">
        <f t="shared" si="11"/>
        <v>2040</v>
      </c>
      <c r="GG35" s="131">
        <f t="shared" si="11"/>
        <v>2041</v>
      </c>
      <c r="GH35" s="131">
        <f t="shared" si="11"/>
        <v>2042</v>
      </c>
      <c r="GI35" s="131">
        <f t="shared" si="11"/>
        <v>2043</v>
      </c>
      <c r="GJ35" s="131">
        <f t="shared" si="11"/>
        <v>2044</v>
      </c>
      <c r="GK35" s="131">
        <f t="shared" si="11"/>
        <v>2045</v>
      </c>
      <c r="GL35" s="131">
        <f t="shared" si="11"/>
        <v>2046</v>
      </c>
      <c r="GM35" s="131">
        <f t="shared" si="11"/>
        <v>2047</v>
      </c>
      <c r="GN35" s="131">
        <f t="shared" si="11"/>
        <v>2048</v>
      </c>
      <c r="GO35" s="131">
        <f t="shared" si="11"/>
        <v>2049</v>
      </c>
      <c r="GP35" s="132">
        <f t="shared" si="11"/>
        <v>2050</v>
      </c>
    </row>
    <row r="36" spans="3:198" s="6" customFormat="1" ht="18" customHeight="1" x14ac:dyDescent="0.2">
      <c r="C36" s="311" t="s">
        <v>43</v>
      </c>
      <c r="D36" s="310"/>
      <c r="E36" s="296"/>
      <c r="F36" s="305"/>
      <c r="H36" s="297"/>
      <c r="I36" s="296"/>
      <c r="J36" s="296"/>
      <c r="K36" s="296"/>
      <c r="L36" s="296"/>
      <c r="M36" s="305"/>
      <c r="O36" s="297"/>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305"/>
      <c r="AZ36" s="297"/>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305"/>
      <c r="CK36" s="297"/>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305"/>
      <c r="DV36" s="297"/>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305"/>
      <c r="FG36" s="297"/>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305"/>
    </row>
    <row r="37" spans="3:198" s="6" customFormat="1" ht="18" customHeight="1" x14ac:dyDescent="0.2">
      <c r="C37" s="39" t="s">
        <v>162</v>
      </c>
      <c r="E37" s="4" t="s">
        <v>45</v>
      </c>
      <c r="F37" s="34" t="s">
        <v>36</v>
      </c>
      <c r="H37" s="35"/>
      <c r="I37" s="4"/>
      <c r="J37" s="4"/>
      <c r="K37" s="284">
        <v>1</v>
      </c>
      <c r="L37" s="4"/>
      <c r="M37" s="34"/>
      <c r="O37" s="35"/>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78">
        <v>0.93</v>
      </c>
      <c r="AZ37" s="35"/>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78">
        <v>0.85260000000000002</v>
      </c>
      <c r="CK37" s="35"/>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78">
        <v>0.42</v>
      </c>
      <c r="DV37" s="35"/>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78">
        <v>0</v>
      </c>
      <c r="FG37" s="35"/>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78">
        <v>0.34649999999999997</v>
      </c>
    </row>
    <row r="38" spans="3:198" s="6" customFormat="1" ht="18" customHeight="1" x14ac:dyDescent="0.2">
      <c r="C38" s="39" t="s">
        <v>163</v>
      </c>
      <c r="E38" s="37" t="s">
        <v>28</v>
      </c>
      <c r="F38" s="34"/>
      <c r="H38" s="77"/>
      <c r="I38" s="4"/>
      <c r="J38" s="4"/>
      <c r="K38" s="284">
        <v>0</v>
      </c>
      <c r="L38" s="4"/>
      <c r="M38" s="34"/>
      <c r="O38" s="35"/>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78">
        <v>7.0000000000000007E-2</v>
      </c>
      <c r="AZ38" s="35"/>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78">
        <v>0.12740000000000001</v>
      </c>
      <c r="CK38" s="35"/>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78">
        <v>0.57999999999999996</v>
      </c>
      <c r="DV38" s="35"/>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78">
        <v>0</v>
      </c>
      <c r="FG38" s="35"/>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78">
        <v>0.56430000000000002</v>
      </c>
    </row>
    <row r="39" spans="3:198" s="6" customFormat="1" ht="18" customHeight="1" x14ac:dyDescent="0.2">
      <c r="C39" s="39" t="s">
        <v>164</v>
      </c>
      <c r="E39" s="37" t="s">
        <v>28</v>
      </c>
      <c r="F39" s="34"/>
      <c r="H39" s="77"/>
      <c r="I39" s="4"/>
      <c r="J39" s="4"/>
      <c r="K39" s="284">
        <v>0</v>
      </c>
      <c r="L39" s="4"/>
      <c r="M39" s="34"/>
      <c r="O39" s="35"/>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78">
        <v>0</v>
      </c>
      <c r="AZ39" s="35"/>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78">
        <v>0</v>
      </c>
      <c r="CK39" s="35"/>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78">
        <v>0</v>
      </c>
      <c r="DV39" s="35"/>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78">
        <v>0.61</v>
      </c>
      <c r="FG39" s="35"/>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78">
        <v>0</v>
      </c>
    </row>
    <row r="40" spans="3:198" s="6" customFormat="1" ht="18" customHeight="1" x14ac:dyDescent="0.2">
      <c r="C40" s="273" t="s">
        <v>224</v>
      </c>
      <c r="E40" s="37" t="s">
        <v>28</v>
      </c>
      <c r="F40" s="34"/>
      <c r="H40" s="77"/>
      <c r="I40" s="4"/>
      <c r="J40" s="4"/>
      <c r="K40" s="284">
        <v>0</v>
      </c>
      <c r="L40" s="4"/>
      <c r="M40" s="34"/>
      <c r="O40" s="35"/>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78">
        <v>0</v>
      </c>
      <c r="AZ40" s="35"/>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78">
        <v>0.02</v>
      </c>
      <c r="CK40" s="35"/>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78">
        <v>0</v>
      </c>
      <c r="DV40" s="35"/>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78">
        <v>7.0000000000000007E-2</v>
      </c>
      <c r="FG40" s="35"/>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78">
        <v>0.01</v>
      </c>
    </row>
    <row r="41" spans="3:198" s="6" customFormat="1" ht="18" customHeight="1" x14ac:dyDescent="0.2">
      <c r="C41" s="273" t="s">
        <v>307</v>
      </c>
      <c r="E41" s="37" t="s">
        <v>28</v>
      </c>
      <c r="F41" s="34"/>
      <c r="H41" s="35"/>
      <c r="I41" s="4"/>
      <c r="J41" s="4"/>
      <c r="K41" s="284">
        <v>0</v>
      </c>
      <c r="L41" s="4"/>
      <c r="M41" s="34"/>
      <c r="O41" s="35"/>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78">
        <v>0</v>
      </c>
      <c r="AZ41" s="35"/>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78">
        <v>0</v>
      </c>
      <c r="CK41" s="35"/>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78">
        <v>0</v>
      </c>
      <c r="DV41" s="35"/>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78">
        <v>0.32</v>
      </c>
      <c r="FG41" s="35"/>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78">
        <v>0</v>
      </c>
    </row>
    <row r="42" spans="3:198" s="6" customFormat="1" ht="18" customHeight="1" x14ac:dyDescent="0.2">
      <c r="C42" s="39" t="s">
        <v>167</v>
      </c>
      <c r="E42" s="37" t="s">
        <v>28</v>
      </c>
      <c r="F42" s="34"/>
      <c r="H42" s="35"/>
      <c r="I42" s="4"/>
      <c r="J42" s="4"/>
      <c r="K42" s="284">
        <v>0</v>
      </c>
      <c r="L42" s="4"/>
      <c r="M42" s="34"/>
      <c r="O42" s="35"/>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78">
        <v>0</v>
      </c>
      <c r="AZ42" s="35"/>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78">
        <v>0</v>
      </c>
      <c r="CK42" s="35"/>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78">
        <v>0</v>
      </c>
      <c r="DV42" s="35"/>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78">
        <v>0</v>
      </c>
      <c r="FG42" s="35"/>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78">
        <v>7.9200000000000007E-2</v>
      </c>
    </row>
    <row r="43" spans="3:198" s="6" customFormat="1" ht="18" customHeight="1" x14ac:dyDescent="0.2">
      <c r="C43" s="311" t="s">
        <v>49</v>
      </c>
      <c r="D43" s="310"/>
      <c r="E43" s="296"/>
      <c r="F43" s="305"/>
      <c r="H43" s="297"/>
      <c r="I43" s="296"/>
      <c r="J43" s="296"/>
      <c r="K43" s="296"/>
      <c r="L43" s="296"/>
      <c r="M43" s="305"/>
      <c r="O43" s="297"/>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306"/>
      <c r="AZ43" s="297"/>
      <c r="BA43" s="296"/>
      <c r="BB43" s="296"/>
      <c r="BC43" s="296"/>
      <c r="BD43" s="296"/>
      <c r="BE43" s="296"/>
      <c r="BF43" s="296"/>
      <c r="BG43" s="296"/>
      <c r="BH43" s="296"/>
      <c r="BI43" s="296"/>
      <c r="BJ43" s="296"/>
      <c r="BK43" s="296"/>
      <c r="BL43" s="296"/>
      <c r="BM43" s="296"/>
      <c r="BN43" s="296"/>
      <c r="BO43" s="296"/>
      <c r="BP43" s="296"/>
      <c r="BQ43" s="296"/>
      <c r="BR43" s="296"/>
      <c r="BS43" s="296"/>
      <c r="BT43" s="296"/>
      <c r="BU43" s="296"/>
      <c r="BV43" s="296"/>
      <c r="BW43" s="296"/>
      <c r="BX43" s="296"/>
      <c r="BY43" s="296"/>
      <c r="BZ43" s="296"/>
      <c r="CA43" s="296"/>
      <c r="CB43" s="296"/>
      <c r="CC43" s="296"/>
      <c r="CD43" s="296"/>
      <c r="CE43" s="296"/>
      <c r="CF43" s="296"/>
      <c r="CG43" s="296"/>
      <c r="CH43" s="296"/>
      <c r="CI43" s="306"/>
      <c r="CK43" s="297"/>
      <c r="CL43" s="296"/>
      <c r="CM43" s="296"/>
      <c r="CN43" s="296"/>
      <c r="CO43" s="296"/>
      <c r="CP43" s="296"/>
      <c r="CQ43" s="296"/>
      <c r="CR43" s="296"/>
      <c r="CS43" s="296"/>
      <c r="CT43" s="296"/>
      <c r="CU43" s="296"/>
      <c r="CV43" s="296"/>
      <c r="CW43" s="296"/>
      <c r="CX43" s="296"/>
      <c r="CY43" s="296"/>
      <c r="CZ43" s="296"/>
      <c r="DA43" s="296"/>
      <c r="DB43" s="296"/>
      <c r="DC43" s="296"/>
      <c r="DD43" s="296"/>
      <c r="DE43" s="296"/>
      <c r="DF43" s="296"/>
      <c r="DG43" s="296"/>
      <c r="DH43" s="296"/>
      <c r="DI43" s="296"/>
      <c r="DJ43" s="296"/>
      <c r="DK43" s="296"/>
      <c r="DL43" s="296"/>
      <c r="DM43" s="296"/>
      <c r="DN43" s="296"/>
      <c r="DO43" s="296"/>
      <c r="DP43" s="296"/>
      <c r="DQ43" s="296"/>
      <c r="DR43" s="296"/>
      <c r="DS43" s="296"/>
      <c r="DT43" s="306"/>
      <c r="DV43" s="297"/>
      <c r="DW43" s="296"/>
      <c r="DX43" s="296"/>
      <c r="DY43" s="296"/>
      <c r="DZ43" s="296"/>
      <c r="EA43" s="296"/>
      <c r="EB43" s="296"/>
      <c r="EC43" s="296"/>
      <c r="ED43" s="296"/>
      <c r="EE43" s="296"/>
      <c r="EF43" s="296"/>
      <c r="EG43" s="296"/>
      <c r="EH43" s="296"/>
      <c r="EI43" s="296"/>
      <c r="EJ43" s="296"/>
      <c r="EK43" s="296"/>
      <c r="EL43" s="296"/>
      <c r="EM43" s="296"/>
      <c r="EN43" s="296"/>
      <c r="EO43" s="296"/>
      <c r="EP43" s="296"/>
      <c r="EQ43" s="296"/>
      <c r="ER43" s="296"/>
      <c r="ES43" s="296"/>
      <c r="ET43" s="296"/>
      <c r="EU43" s="296"/>
      <c r="EV43" s="296"/>
      <c r="EW43" s="296"/>
      <c r="EX43" s="296"/>
      <c r="EY43" s="296"/>
      <c r="EZ43" s="296"/>
      <c r="FA43" s="296"/>
      <c r="FB43" s="296"/>
      <c r="FC43" s="296"/>
      <c r="FD43" s="296"/>
      <c r="FE43" s="306"/>
      <c r="FG43" s="297"/>
      <c r="FH43" s="296"/>
      <c r="FI43" s="296"/>
      <c r="FJ43" s="296"/>
      <c r="FK43" s="296"/>
      <c r="FL43" s="296"/>
      <c r="FM43" s="296"/>
      <c r="FN43" s="296"/>
      <c r="FO43" s="296"/>
      <c r="FP43" s="296"/>
      <c r="FQ43" s="296"/>
      <c r="FR43" s="296"/>
      <c r="FS43" s="296"/>
      <c r="FT43" s="296"/>
      <c r="FU43" s="296"/>
      <c r="FV43" s="296"/>
      <c r="FW43" s="296"/>
      <c r="FX43" s="296"/>
      <c r="FY43" s="296"/>
      <c r="FZ43" s="296"/>
      <c r="GA43" s="296"/>
      <c r="GB43" s="296"/>
      <c r="GC43" s="296"/>
      <c r="GD43" s="296"/>
      <c r="GE43" s="296"/>
      <c r="GF43" s="296"/>
      <c r="GG43" s="296"/>
      <c r="GH43" s="296"/>
      <c r="GI43" s="296"/>
      <c r="GJ43" s="296"/>
      <c r="GK43" s="296"/>
      <c r="GL43" s="296"/>
      <c r="GM43" s="296"/>
      <c r="GN43" s="296"/>
      <c r="GO43" s="296"/>
      <c r="GP43" s="306"/>
    </row>
    <row r="44" spans="3:198" s="6" customFormat="1" ht="18" customHeight="1" x14ac:dyDescent="0.2">
      <c r="C44" s="39" t="s">
        <v>162</v>
      </c>
      <c r="E44" s="4" t="s">
        <v>288</v>
      </c>
      <c r="F44" s="34" t="s">
        <v>50</v>
      </c>
      <c r="H44" s="35"/>
      <c r="I44" s="4"/>
      <c r="J44" s="4"/>
      <c r="K44" s="47">
        <f t="shared" ref="K44:K49" si="12">K$19*K37</f>
        <v>5.4</v>
      </c>
      <c r="L44" s="4"/>
      <c r="M44" s="34"/>
      <c r="O44" s="35"/>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5">
        <f t="shared" ref="AX44:AX49" si="13">AX$19*AX37</f>
        <v>4.1664000000000003</v>
      </c>
      <c r="AZ44" s="35"/>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5">
        <f t="shared" ref="CI44:CI49" si="14">CI$19*CI37</f>
        <v>2.1144479999999999</v>
      </c>
      <c r="CK44" s="35"/>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5">
        <f t="shared" ref="DT44:DT49" si="15">DT$19*DT37</f>
        <v>0.88619999999999988</v>
      </c>
      <c r="DV44" s="35"/>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5">
        <f t="shared" ref="FE44:FE49" si="16">FE$19*FE37</f>
        <v>0</v>
      </c>
      <c r="FG44" s="35"/>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5">
        <f t="shared" ref="GP44:GP49" si="17">GP$19*GP37</f>
        <v>1.49688</v>
      </c>
    </row>
    <row r="45" spans="3:198" s="6" customFormat="1" ht="18" customHeight="1" x14ac:dyDescent="0.2">
      <c r="C45" s="39" t="s">
        <v>163</v>
      </c>
      <c r="E45" s="37" t="s">
        <v>28</v>
      </c>
      <c r="F45" s="34"/>
      <c r="H45" s="35"/>
      <c r="I45" s="4"/>
      <c r="J45" s="4"/>
      <c r="K45" s="47">
        <f t="shared" si="12"/>
        <v>0</v>
      </c>
      <c r="L45" s="4"/>
      <c r="M45" s="34"/>
      <c r="O45" s="35"/>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5">
        <f t="shared" si="13"/>
        <v>0.31360000000000005</v>
      </c>
      <c r="AZ45" s="35"/>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5">
        <f t="shared" si="14"/>
        <v>0.31595200000000001</v>
      </c>
      <c r="CK45" s="35"/>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5">
        <f t="shared" si="15"/>
        <v>1.2237999999999998</v>
      </c>
      <c r="DV45" s="35"/>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5">
        <f t="shared" si="16"/>
        <v>0</v>
      </c>
      <c r="FG45" s="35"/>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5">
        <f t="shared" si="17"/>
        <v>2.4377760000000004</v>
      </c>
    </row>
    <row r="46" spans="3:198" s="6" customFormat="1" ht="18" customHeight="1" x14ac:dyDescent="0.2">
      <c r="C46" s="39" t="s">
        <v>164</v>
      </c>
      <c r="E46" s="37" t="s">
        <v>28</v>
      </c>
      <c r="F46" s="34"/>
      <c r="H46" s="35"/>
      <c r="I46" s="4"/>
      <c r="J46" s="4"/>
      <c r="K46" s="47">
        <f t="shared" si="12"/>
        <v>0</v>
      </c>
      <c r="L46" s="4"/>
      <c r="M46" s="34"/>
      <c r="O46" s="35"/>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5">
        <f t="shared" si="13"/>
        <v>0</v>
      </c>
      <c r="AZ46" s="35"/>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5">
        <f t="shared" si="14"/>
        <v>0</v>
      </c>
      <c r="CK46" s="35"/>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5">
        <f t="shared" si="15"/>
        <v>0</v>
      </c>
      <c r="DV46" s="35"/>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5">
        <f t="shared" si="16"/>
        <v>2.0068999999999999</v>
      </c>
      <c r="FG46" s="35"/>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5">
        <f t="shared" si="17"/>
        <v>0</v>
      </c>
    </row>
    <row r="47" spans="3:198" s="6" customFormat="1" ht="18" customHeight="1" x14ac:dyDescent="0.2">
      <c r="C47" s="273" t="s">
        <v>224</v>
      </c>
      <c r="E47" s="37" t="s">
        <v>28</v>
      </c>
      <c r="F47" s="34"/>
      <c r="H47" s="40"/>
      <c r="I47" s="4"/>
      <c r="J47" s="4"/>
      <c r="K47" s="47">
        <f t="shared" si="12"/>
        <v>0</v>
      </c>
      <c r="L47" s="4"/>
      <c r="M47" s="34"/>
      <c r="O47" s="35"/>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5">
        <f t="shared" si="13"/>
        <v>0</v>
      </c>
      <c r="AZ47" s="35"/>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5">
        <f t="shared" si="14"/>
        <v>4.9599999999999998E-2</v>
      </c>
      <c r="CK47" s="35"/>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5">
        <f t="shared" si="15"/>
        <v>0</v>
      </c>
      <c r="DV47" s="35"/>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5">
        <f t="shared" si="16"/>
        <v>0.23030000000000003</v>
      </c>
      <c r="FG47" s="35"/>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5">
        <f t="shared" si="17"/>
        <v>4.3200000000000002E-2</v>
      </c>
    </row>
    <row r="48" spans="3:198" s="6" customFormat="1" ht="18" customHeight="1" x14ac:dyDescent="0.2">
      <c r="C48" s="273" t="s">
        <v>307</v>
      </c>
      <c r="E48" s="37"/>
      <c r="F48" s="34"/>
      <c r="H48" s="40"/>
      <c r="I48" s="4"/>
      <c r="J48" s="4"/>
      <c r="K48" s="47">
        <f t="shared" si="12"/>
        <v>0</v>
      </c>
      <c r="L48" s="4"/>
      <c r="M48" s="34"/>
      <c r="O48" s="35"/>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5">
        <f t="shared" si="13"/>
        <v>0</v>
      </c>
      <c r="AZ48" s="35"/>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5">
        <f t="shared" si="14"/>
        <v>0</v>
      </c>
      <c r="CK48" s="35"/>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5">
        <f t="shared" si="15"/>
        <v>0</v>
      </c>
      <c r="DV48" s="35"/>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5">
        <f t="shared" si="16"/>
        <v>1.0528</v>
      </c>
      <c r="FG48" s="35"/>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5">
        <f t="shared" si="17"/>
        <v>0</v>
      </c>
    </row>
    <row r="49" spans="2:198" s="6" customFormat="1" ht="18" customHeight="1" x14ac:dyDescent="0.2">
      <c r="C49" s="39" t="s">
        <v>167</v>
      </c>
      <c r="E49" s="37" t="s">
        <v>28</v>
      </c>
      <c r="F49" s="4"/>
      <c r="H49" s="95"/>
      <c r="I49" s="81"/>
      <c r="J49" s="81"/>
      <c r="K49" s="47">
        <f t="shared" si="12"/>
        <v>0</v>
      </c>
      <c r="L49" s="81"/>
      <c r="M49" s="90"/>
      <c r="O49" s="93"/>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5">
        <f t="shared" si="13"/>
        <v>0</v>
      </c>
      <c r="AZ49" s="93"/>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5">
        <f t="shared" si="14"/>
        <v>0</v>
      </c>
      <c r="CK49" s="93"/>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5">
        <f t="shared" si="15"/>
        <v>0</v>
      </c>
      <c r="DV49" s="93"/>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5">
        <f t="shared" si="16"/>
        <v>0</v>
      </c>
      <c r="FG49" s="93"/>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5">
        <f t="shared" si="17"/>
        <v>0.34214400000000006</v>
      </c>
    </row>
    <row r="50" spans="2:198" s="6" customFormat="1" ht="15" customHeight="1" x14ac:dyDescent="0.2">
      <c r="C50" s="46"/>
      <c r="D50" s="41"/>
      <c r="E50" s="41"/>
      <c r="F50" s="41"/>
      <c r="H50" s="42"/>
      <c r="I50" s="42"/>
      <c r="J50" s="42"/>
      <c r="K50" s="42"/>
      <c r="L50" s="42"/>
      <c r="M50" s="42"/>
      <c r="N50" s="43"/>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3"/>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3"/>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3"/>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3"/>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row>
    <row r="51" spans="2:198" x14ac:dyDescent="0.2">
      <c r="B51" s="146" t="s">
        <v>265</v>
      </c>
      <c r="C51" s="117" t="s">
        <v>329</v>
      </c>
      <c r="D51" s="70" t="s">
        <v>237</v>
      </c>
      <c r="AX51" s="1"/>
      <c r="CI51" s="1"/>
      <c r="DT51" s="1"/>
      <c r="FE51" s="1"/>
      <c r="GP51" s="1"/>
    </row>
    <row r="52" spans="2:198" x14ac:dyDescent="0.2">
      <c r="C52" s="117"/>
      <c r="D52" s="70" t="s">
        <v>168</v>
      </c>
    </row>
    <row r="53" spans="2:198" x14ac:dyDescent="0.2">
      <c r="C53" s="117"/>
      <c r="D53" s="70"/>
    </row>
    <row r="54" spans="2:198" ht="18" customHeight="1" x14ac:dyDescent="0.2">
      <c r="C54" s="271" t="s">
        <v>196</v>
      </c>
      <c r="D54" s="70"/>
    </row>
    <row r="55" spans="2:198" ht="18" customHeight="1" x14ac:dyDescent="0.2">
      <c r="C55" s="263"/>
      <c r="D55" s="177"/>
      <c r="E55" s="131" t="s">
        <v>23</v>
      </c>
      <c r="F55" s="132" t="s">
        <v>24</v>
      </c>
      <c r="H55" s="133" t="s">
        <v>1</v>
      </c>
      <c r="I55" s="131" t="s">
        <v>94</v>
      </c>
      <c r="J55" s="131" t="s">
        <v>2</v>
      </c>
      <c r="K55" s="131" t="s">
        <v>3</v>
      </c>
      <c r="L55" s="131" t="s">
        <v>4</v>
      </c>
      <c r="M55" s="132" t="s">
        <v>5</v>
      </c>
      <c r="N55" s="3"/>
    </row>
    <row r="56" spans="2:198" ht="18" customHeight="1" x14ac:dyDescent="0.2">
      <c r="C56" s="267" t="s">
        <v>34</v>
      </c>
      <c r="E56" s="37" t="s">
        <v>288</v>
      </c>
      <c r="H56" s="213">
        <f>L19</f>
        <v>0</v>
      </c>
      <c r="I56" s="188">
        <f>AX19</f>
        <v>4.4800000000000004</v>
      </c>
      <c r="J56" s="188">
        <f>CI19</f>
        <v>2.48</v>
      </c>
      <c r="K56" s="188">
        <f>DT19</f>
        <v>2.11</v>
      </c>
      <c r="L56" s="188">
        <f>FE19</f>
        <v>3.29</v>
      </c>
      <c r="M56" s="214">
        <f>GP19</f>
        <v>4.32</v>
      </c>
      <c r="N56" s="123"/>
    </row>
    <row r="57" spans="2:198" ht="18" customHeight="1" x14ac:dyDescent="0.2">
      <c r="C57" s="76" t="s">
        <v>162</v>
      </c>
      <c r="E57" s="4" t="s">
        <v>28</v>
      </c>
      <c r="H57" s="213">
        <f t="shared" ref="H57:H62" si="18">L44</f>
        <v>0</v>
      </c>
      <c r="I57" s="188">
        <f t="shared" ref="I57:I62" si="19">AX44</f>
        <v>4.1664000000000003</v>
      </c>
      <c r="J57" s="188">
        <f t="shared" ref="J57:J62" si="20">CI44</f>
        <v>2.1144479999999999</v>
      </c>
      <c r="K57" s="188">
        <f t="shared" ref="K57:K62" si="21">DT44</f>
        <v>0.88619999999999988</v>
      </c>
      <c r="L57" s="188">
        <f t="shared" ref="L57:L62" si="22">FE44</f>
        <v>0</v>
      </c>
      <c r="M57" s="214">
        <f t="shared" ref="M57:M62" si="23">GP44</f>
        <v>1.49688</v>
      </c>
      <c r="N57" s="123"/>
    </row>
    <row r="58" spans="2:198" ht="18" customHeight="1" x14ac:dyDescent="0.2">
      <c r="C58" s="76" t="s">
        <v>163</v>
      </c>
      <c r="E58" s="3" t="s">
        <v>28</v>
      </c>
      <c r="H58" s="213">
        <f t="shared" si="18"/>
        <v>0</v>
      </c>
      <c r="I58" s="188">
        <f t="shared" si="19"/>
        <v>0.31360000000000005</v>
      </c>
      <c r="J58" s="188">
        <f t="shared" si="20"/>
        <v>0.31595200000000001</v>
      </c>
      <c r="K58" s="188">
        <f t="shared" si="21"/>
        <v>1.2237999999999998</v>
      </c>
      <c r="L58" s="188">
        <f t="shared" si="22"/>
        <v>0</v>
      </c>
      <c r="M58" s="214">
        <f t="shared" si="23"/>
        <v>2.4377760000000004</v>
      </c>
      <c r="N58" s="123"/>
    </row>
    <row r="59" spans="2:198" ht="18" customHeight="1" x14ac:dyDescent="0.2">
      <c r="C59" s="76" t="s">
        <v>164</v>
      </c>
      <c r="E59" s="265" t="s">
        <v>28</v>
      </c>
      <c r="H59" s="213">
        <f t="shared" si="18"/>
        <v>0</v>
      </c>
      <c r="I59" s="188">
        <f t="shared" si="19"/>
        <v>0</v>
      </c>
      <c r="J59" s="188">
        <f t="shared" si="20"/>
        <v>0</v>
      </c>
      <c r="K59" s="188">
        <f t="shared" si="21"/>
        <v>0</v>
      </c>
      <c r="L59" s="188">
        <f t="shared" si="22"/>
        <v>2.0068999999999999</v>
      </c>
      <c r="M59" s="214">
        <f t="shared" si="23"/>
        <v>0</v>
      </c>
      <c r="N59" s="123"/>
    </row>
    <row r="60" spans="2:198" ht="18" customHeight="1" x14ac:dyDescent="0.2">
      <c r="C60" s="104" t="s">
        <v>224</v>
      </c>
      <c r="E60" s="265" t="s">
        <v>28</v>
      </c>
      <c r="H60" s="213">
        <f t="shared" si="18"/>
        <v>0</v>
      </c>
      <c r="I60" s="188">
        <f t="shared" si="19"/>
        <v>0</v>
      </c>
      <c r="J60" s="188">
        <f t="shared" si="20"/>
        <v>4.9599999999999998E-2</v>
      </c>
      <c r="K60" s="188">
        <f t="shared" si="21"/>
        <v>0</v>
      </c>
      <c r="L60" s="188">
        <f t="shared" si="22"/>
        <v>0.23030000000000003</v>
      </c>
      <c r="M60" s="214">
        <f t="shared" si="23"/>
        <v>4.3200000000000002E-2</v>
      </c>
      <c r="N60" s="123"/>
    </row>
    <row r="61" spans="2:198" ht="18" customHeight="1" x14ac:dyDescent="0.2">
      <c r="C61" s="104" t="s">
        <v>307</v>
      </c>
      <c r="E61" s="265" t="s">
        <v>28</v>
      </c>
      <c r="H61" s="213">
        <f t="shared" si="18"/>
        <v>0</v>
      </c>
      <c r="I61" s="188">
        <f t="shared" si="19"/>
        <v>0</v>
      </c>
      <c r="J61" s="188">
        <f t="shared" si="20"/>
        <v>0</v>
      </c>
      <c r="K61" s="188">
        <f t="shared" si="21"/>
        <v>0</v>
      </c>
      <c r="L61" s="188">
        <f t="shared" si="22"/>
        <v>1.0528</v>
      </c>
      <c r="M61" s="214">
        <f t="shared" si="23"/>
        <v>0</v>
      </c>
      <c r="N61" s="123"/>
    </row>
    <row r="62" spans="2:198" ht="18" customHeight="1" x14ac:dyDescent="0.2">
      <c r="C62" s="76" t="s">
        <v>167</v>
      </c>
      <c r="E62" s="265" t="s">
        <v>28</v>
      </c>
      <c r="H62" s="213">
        <f t="shared" si="18"/>
        <v>0</v>
      </c>
      <c r="I62" s="188">
        <f t="shared" si="19"/>
        <v>0</v>
      </c>
      <c r="J62" s="188">
        <f t="shared" si="20"/>
        <v>0</v>
      </c>
      <c r="K62" s="188">
        <f t="shared" si="21"/>
        <v>0</v>
      </c>
      <c r="L62" s="188">
        <f t="shared" si="22"/>
        <v>0</v>
      </c>
      <c r="M62" s="214">
        <f t="shared" si="23"/>
        <v>0.34214400000000006</v>
      </c>
      <c r="N62" s="123"/>
    </row>
    <row r="63" spans="2:198" ht="18" customHeight="1" x14ac:dyDescent="0.2">
      <c r="C63" s="267" t="s">
        <v>13</v>
      </c>
      <c r="E63" s="265" t="s">
        <v>28</v>
      </c>
      <c r="H63" s="213">
        <f t="shared" ref="H63:M63" si="24">SUM(H57:H62)</f>
        <v>0</v>
      </c>
      <c r="I63" s="188">
        <f t="shared" si="24"/>
        <v>4.4800000000000004</v>
      </c>
      <c r="J63" s="188">
        <f t="shared" si="24"/>
        <v>2.4799999999999995</v>
      </c>
      <c r="K63" s="188">
        <f t="shared" si="24"/>
        <v>2.1099999999999994</v>
      </c>
      <c r="L63" s="188">
        <f t="shared" si="24"/>
        <v>3.29</v>
      </c>
      <c r="M63" s="214">
        <f t="shared" si="24"/>
        <v>4.32</v>
      </c>
      <c r="N63" s="85"/>
    </row>
    <row r="64" spans="2:198" x14ac:dyDescent="0.2">
      <c r="C64" s="279"/>
      <c r="D64" s="279"/>
      <c r="E64" s="279"/>
      <c r="F64" s="279"/>
      <c r="H64" s="279"/>
      <c r="I64" s="279"/>
      <c r="J64" s="279"/>
      <c r="K64" s="279"/>
      <c r="L64" s="279"/>
      <c r="M64" s="279"/>
    </row>
    <row r="82" spans="3:198" x14ac:dyDescent="0.2">
      <c r="C82" s="117" t="s">
        <v>270</v>
      </c>
      <c r="D82" s="70"/>
    </row>
    <row r="83" spans="3:198" x14ac:dyDescent="0.2">
      <c r="C83" s="70" t="s">
        <v>269</v>
      </c>
      <c r="D83" s="70"/>
    </row>
    <row r="84" spans="3:198" x14ac:dyDescent="0.2">
      <c r="C84" s="117"/>
      <c r="D84" s="70"/>
    </row>
    <row r="85" spans="3:198" ht="15" x14ac:dyDescent="0.25">
      <c r="C85" s="33" t="s">
        <v>169</v>
      </c>
      <c r="H85" s="247" t="s">
        <v>1</v>
      </c>
      <c r="O85" s="248" t="s">
        <v>94</v>
      </c>
      <c r="AZ85" s="196" t="s">
        <v>2</v>
      </c>
      <c r="CK85" s="197" t="s">
        <v>3</v>
      </c>
      <c r="DV85" s="198" t="s">
        <v>4</v>
      </c>
      <c r="FG85" s="199" t="s">
        <v>5</v>
      </c>
    </row>
    <row r="86" spans="3:198" s="6" customFormat="1" ht="18" customHeight="1" x14ac:dyDescent="0.2">
      <c r="C86" s="129"/>
      <c r="D86" s="130"/>
      <c r="E86" s="131" t="s">
        <v>23</v>
      </c>
      <c r="F86" s="132" t="s">
        <v>24</v>
      </c>
      <c r="H86" s="133">
        <f t="shared" ref="H86:M86" si="25">H$1</f>
        <v>2015</v>
      </c>
      <c r="I86" s="131">
        <f t="shared" si="25"/>
        <v>2016</v>
      </c>
      <c r="J86" s="131">
        <f t="shared" si="25"/>
        <v>2017</v>
      </c>
      <c r="K86" s="131">
        <f t="shared" si="25"/>
        <v>2018</v>
      </c>
      <c r="L86" s="131">
        <f t="shared" si="25"/>
        <v>2019</v>
      </c>
      <c r="M86" s="132">
        <f t="shared" si="25"/>
        <v>2020</v>
      </c>
      <c r="O86" s="133">
        <f t="shared" ref="O86:AX86" si="26">O$1</f>
        <v>2015</v>
      </c>
      <c r="P86" s="131">
        <f t="shared" si="26"/>
        <v>2016</v>
      </c>
      <c r="Q86" s="131">
        <f t="shared" si="26"/>
        <v>2017</v>
      </c>
      <c r="R86" s="131">
        <f t="shared" si="26"/>
        <v>2018</v>
      </c>
      <c r="S86" s="131">
        <f t="shared" si="26"/>
        <v>2019</v>
      </c>
      <c r="T86" s="131">
        <f t="shared" si="26"/>
        <v>2020</v>
      </c>
      <c r="U86" s="131">
        <f t="shared" si="26"/>
        <v>2021</v>
      </c>
      <c r="V86" s="131">
        <f t="shared" si="26"/>
        <v>2022</v>
      </c>
      <c r="W86" s="131">
        <f t="shared" si="26"/>
        <v>2023</v>
      </c>
      <c r="X86" s="131">
        <f t="shared" si="26"/>
        <v>2024</v>
      </c>
      <c r="Y86" s="131">
        <f t="shared" si="26"/>
        <v>2025</v>
      </c>
      <c r="Z86" s="131">
        <f t="shared" si="26"/>
        <v>2026</v>
      </c>
      <c r="AA86" s="131">
        <f t="shared" si="26"/>
        <v>2027</v>
      </c>
      <c r="AB86" s="131">
        <f t="shared" si="26"/>
        <v>2028</v>
      </c>
      <c r="AC86" s="131">
        <f t="shared" si="26"/>
        <v>2029</v>
      </c>
      <c r="AD86" s="131">
        <f t="shared" si="26"/>
        <v>2030</v>
      </c>
      <c r="AE86" s="131">
        <f t="shared" si="26"/>
        <v>2031</v>
      </c>
      <c r="AF86" s="131">
        <f t="shared" si="26"/>
        <v>2032</v>
      </c>
      <c r="AG86" s="131">
        <f t="shared" si="26"/>
        <v>2033</v>
      </c>
      <c r="AH86" s="131">
        <f t="shared" si="26"/>
        <v>2034</v>
      </c>
      <c r="AI86" s="131">
        <f t="shared" si="26"/>
        <v>2035</v>
      </c>
      <c r="AJ86" s="131">
        <f t="shared" si="26"/>
        <v>2036</v>
      </c>
      <c r="AK86" s="131">
        <f t="shared" si="26"/>
        <v>2037</v>
      </c>
      <c r="AL86" s="131">
        <f t="shared" si="26"/>
        <v>2038</v>
      </c>
      <c r="AM86" s="131">
        <f t="shared" si="26"/>
        <v>2039</v>
      </c>
      <c r="AN86" s="131">
        <f t="shared" si="26"/>
        <v>2040</v>
      </c>
      <c r="AO86" s="131">
        <f t="shared" si="26"/>
        <v>2041</v>
      </c>
      <c r="AP86" s="131">
        <f t="shared" si="26"/>
        <v>2042</v>
      </c>
      <c r="AQ86" s="131">
        <f t="shared" si="26"/>
        <v>2043</v>
      </c>
      <c r="AR86" s="131">
        <f t="shared" si="26"/>
        <v>2044</v>
      </c>
      <c r="AS86" s="131">
        <f t="shared" si="26"/>
        <v>2045</v>
      </c>
      <c r="AT86" s="131">
        <f t="shared" si="26"/>
        <v>2046</v>
      </c>
      <c r="AU86" s="131">
        <f t="shared" si="26"/>
        <v>2047</v>
      </c>
      <c r="AV86" s="131">
        <f t="shared" si="26"/>
        <v>2048</v>
      </c>
      <c r="AW86" s="131">
        <f t="shared" si="26"/>
        <v>2049</v>
      </c>
      <c r="AX86" s="132">
        <f t="shared" si="26"/>
        <v>2050</v>
      </c>
      <c r="AZ86" s="133">
        <f t="shared" ref="AZ86:CI86" si="27">AZ$1</f>
        <v>2015</v>
      </c>
      <c r="BA86" s="131">
        <f t="shared" si="27"/>
        <v>2016</v>
      </c>
      <c r="BB86" s="131">
        <f t="shared" si="27"/>
        <v>2017</v>
      </c>
      <c r="BC86" s="131">
        <f t="shared" si="27"/>
        <v>2018</v>
      </c>
      <c r="BD86" s="131">
        <f t="shared" si="27"/>
        <v>2019</v>
      </c>
      <c r="BE86" s="131">
        <f t="shared" si="27"/>
        <v>2020</v>
      </c>
      <c r="BF86" s="131">
        <f t="shared" si="27"/>
        <v>2021</v>
      </c>
      <c r="BG86" s="131">
        <f t="shared" si="27"/>
        <v>2022</v>
      </c>
      <c r="BH86" s="131">
        <f t="shared" si="27"/>
        <v>2023</v>
      </c>
      <c r="BI86" s="131">
        <f t="shared" si="27"/>
        <v>2024</v>
      </c>
      <c r="BJ86" s="131">
        <f t="shared" si="27"/>
        <v>2025</v>
      </c>
      <c r="BK86" s="131">
        <f t="shared" si="27"/>
        <v>2026</v>
      </c>
      <c r="BL86" s="131">
        <f t="shared" si="27"/>
        <v>2027</v>
      </c>
      <c r="BM86" s="131">
        <f t="shared" si="27"/>
        <v>2028</v>
      </c>
      <c r="BN86" s="131">
        <f t="shared" si="27"/>
        <v>2029</v>
      </c>
      <c r="BO86" s="131">
        <f t="shared" si="27"/>
        <v>2030</v>
      </c>
      <c r="BP86" s="131">
        <f t="shared" si="27"/>
        <v>2031</v>
      </c>
      <c r="BQ86" s="131">
        <f t="shared" si="27"/>
        <v>2032</v>
      </c>
      <c r="BR86" s="131">
        <f t="shared" si="27"/>
        <v>2033</v>
      </c>
      <c r="BS86" s="131">
        <f t="shared" si="27"/>
        <v>2034</v>
      </c>
      <c r="BT86" s="131">
        <f t="shared" si="27"/>
        <v>2035</v>
      </c>
      <c r="BU86" s="131">
        <f t="shared" si="27"/>
        <v>2036</v>
      </c>
      <c r="BV86" s="131">
        <f t="shared" si="27"/>
        <v>2037</v>
      </c>
      <c r="BW86" s="131">
        <f t="shared" si="27"/>
        <v>2038</v>
      </c>
      <c r="BX86" s="131">
        <f t="shared" si="27"/>
        <v>2039</v>
      </c>
      <c r="BY86" s="131">
        <f t="shared" si="27"/>
        <v>2040</v>
      </c>
      <c r="BZ86" s="131">
        <f t="shared" si="27"/>
        <v>2041</v>
      </c>
      <c r="CA86" s="131">
        <f t="shared" si="27"/>
        <v>2042</v>
      </c>
      <c r="CB86" s="131">
        <f t="shared" si="27"/>
        <v>2043</v>
      </c>
      <c r="CC86" s="131">
        <f t="shared" si="27"/>
        <v>2044</v>
      </c>
      <c r="CD86" s="131">
        <f t="shared" si="27"/>
        <v>2045</v>
      </c>
      <c r="CE86" s="131">
        <f t="shared" si="27"/>
        <v>2046</v>
      </c>
      <c r="CF86" s="131">
        <f t="shared" si="27"/>
        <v>2047</v>
      </c>
      <c r="CG86" s="131">
        <f t="shared" si="27"/>
        <v>2048</v>
      </c>
      <c r="CH86" s="131">
        <f t="shared" si="27"/>
        <v>2049</v>
      </c>
      <c r="CI86" s="132">
        <f t="shared" si="27"/>
        <v>2050</v>
      </c>
      <c r="CK86" s="133">
        <f t="shared" ref="CK86:DT86" si="28">CK$1</f>
        <v>2015</v>
      </c>
      <c r="CL86" s="131">
        <f t="shared" si="28"/>
        <v>2016</v>
      </c>
      <c r="CM86" s="131">
        <f t="shared" si="28"/>
        <v>2017</v>
      </c>
      <c r="CN86" s="131">
        <f t="shared" si="28"/>
        <v>2018</v>
      </c>
      <c r="CO86" s="131">
        <f t="shared" si="28"/>
        <v>2019</v>
      </c>
      <c r="CP86" s="131">
        <f t="shared" si="28"/>
        <v>2020</v>
      </c>
      <c r="CQ86" s="131">
        <f t="shared" si="28"/>
        <v>2021</v>
      </c>
      <c r="CR86" s="131">
        <f t="shared" si="28"/>
        <v>2022</v>
      </c>
      <c r="CS86" s="131">
        <f t="shared" si="28"/>
        <v>2023</v>
      </c>
      <c r="CT86" s="131">
        <f t="shared" si="28"/>
        <v>2024</v>
      </c>
      <c r="CU86" s="131">
        <f t="shared" si="28"/>
        <v>2025</v>
      </c>
      <c r="CV86" s="131">
        <f t="shared" si="28"/>
        <v>2026</v>
      </c>
      <c r="CW86" s="131">
        <f t="shared" si="28"/>
        <v>2027</v>
      </c>
      <c r="CX86" s="131">
        <f t="shared" si="28"/>
        <v>2028</v>
      </c>
      <c r="CY86" s="131">
        <f t="shared" si="28"/>
        <v>2029</v>
      </c>
      <c r="CZ86" s="131">
        <f t="shared" si="28"/>
        <v>2030</v>
      </c>
      <c r="DA86" s="131">
        <f t="shared" si="28"/>
        <v>2031</v>
      </c>
      <c r="DB86" s="131">
        <f t="shared" si="28"/>
        <v>2032</v>
      </c>
      <c r="DC86" s="131">
        <f t="shared" si="28"/>
        <v>2033</v>
      </c>
      <c r="DD86" s="131">
        <f t="shared" si="28"/>
        <v>2034</v>
      </c>
      <c r="DE86" s="131">
        <f t="shared" si="28"/>
        <v>2035</v>
      </c>
      <c r="DF86" s="131">
        <f t="shared" si="28"/>
        <v>2036</v>
      </c>
      <c r="DG86" s="131">
        <f t="shared" si="28"/>
        <v>2037</v>
      </c>
      <c r="DH86" s="131">
        <f t="shared" si="28"/>
        <v>2038</v>
      </c>
      <c r="DI86" s="131">
        <f t="shared" si="28"/>
        <v>2039</v>
      </c>
      <c r="DJ86" s="131">
        <f t="shared" si="28"/>
        <v>2040</v>
      </c>
      <c r="DK86" s="131">
        <f t="shared" si="28"/>
        <v>2041</v>
      </c>
      <c r="DL86" s="131">
        <f t="shared" si="28"/>
        <v>2042</v>
      </c>
      <c r="DM86" s="131">
        <f t="shared" si="28"/>
        <v>2043</v>
      </c>
      <c r="DN86" s="131">
        <f t="shared" si="28"/>
        <v>2044</v>
      </c>
      <c r="DO86" s="131">
        <f t="shared" si="28"/>
        <v>2045</v>
      </c>
      <c r="DP86" s="131">
        <f t="shared" si="28"/>
        <v>2046</v>
      </c>
      <c r="DQ86" s="131">
        <f t="shared" si="28"/>
        <v>2047</v>
      </c>
      <c r="DR86" s="131">
        <f t="shared" si="28"/>
        <v>2048</v>
      </c>
      <c r="DS86" s="131">
        <f t="shared" si="28"/>
        <v>2049</v>
      </c>
      <c r="DT86" s="132">
        <f t="shared" si="28"/>
        <v>2050</v>
      </c>
      <c r="DV86" s="133">
        <f t="shared" ref="DV86:FE86" si="29">DV$1</f>
        <v>2015</v>
      </c>
      <c r="DW86" s="131">
        <f t="shared" si="29"/>
        <v>2016</v>
      </c>
      <c r="DX86" s="131">
        <f t="shared" si="29"/>
        <v>2017</v>
      </c>
      <c r="DY86" s="131">
        <f t="shared" si="29"/>
        <v>2018</v>
      </c>
      <c r="DZ86" s="131">
        <f t="shared" si="29"/>
        <v>2019</v>
      </c>
      <c r="EA86" s="131">
        <f t="shared" si="29"/>
        <v>2020</v>
      </c>
      <c r="EB86" s="131">
        <f t="shared" si="29"/>
        <v>2021</v>
      </c>
      <c r="EC86" s="131">
        <f t="shared" si="29"/>
        <v>2022</v>
      </c>
      <c r="ED86" s="131">
        <f t="shared" si="29"/>
        <v>2023</v>
      </c>
      <c r="EE86" s="131">
        <f t="shared" si="29"/>
        <v>2024</v>
      </c>
      <c r="EF86" s="131">
        <f t="shared" si="29"/>
        <v>2025</v>
      </c>
      <c r="EG86" s="131">
        <f t="shared" si="29"/>
        <v>2026</v>
      </c>
      <c r="EH86" s="131">
        <f t="shared" si="29"/>
        <v>2027</v>
      </c>
      <c r="EI86" s="131">
        <f t="shared" si="29"/>
        <v>2028</v>
      </c>
      <c r="EJ86" s="131">
        <f t="shared" si="29"/>
        <v>2029</v>
      </c>
      <c r="EK86" s="131">
        <f t="shared" si="29"/>
        <v>2030</v>
      </c>
      <c r="EL86" s="131">
        <f t="shared" si="29"/>
        <v>2031</v>
      </c>
      <c r="EM86" s="131">
        <f t="shared" si="29"/>
        <v>2032</v>
      </c>
      <c r="EN86" s="131">
        <f t="shared" si="29"/>
        <v>2033</v>
      </c>
      <c r="EO86" s="131">
        <f t="shared" si="29"/>
        <v>2034</v>
      </c>
      <c r="EP86" s="131">
        <f t="shared" si="29"/>
        <v>2035</v>
      </c>
      <c r="EQ86" s="131">
        <f t="shared" si="29"/>
        <v>2036</v>
      </c>
      <c r="ER86" s="131">
        <f t="shared" si="29"/>
        <v>2037</v>
      </c>
      <c r="ES86" s="131">
        <f t="shared" si="29"/>
        <v>2038</v>
      </c>
      <c r="ET86" s="131">
        <f t="shared" si="29"/>
        <v>2039</v>
      </c>
      <c r="EU86" s="131">
        <f t="shared" si="29"/>
        <v>2040</v>
      </c>
      <c r="EV86" s="131">
        <f t="shared" si="29"/>
        <v>2041</v>
      </c>
      <c r="EW86" s="131">
        <f t="shared" si="29"/>
        <v>2042</v>
      </c>
      <c r="EX86" s="131">
        <f t="shared" si="29"/>
        <v>2043</v>
      </c>
      <c r="EY86" s="131">
        <f t="shared" si="29"/>
        <v>2044</v>
      </c>
      <c r="EZ86" s="131">
        <f t="shared" si="29"/>
        <v>2045</v>
      </c>
      <c r="FA86" s="131">
        <f t="shared" si="29"/>
        <v>2046</v>
      </c>
      <c r="FB86" s="131">
        <f t="shared" si="29"/>
        <v>2047</v>
      </c>
      <c r="FC86" s="131">
        <f t="shared" si="29"/>
        <v>2048</v>
      </c>
      <c r="FD86" s="131">
        <f t="shared" si="29"/>
        <v>2049</v>
      </c>
      <c r="FE86" s="132">
        <f t="shared" si="29"/>
        <v>2050</v>
      </c>
      <c r="FG86" s="133">
        <f t="shared" ref="FG86:GP86" si="30">FG$1</f>
        <v>2015</v>
      </c>
      <c r="FH86" s="131">
        <f t="shared" si="30"/>
        <v>2016</v>
      </c>
      <c r="FI86" s="131">
        <f t="shared" si="30"/>
        <v>2017</v>
      </c>
      <c r="FJ86" s="131">
        <f t="shared" si="30"/>
        <v>2018</v>
      </c>
      <c r="FK86" s="131">
        <f t="shared" si="30"/>
        <v>2019</v>
      </c>
      <c r="FL86" s="131">
        <f t="shared" si="30"/>
        <v>2020</v>
      </c>
      <c r="FM86" s="131">
        <f t="shared" si="30"/>
        <v>2021</v>
      </c>
      <c r="FN86" s="131">
        <f t="shared" si="30"/>
        <v>2022</v>
      </c>
      <c r="FO86" s="131">
        <f t="shared" si="30"/>
        <v>2023</v>
      </c>
      <c r="FP86" s="131">
        <f t="shared" si="30"/>
        <v>2024</v>
      </c>
      <c r="FQ86" s="131">
        <f t="shared" si="30"/>
        <v>2025</v>
      </c>
      <c r="FR86" s="131">
        <f t="shared" si="30"/>
        <v>2026</v>
      </c>
      <c r="FS86" s="131">
        <f t="shared" si="30"/>
        <v>2027</v>
      </c>
      <c r="FT86" s="131">
        <f t="shared" si="30"/>
        <v>2028</v>
      </c>
      <c r="FU86" s="131">
        <f t="shared" si="30"/>
        <v>2029</v>
      </c>
      <c r="FV86" s="131">
        <f t="shared" si="30"/>
        <v>2030</v>
      </c>
      <c r="FW86" s="131">
        <f t="shared" si="30"/>
        <v>2031</v>
      </c>
      <c r="FX86" s="131">
        <f t="shared" si="30"/>
        <v>2032</v>
      </c>
      <c r="FY86" s="131">
        <f t="shared" si="30"/>
        <v>2033</v>
      </c>
      <c r="FZ86" s="131">
        <f t="shared" si="30"/>
        <v>2034</v>
      </c>
      <c r="GA86" s="131">
        <f t="shared" si="30"/>
        <v>2035</v>
      </c>
      <c r="GB86" s="131">
        <f t="shared" si="30"/>
        <v>2036</v>
      </c>
      <c r="GC86" s="131">
        <f t="shared" si="30"/>
        <v>2037</v>
      </c>
      <c r="GD86" s="131">
        <f t="shared" si="30"/>
        <v>2038</v>
      </c>
      <c r="GE86" s="131">
        <f t="shared" si="30"/>
        <v>2039</v>
      </c>
      <c r="GF86" s="131">
        <f t="shared" si="30"/>
        <v>2040</v>
      </c>
      <c r="GG86" s="131">
        <f t="shared" si="30"/>
        <v>2041</v>
      </c>
      <c r="GH86" s="131">
        <f t="shared" si="30"/>
        <v>2042</v>
      </c>
      <c r="GI86" s="131">
        <f t="shared" si="30"/>
        <v>2043</v>
      </c>
      <c r="GJ86" s="131">
        <f t="shared" si="30"/>
        <v>2044</v>
      </c>
      <c r="GK86" s="131">
        <f t="shared" si="30"/>
        <v>2045</v>
      </c>
      <c r="GL86" s="131">
        <f t="shared" si="30"/>
        <v>2046</v>
      </c>
      <c r="GM86" s="131">
        <f t="shared" si="30"/>
        <v>2047</v>
      </c>
      <c r="GN86" s="131">
        <f t="shared" si="30"/>
        <v>2048</v>
      </c>
      <c r="GO86" s="131">
        <f t="shared" si="30"/>
        <v>2049</v>
      </c>
      <c r="GP86" s="132">
        <f t="shared" si="30"/>
        <v>2050</v>
      </c>
    </row>
    <row r="87" spans="3:198" s="6" customFormat="1" ht="18" customHeight="1" x14ac:dyDescent="0.2">
      <c r="C87" s="309" t="s">
        <v>162</v>
      </c>
      <c r="D87" s="310"/>
      <c r="E87" s="296"/>
      <c r="F87" s="305"/>
      <c r="H87" s="58"/>
      <c r="I87" s="4"/>
      <c r="J87" s="8"/>
      <c r="K87" s="49"/>
      <c r="L87" s="4"/>
      <c r="M87" s="34"/>
      <c r="O87" s="297"/>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305"/>
      <c r="AZ87" s="297"/>
      <c r="BA87" s="296"/>
      <c r="BB87" s="296"/>
      <c r="BC87" s="296"/>
      <c r="BD87" s="296"/>
      <c r="BE87" s="296"/>
      <c r="BF87" s="296"/>
      <c r="BG87" s="296"/>
      <c r="BH87" s="296"/>
      <c r="BI87" s="296"/>
      <c r="BJ87" s="296"/>
      <c r="BK87" s="296"/>
      <c r="BL87" s="296"/>
      <c r="BM87" s="296"/>
      <c r="BN87" s="296"/>
      <c r="BO87" s="296"/>
      <c r="BP87" s="296"/>
      <c r="BQ87" s="296"/>
      <c r="BR87" s="296"/>
      <c r="BS87" s="296"/>
      <c r="BT87" s="296"/>
      <c r="BU87" s="296"/>
      <c r="BV87" s="296"/>
      <c r="BW87" s="296"/>
      <c r="BX87" s="296"/>
      <c r="BY87" s="296"/>
      <c r="BZ87" s="296"/>
      <c r="CA87" s="296"/>
      <c r="CB87" s="296"/>
      <c r="CC87" s="296"/>
      <c r="CD87" s="296"/>
      <c r="CE87" s="296"/>
      <c r="CF87" s="296"/>
      <c r="CG87" s="296"/>
      <c r="CH87" s="296"/>
      <c r="CI87" s="305"/>
      <c r="CK87" s="297"/>
      <c r="CL87" s="296"/>
      <c r="CM87" s="296"/>
      <c r="CN87" s="296"/>
      <c r="CO87" s="296"/>
      <c r="CP87" s="296"/>
      <c r="CQ87" s="296"/>
      <c r="CR87" s="296"/>
      <c r="CS87" s="296"/>
      <c r="CT87" s="296"/>
      <c r="CU87" s="296"/>
      <c r="CV87" s="296"/>
      <c r="CW87" s="296"/>
      <c r="CX87" s="296"/>
      <c r="CY87" s="296"/>
      <c r="CZ87" s="296"/>
      <c r="DA87" s="296"/>
      <c r="DB87" s="296"/>
      <c r="DC87" s="296"/>
      <c r="DD87" s="296"/>
      <c r="DE87" s="296"/>
      <c r="DF87" s="296"/>
      <c r="DG87" s="296"/>
      <c r="DH87" s="296"/>
      <c r="DI87" s="296"/>
      <c r="DJ87" s="296"/>
      <c r="DK87" s="296"/>
      <c r="DL87" s="296"/>
      <c r="DM87" s="296"/>
      <c r="DN87" s="296"/>
      <c r="DO87" s="296"/>
      <c r="DP87" s="296"/>
      <c r="DQ87" s="296"/>
      <c r="DR87" s="296"/>
      <c r="DS87" s="296"/>
      <c r="DT87" s="305"/>
      <c r="DV87" s="297"/>
      <c r="DW87" s="296"/>
      <c r="DX87" s="296"/>
      <c r="DY87" s="296"/>
      <c r="DZ87" s="296"/>
      <c r="EA87" s="296"/>
      <c r="EB87" s="296"/>
      <c r="EC87" s="296"/>
      <c r="ED87" s="296"/>
      <c r="EE87" s="296"/>
      <c r="EF87" s="296"/>
      <c r="EG87" s="296"/>
      <c r="EH87" s="296"/>
      <c r="EI87" s="296"/>
      <c r="EJ87" s="296"/>
      <c r="EK87" s="296"/>
      <c r="EL87" s="296"/>
      <c r="EM87" s="296"/>
      <c r="EN87" s="296"/>
      <c r="EO87" s="296"/>
      <c r="EP87" s="296"/>
      <c r="EQ87" s="296"/>
      <c r="ER87" s="296"/>
      <c r="ES87" s="296"/>
      <c r="ET87" s="296"/>
      <c r="EU87" s="296"/>
      <c r="EV87" s="296"/>
      <c r="EW87" s="296"/>
      <c r="EX87" s="296"/>
      <c r="EY87" s="296"/>
      <c r="EZ87" s="296"/>
      <c r="FA87" s="296"/>
      <c r="FB87" s="296"/>
      <c r="FC87" s="296"/>
      <c r="FD87" s="296"/>
      <c r="FE87" s="305"/>
      <c r="FG87" s="297"/>
      <c r="FH87" s="296"/>
      <c r="FI87" s="296"/>
      <c r="FJ87" s="296"/>
      <c r="FK87" s="296"/>
      <c r="FL87" s="296"/>
      <c r="FM87" s="296"/>
      <c r="FN87" s="296"/>
      <c r="FO87" s="296"/>
      <c r="FP87" s="296"/>
      <c r="FQ87" s="296"/>
      <c r="FR87" s="296"/>
      <c r="FS87" s="296"/>
      <c r="FT87" s="296"/>
      <c r="FU87" s="296"/>
      <c r="FV87" s="296"/>
      <c r="FW87" s="296"/>
      <c r="FX87" s="296"/>
      <c r="FY87" s="296"/>
      <c r="FZ87" s="296"/>
      <c r="GA87" s="296"/>
      <c r="GB87" s="296"/>
      <c r="GC87" s="296"/>
      <c r="GD87" s="296"/>
      <c r="GE87" s="296"/>
      <c r="GF87" s="296"/>
      <c r="GG87" s="296"/>
      <c r="GH87" s="296"/>
      <c r="GI87" s="296"/>
      <c r="GJ87" s="296"/>
      <c r="GK87" s="296"/>
      <c r="GL87" s="296"/>
      <c r="GM87" s="296"/>
      <c r="GN87" s="296"/>
      <c r="GO87" s="296"/>
      <c r="GP87" s="305"/>
    </row>
    <row r="88" spans="3:198" s="6" customFormat="1" ht="18" customHeight="1" x14ac:dyDescent="0.2">
      <c r="C88" s="39" t="s">
        <v>170</v>
      </c>
      <c r="E88" s="4" t="s">
        <v>288</v>
      </c>
      <c r="F88" s="34"/>
      <c r="H88" s="58"/>
      <c r="I88" s="4"/>
      <c r="J88" s="4"/>
      <c r="K88" s="49"/>
      <c r="L88" s="4"/>
      <c r="M88" s="34"/>
      <c r="O88" s="35"/>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157">
        <f>AX44</f>
        <v>4.1664000000000003</v>
      </c>
      <c r="AZ88" s="35"/>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157">
        <f>CI44</f>
        <v>2.1144479999999999</v>
      </c>
      <c r="CK88" s="35"/>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157">
        <f>DT44</f>
        <v>0.88619999999999988</v>
      </c>
      <c r="DV88" s="35"/>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157">
        <f>FE44</f>
        <v>0</v>
      </c>
      <c r="FG88" s="35"/>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157">
        <f>GP44</f>
        <v>1.49688</v>
      </c>
    </row>
    <row r="89" spans="3:198" s="6" customFormat="1" ht="18" customHeight="1" x14ac:dyDescent="0.2">
      <c r="C89" s="39" t="s">
        <v>55</v>
      </c>
      <c r="E89" s="4" t="s">
        <v>289</v>
      </c>
      <c r="F89" s="34"/>
      <c r="H89" s="58"/>
      <c r="I89" s="4"/>
      <c r="J89" s="4"/>
      <c r="K89" s="49"/>
      <c r="L89" s="4"/>
      <c r="M89" s="34"/>
      <c r="O89" s="35"/>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157">
        <f>AX88</f>
        <v>4.1664000000000003</v>
      </c>
      <c r="AZ89" s="35"/>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157">
        <f>CI88</f>
        <v>2.1144479999999999</v>
      </c>
      <c r="CK89" s="35"/>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157">
        <f>DT88</f>
        <v>0.88619999999999988</v>
      </c>
      <c r="DV89" s="35"/>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157">
        <f>FE88</f>
        <v>0</v>
      </c>
      <c r="FG89" s="35"/>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157">
        <f>GP88</f>
        <v>1.49688</v>
      </c>
    </row>
    <row r="90" spans="3:198" s="6" customFormat="1" ht="18" customHeight="1" x14ac:dyDescent="0.2">
      <c r="C90" s="309" t="s">
        <v>163</v>
      </c>
      <c r="D90" s="310"/>
      <c r="E90" s="296"/>
      <c r="F90" s="305"/>
      <c r="H90" s="58"/>
      <c r="I90" s="4"/>
      <c r="J90" s="4"/>
      <c r="K90" s="49"/>
      <c r="L90" s="4"/>
      <c r="M90" s="34"/>
      <c r="O90" s="297"/>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315"/>
      <c r="AZ90" s="297"/>
      <c r="BA90" s="296"/>
      <c r="BB90" s="296"/>
      <c r="BC90" s="296"/>
      <c r="BD90" s="296"/>
      <c r="BE90" s="296"/>
      <c r="BF90" s="296"/>
      <c r="BG90" s="296"/>
      <c r="BH90" s="296"/>
      <c r="BI90" s="296"/>
      <c r="BJ90" s="296"/>
      <c r="BK90" s="296"/>
      <c r="BL90" s="296"/>
      <c r="BM90" s="296"/>
      <c r="BN90" s="296"/>
      <c r="BO90" s="296"/>
      <c r="BP90" s="296"/>
      <c r="BQ90" s="296"/>
      <c r="BR90" s="296"/>
      <c r="BS90" s="296"/>
      <c r="BT90" s="296"/>
      <c r="BU90" s="296"/>
      <c r="BV90" s="296"/>
      <c r="BW90" s="296"/>
      <c r="BX90" s="296"/>
      <c r="BY90" s="296"/>
      <c r="BZ90" s="296"/>
      <c r="CA90" s="296"/>
      <c r="CB90" s="296"/>
      <c r="CC90" s="296"/>
      <c r="CD90" s="296"/>
      <c r="CE90" s="296"/>
      <c r="CF90" s="296"/>
      <c r="CG90" s="296"/>
      <c r="CH90" s="296"/>
      <c r="CI90" s="315"/>
      <c r="CK90" s="297"/>
      <c r="CL90" s="296"/>
      <c r="CM90" s="296"/>
      <c r="CN90" s="296"/>
      <c r="CO90" s="296"/>
      <c r="CP90" s="296"/>
      <c r="CQ90" s="296"/>
      <c r="CR90" s="296"/>
      <c r="CS90" s="296"/>
      <c r="CT90" s="296"/>
      <c r="CU90" s="296"/>
      <c r="CV90" s="296"/>
      <c r="CW90" s="296"/>
      <c r="CX90" s="296"/>
      <c r="CY90" s="296"/>
      <c r="CZ90" s="296"/>
      <c r="DA90" s="296"/>
      <c r="DB90" s="296"/>
      <c r="DC90" s="296"/>
      <c r="DD90" s="296"/>
      <c r="DE90" s="296"/>
      <c r="DF90" s="296"/>
      <c r="DG90" s="296"/>
      <c r="DH90" s="296"/>
      <c r="DI90" s="296"/>
      <c r="DJ90" s="296"/>
      <c r="DK90" s="296"/>
      <c r="DL90" s="296"/>
      <c r="DM90" s="296"/>
      <c r="DN90" s="296"/>
      <c r="DO90" s="296"/>
      <c r="DP90" s="296"/>
      <c r="DQ90" s="296"/>
      <c r="DR90" s="296"/>
      <c r="DS90" s="296"/>
      <c r="DT90" s="315"/>
      <c r="DV90" s="297"/>
      <c r="DW90" s="296"/>
      <c r="DX90" s="296"/>
      <c r="DY90" s="296"/>
      <c r="DZ90" s="296"/>
      <c r="EA90" s="296"/>
      <c r="EB90" s="296"/>
      <c r="EC90" s="296"/>
      <c r="ED90" s="296"/>
      <c r="EE90" s="296"/>
      <c r="EF90" s="296"/>
      <c r="EG90" s="296"/>
      <c r="EH90" s="296"/>
      <c r="EI90" s="296"/>
      <c r="EJ90" s="296"/>
      <c r="EK90" s="296"/>
      <c r="EL90" s="296"/>
      <c r="EM90" s="296"/>
      <c r="EN90" s="296"/>
      <c r="EO90" s="296"/>
      <c r="EP90" s="296"/>
      <c r="EQ90" s="296"/>
      <c r="ER90" s="296"/>
      <c r="ES90" s="296"/>
      <c r="ET90" s="296"/>
      <c r="EU90" s="296"/>
      <c r="EV90" s="296"/>
      <c r="EW90" s="296"/>
      <c r="EX90" s="296"/>
      <c r="EY90" s="296"/>
      <c r="EZ90" s="296"/>
      <c r="FA90" s="296"/>
      <c r="FB90" s="296"/>
      <c r="FC90" s="296"/>
      <c r="FD90" s="296"/>
      <c r="FE90" s="315"/>
      <c r="FG90" s="297"/>
      <c r="FH90" s="296"/>
      <c r="FI90" s="296"/>
      <c r="FJ90" s="296"/>
      <c r="FK90" s="296"/>
      <c r="FL90" s="296"/>
      <c r="FM90" s="296"/>
      <c r="FN90" s="296"/>
      <c r="FO90" s="296"/>
      <c r="FP90" s="296"/>
      <c r="FQ90" s="296"/>
      <c r="FR90" s="296"/>
      <c r="FS90" s="296"/>
      <c r="FT90" s="296"/>
      <c r="FU90" s="296"/>
      <c r="FV90" s="296"/>
      <c r="FW90" s="296"/>
      <c r="FX90" s="296"/>
      <c r="FY90" s="296"/>
      <c r="FZ90" s="296"/>
      <c r="GA90" s="296"/>
      <c r="GB90" s="296"/>
      <c r="GC90" s="296"/>
      <c r="GD90" s="296"/>
      <c r="GE90" s="296"/>
      <c r="GF90" s="296"/>
      <c r="GG90" s="296"/>
      <c r="GH90" s="296"/>
      <c r="GI90" s="296"/>
      <c r="GJ90" s="296"/>
      <c r="GK90" s="296"/>
      <c r="GL90" s="296"/>
      <c r="GM90" s="296"/>
      <c r="GN90" s="296"/>
      <c r="GO90" s="296"/>
      <c r="GP90" s="315"/>
    </row>
    <row r="91" spans="3:198" s="6" customFormat="1" ht="18" customHeight="1" x14ac:dyDescent="0.2">
      <c r="C91" s="39" t="s">
        <v>170</v>
      </c>
      <c r="E91" s="4" t="s">
        <v>288</v>
      </c>
      <c r="F91" s="34"/>
      <c r="H91" s="58"/>
      <c r="I91" s="4"/>
      <c r="J91" s="4"/>
      <c r="K91" s="49"/>
      <c r="L91" s="4"/>
      <c r="M91" s="34"/>
      <c r="O91" s="35"/>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157">
        <f>AX45</f>
        <v>0.31360000000000005</v>
      </c>
      <c r="AZ91" s="35"/>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157">
        <f>CI45</f>
        <v>0.31595200000000001</v>
      </c>
      <c r="CK91" s="35"/>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157">
        <f>DT45</f>
        <v>1.2237999999999998</v>
      </c>
      <c r="DV91" s="35"/>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157">
        <f>FE45</f>
        <v>0</v>
      </c>
      <c r="FG91" s="35"/>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157">
        <f>GP45</f>
        <v>2.4377760000000004</v>
      </c>
    </row>
    <row r="92" spans="3:198" s="6" customFormat="1" ht="18" customHeight="1" x14ac:dyDescent="0.2">
      <c r="C92" s="39" t="s">
        <v>55</v>
      </c>
      <c r="E92" s="4" t="s">
        <v>289</v>
      </c>
      <c r="F92" s="34"/>
      <c r="H92" s="58"/>
      <c r="I92" s="4"/>
      <c r="J92" s="4"/>
      <c r="K92" s="49"/>
      <c r="L92" s="4"/>
      <c r="M92" s="34"/>
      <c r="O92" s="35"/>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157">
        <f>AX91</f>
        <v>0.31360000000000005</v>
      </c>
      <c r="AZ92" s="35"/>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157">
        <f>CI91</f>
        <v>0.31595200000000001</v>
      </c>
      <c r="CK92" s="35"/>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157">
        <f>DT91</f>
        <v>1.2237999999999998</v>
      </c>
      <c r="DV92" s="35"/>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157">
        <f>FE91</f>
        <v>0</v>
      </c>
      <c r="FG92" s="35"/>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157">
        <f>GP91</f>
        <v>2.4377760000000004</v>
      </c>
    </row>
    <row r="93" spans="3:198" s="6" customFormat="1" ht="18" customHeight="1" x14ac:dyDescent="0.2">
      <c r="C93" s="36" t="s">
        <v>56</v>
      </c>
      <c r="E93" s="4" t="s">
        <v>28</v>
      </c>
      <c r="F93" s="34"/>
      <c r="H93" s="58"/>
      <c r="I93" s="4"/>
      <c r="J93" s="4"/>
      <c r="K93" s="49"/>
      <c r="L93" s="4"/>
      <c r="M93" s="34"/>
      <c r="O93" s="35"/>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157">
        <f>AX89+AX92</f>
        <v>4.4800000000000004</v>
      </c>
      <c r="AZ93" s="35"/>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157">
        <f>CI89+CI92</f>
        <v>2.4303999999999997</v>
      </c>
      <c r="CK93" s="35"/>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157">
        <f>DT89+DT92</f>
        <v>2.1099999999999994</v>
      </c>
      <c r="DV93" s="35"/>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157">
        <f>FE89+FE92</f>
        <v>0</v>
      </c>
      <c r="FG93" s="35"/>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157">
        <f>GP89+GP92</f>
        <v>3.9346560000000004</v>
      </c>
    </row>
    <row r="94" spans="3:198" s="6" customFormat="1" ht="18" customHeight="1" x14ac:dyDescent="0.2">
      <c r="C94" s="39" t="s">
        <v>125</v>
      </c>
      <c r="E94" s="4"/>
      <c r="F94" s="34"/>
      <c r="H94" s="58"/>
      <c r="I94" s="4"/>
      <c r="J94" s="4"/>
      <c r="K94" s="49"/>
      <c r="L94" s="4"/>
      <c r="M94" s="34"/>
      <c r="O94" s="35"/>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55">
        <v>0</v>
      </c>
      <c r="AZ94" s="35"/>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55">
        <v>0</v>
      </c>
      <c r="CK94" s="35"/>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55">
        <v>0</v>
      </c>
      <c r="DV94" s="35"/>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55">
        <v>0</v>
      </c>
      <c r="FG94" s="35"/>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55">
        <v>0</v>
      </c>
    </row>
    <row r="95" spans="3:198" s="6" customFormat="1" ht="18" customHeight="1" x14ac:dyDescent="0.2">
      <c r="C95" s="39" t="s">
        <v>126</v>
      </c>
      <c r="E95" s="4"/>
      <c r="F95" s="34"/>
      <c r="H95" s="58"/>
      <c r="I95" s="4"/>
      <c r="J95" s="4"/>
      <c r="K95" s="49"/>
      <c r="L95" s="4"/>
      <c r="M95" s="34"/>
      <c r="O95" s="35"/>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157">
        <f>AX93-AX94</f>
        <v>4.4800000000000004</v>
      </c>
      <c r="AZ95" s="35"/>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157">
        <f>CI93-CI94</f>
        <v>2.4303999999999997</v>
      </c>
      <c r="CK95" s="35"/>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157">
        <f>DT93-DT94</f>
        <v>2.1099999999999994</v>
      </c>
      <c r="DV95" s="35"/>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157">
        <f>FE93-FE94</f>
        <v>0</v>
      </c>
      <c r="FG95" s="35"/>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157">
        <f>GP93-GP94</f>
        <v>3.9346560000000004</v>
      </c>
    </row>
    <row r="96" spans="3:198" s="6" customFormat="1" ht="18" customHeight="1" x14ac:dyDescent="0.2">
      <c r="C96" s="309" t="s">
        <v>68</v>
      </c>
      <c r="D96" s="310"/>
      <c r="E96" s="296"/>
      <c r="F96" s="305"/>
      <c r="H96" s="58"/>
      <c r="I96" s="4"/>
      <c r="J96" s="4"/>
      <c r="K96" s="83"/>
      <c r="L96" s="4"/>
      <c r="M96" s="34"/>
      <c r="O96" s="297"/>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301"/>
      <c r="AZ96" s="297"/>
      <c r="BA96" s="296"/>
      <c r="BB96" s="296"/>
      <c r="BC96" s="296"/>
      <c r="BD96" s="296"/>
      <c r="BE96" s="296"/>
      <c r="BF96" s="296"/>
      <c r="BG96" s="296"/>
      <c r="BH96" s="296"/>
      <c r="BI96" s="296"/>
      <c r="BJ96" s="296"/>
      <c r="BK96" s="296"/>
      <c r="BL96" s="296"/>
      <c r="BM96" s="296"/>
      <c r="BN96" s="296"/>
      <c r="BO96" s="296"/>
      <c r="BP96" s="296"/>
      <c r="BQ96" s="296"/>
      <c r="BR96" s="296"/>
      <c r="BS96" s="296"/>
      <c r="BT96" s="296"/>
      <c r="BU96" s="296"/>
      <c r="BV96" s="296"/>
      <c r="BW96" s="296"/>
      <c r="BX96" s="296"/>
      <c r="BY96" s="296"/>
      <c r="BZ96" s="296"/>
      <c r="CA96" s="296"/>
      <c r="CB96" s="296"/>
      <c r="CC96" s="296"/>
      <c r="CD96" s="296"/>
      <c r="CE96" s="296"/>
      <c r="CF96" s="296"/>
      <c r="CG96" s="296"/>
      <c r="CH96" s="296"/>
      <c r="CI96" s="301"/>
      <c r="CK96" s="297"/>
      <c r="CL96" s="296"/>
      <c r="CM96" s="296"/>
      <c r="CN96" s="296"/>
      <c r="CO96" s="296"/>
      <c r="CP96" s="296"/>
      <c r="CQ96" s="296"/>
      <c r="CR96" s="296"/>
      <c r="CS96" s="296"/>
      <c r="CT96" s="296"/>
      <c r="CU96" s="296"/>
      <c r="CV96" s="296"/>
      <c r="CW96" s="296"/>
      <c r="CX96" s="296"/>
      <c r="CY96" s="296"/>
      <c r="CZ96" s="296"/>
      <c r="DA96" s="296"/>
      <c r="DB96" s="296"/>
      <c r="DC96" s="296"/>
      <c r="DD96" s="296"/>
      <c r="DE96" s="296"/>
      <c r="DF96" s="296"/>
      <c r="DG96" s="296"/>
      <c r="DH96" s="296"/>
      <c r="DI96" s="296"/>
      <c r="DJ96" s="296"/>
      <c r="DK96" s="296"/>
      <c r="DL96" s="296"/>
      <c r="DM96" s="296"/>
      <c r="DN96" s="296"/>
      <c r="DO96" s="296"/>
      <c r="DP96" s="296"/>
      <c r="DQ96" s="296"/>
      <c r="DR96" s="296"/>
      <c r="DS96" s="296"/>
      <c r="DT96" s="301"/>
      <c r="DV96" s="297"/>
      <c r="DW96" s="296"/>
      <c r="DX96" s="296"/>
      <c r="DY96" s="296"/>
      <c r="DZ96" s="296"/>
      <c r="EA96" s="296"/>
      <c r="EB96" s="296"/>
      <c r="EC96" s="296"/>
      <c r="ED96" s="296"/>
      <c r="EE96" s="296"/>
      <c r="EF96" s="296"/>
      <c r="EG96" s="296"/>
      <c r="EH96" s="296"/>
      <c r="EI96" s="296"/>
      <c r="EJ96" s="296"/>
      <c r="EK96" s="296"/>
      <c r="EL96" s="296"/>
      <c r="EM96" s="296"/>
      <c r="EN96" s="296"/>
      <c r="EO96" s="296"/>
      <c r="EP96" s="296"/>
      <c r="EQ96" s="296"/>
      <c r="ER96" s="296"/>
      <c r="ES96" s="296"/>
      <c r="ET96" s="296"/>
      <c r="EU96" s="296"/>
      <c r="EV96" s="296"/>
      <c r="EW96" s="296"/>
      <c r="EX96" s="296"/>
      <c r="EY96" s="296"/>
      <c r="EZ96" s="296"/>
      <c r="FA96" s="296"/>
      <c r="FB96" s="296"/>
      <c r="FC96" s="296"/>
      <c r="FD96" s="296"/>
      <c r="FE96" s="301"/>
      <c r="FG96" s="297"/>
      <c r="FH96" s="296"/>
      <c r="FI96" s="296"/>
      <c r="FJ96" s="296"/>
      <c r="FK96" s="296"/>
      <c r="FL96" s="296"/>
      <c r="FM96" s="296"/>
      <c r="FN96" s="296"/>
      <c r="FO96" s="296"/>
      <c r="FP96" s="296"/>
      <c r="FQ96" s="296"/>
      <c r="FR96" s="296"/>
      <c r="FS96" s="296"/>
      <c r="FT96" s="296"/>
      <c r="FU96" s="296"/>
      <c r="FV96" s="296"/>
      <c r="FW96" s="296"/>
      <c r="FX96" s="296"/>
      <c r="FY96" s="296"/>
      <c r="FZ96" s="296"/>
      <c r="GA96" s="296"/>
      <c r="GB96" s="296"/>
      <c r="GC96" s="296"/>
      <c r="GD96" s="296"/>
      <c r="GE96" s="296"/>
      <c r="GF96" s="296"/>
      <c r="GG96" s="296"/>
      <c r="GH96" s="296"/>
      <c r="GI96" s="296"/>
      <c r="GJ96" s="296"/>
      <c r="GK96" s="296"/>
      <c r="GL96" s="296"/>
      <c r="GM96" s="296"/>
      <c r="GN96" s="296"/>
      <c r="GO96" s="296"/>
      <c r="GP96" s="301"/>
    </row>
    <row r="97" spans="3:198" s="6" customFormat="1" ht="18" customHeight="1" x14ac:dyDescent="0.2">
      <c r="C97" s="39" t="s">
        <v>125</v>
      </c>
      <c r="E97" s="4" t="s">
        <v>60</v>
      </c>
      <c r="F97" s="34" t="s">
        <v>36</v>
      </c>
      <c r="H97" s="58"/>
      <c r="I97" s="4"/>
      <c r="J97" s="4"/>
      <c r="K97" s="83"/>
      <c r="L97" s="4"/>
      <c r="M97" s="34"/>
      <c r="O97" s="35"/>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84">
        <v>1934</v>
      </c>
      <c r="AZ97" s="35"/>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84">
        <f>$AX$97</f>
        <v>1934</v>
      </c>
      <c r="CK97" s="35"/>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84">
        <f>$AX$97</f>
        <v>1934</v>
      </c>
      <c r="DV97" s="35"/>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84">
        <f>$AX$97</f>
        <v>1934</v>
      </c>
      <c r="FG97" s="35"/>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84">
        <f>$AX$97</f>
        <v>1934</v>
      </c>
    </row>
    <row r="98" spans="3:198" s="6" customFormat="1" ht="18" customHeight="1" x14ac:dyDescent="0.2">
      <c r="C98" s="39" t="s">
        <v>171</v>
      </c>
      <c r="E98" s="4" t="s">
        <v>28</v>
      </c>
      <c r="F98" s="34" t="s">
        <v>50</v>
      </c>
      <c r="H98" s="58"/>
      <c r="I98" s="4"/>
      <c r="J98" s="4"/>
      <c r="K98" s="83"/>
      <c r="L98" s="4"/>
      <c r="M98" s="34"/>
      <c r="O98" s="35"/>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84">
        <v>100</v>
      </c>
      <c r="AZ98" s="35"/>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84">
        <f>$AX$98</f>
        <v>100</v>
      </c>
      <c r="CK98" s="35"/>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84">
        <f>$AX$98</f>
        <v>100</v>
      </c>
      <c r="DV98" s="35"/>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84">
        <f>$AX$98</f>
        <v>100</v>
      </c>
      <c r="FG98" s="35"/>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84">
        <f>$AX$98</f>
        <v>100</v>
      </c>
    </row>
    <row r="99" spans="3:198" s="6" customFormat="1" ht="18" customHeight="1" x14ac:dyDescent="0.2">
      <c r="C99" s="309" t="s">
        <v>69</v>
      </c>
      <c r="D99" s="310"/>
      <c r="E99" s="296" t="s">
        <v>290</v>
      </c>
      <c r="F99" s="305"/>
      <c r="H99" s="58"/>
      <c r="I99" s="4"/>
      <c r="J99" s="4"/>
      <c r="K99" s="83"/>
      <c r="L99" s="4"/>
      <c r="M99" s="34"/>
      <c r="O99" s="35"/>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62">
        <f>AX100+AX101</f>
        <v>31.360000000000003</v>
      </c>
      <c r="AZ99" s="35"/>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62">
        <f>CI100+CI101</f>
        <v>31.595200000000002</v>
      </c>
      <c r="CK99" s="35"/>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62">
        <f>DT100+DT101</f>
        <v>122.37999999999998</v>
      </c>
      <c r="DV99" s="35"/>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62">
        <f>FE100+FE101</f>
        <v>0</v>
      </c>
      <c r="FG99" s="35"/>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62">
        <f>GP100+GP101</f>
        <v>243.77760000000004</v>
      </c>
    </row>
    <row r="100" spans="3:198" s="6" customFormat="1" ht="18" customHeight="1" x14ac:dyDescent="0.2">
      <c r="C100" s="39" t="s">
        <v>125</v>
      </c>
      <c r="E100" s="4" t="s">
        <v>28</v>
      </c>
      <c r="F100" s="34"/>
      <c r="H100" s="61"/>
      <c r="I100" s="4"/>
      <c r="J100" s="4"/>
      <c r="K100" s="83"/>
      <c r="L100" s="4"/>
      <c r="M100" s="34"/>
      <c r="O100" s="35"/>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62">
        <f>AX97*AX94</f>
        <v>0</v>
      </c>
      <c r="AZ100" s="35"/>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62">
        <f>CI97*CI94</f>
        <v>0</v>
      </c>
      <c r="CK100" s="35"/>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62">
        <f>DT97*DT94</f>
        <v>0</v>
      </c>
      <c r="DV100" s="35"/>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62">
        <f>FE97*FE94</f>
        <v>0</v>
      </c>
      <c r="FG100" s="35"/>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62">
        <f>GP97*GP94</f>
        <v>0</v>
      </c>
    </row>
    <row r="101" spans="3:198" s="6" customFormat="1" ht="18" customHeight="1" x14ac:dyDescent="0.2">
      <c r="C101" s="39" t="s">
        <v>171</v>
      </c>
      <c r="E101" s="4" t="s">
        <v>28</v>
      </c>
      <c r="F101" s="34"/>
      <c r="H101" s="61"/>
      <c r="I101" s="4"/>
      <c r="J101" s="81"/>
      <c r="K101" s="83"/>
      <c r="L101" s="4"/>
      <c r="M101" s="34"/>
      <c r="O101" s="35"/>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94">
        <f>AX98*AX92</f>
        <v>31.360000000000003</v>
      </c>
      <c r="AZ101" s="35"/>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94">
        <f>CI98*CI92</f>
        <v>31.595200000000002</v>
      </c>
      <c r="CK101" s="35"/>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94">
        <f>DT98*DT92</f>
        <v>122.37999999999998</v>
      </c>
      <c r="DV101" s="35"/>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94">
        <f>FE98*FE92</f>
        <v>0</v>
      </c>
      <c r="FG101" s="35"/>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94">
        <f>GP98*GP92</f>
        <v>243.77760000000004</v>
      </c>
    </row>
    <row r="102" spans="3:198" s="6" customFormat="1" ht="15" customHeight="1" x14ac:dyDescent="0.2">
      <c r="C102" s="46"/>
      <c r="D102" s="41"/>
      <c r="E102" s="41"/>
      <c r="F102" s="41"/>
      <c r="H102" s="42"/>
      <c r="I102" s="42"/>
      <c r="J102" s="42"/>
      <c r="K102" s="42"/>
      <c r="L102" s="42"/>
      <c r="M102" s="42"/>
      <c r="N102" s="43"/>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3"/>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3"/>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3"/>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3"/>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row>
    <row r="103" spans="3:198" s="6" customFormat="1" ht="15" customHeight="1" x14ac:dyDescent="0.2">
      <c r="C103" s="117" t="s">
        <v>172</v>
      </c>
      <c r="D103" s="117" t="s">
        <v>310</v>
      </c>
      <c r="E103" s="117"/>
      <c r="F103" s="117"/>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row>
    <row r="104" spans="3:198" s="6" customFormat="1" ht="15" customHeight="1" x14ac:dyDescent="0.2">
      <c r="C104" s="117"/>
      <c r="D104" s="70" t="s">
        <v>332</v>
      </c>
      <c r="E104" s="117"/>
      <c r="F104" s="117"/>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43"/>
      <c r="FP104" s="43"/>
      <c r="FQ104" s="43"/>
      <c r="FR104" s="43"/>
      <c r="FS104" s="43"/>
      <c r="FT104" s="43"/>
      <c r="FU104" s="43"/>
      <c r="FV104" s="43"/>
      <c r="FW104" s="43"/>
      <c r="FX104" s="43"/>
      <c r="FY104" s="43"/>
      <c r="FZ104" s="43"/>
      <c r="GA104" s="43"/>
      <c r="GB104" s="43"/>
      <c r="GC104" s="43"/>
      <c r="GD104" s="43"/>
      <c r="GE104" s="43"/>
      <c r="GF104" s="43"/>
      <c r="GG104" s="43"/>
      <c r="GH104" s="43"/>
      <c r="GI104" s="43"/>
      <c r="GJ104" s="43"/>
      <c r="GK104" s="43"/>
      <c r="GL104" s="43"/>
      <c r="GM104" s="43"/>
      <c r="GN104" s="43"/>
      <c r="GO104" s="43"/>
      <c r="GP104" s="43"/>
    </row>
    <row r="105" spans="3:198" s="6" customFormat="1" ht="15" customHeight="1" x14ac:dyDescent="0.2">
      <c r="C105" s="117"/>
      <c r="D105" s="117"/>
      <c r="E105" s="117"/>
      <c r="F105" s="117"/>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row>
    <row r="106" spans="3:198" s="6" customFormat="1" ht="15" customHeight="1" x14ac:dyDescent="0.2">
      <c r="C106" s="117" t="s">
        <v>50</v>
      </c>
      <c r="D106" s="117" t="s">
        <v>333</v>
      </c>
      <c r="E106" s="117"/>
      <c r="F106" s="117"/>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row>
    <row r="107" spans="3:198" s="6" customFormat="1" ht="15" customHeight="1" x14ac:dyDescent="0.2">
      <c r="C107" s="117"/>
      <c r="D107" s="117"/>
      <c r="E107" s="117"/>
      <c r="F107" s="117"/>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row>
    <row r="108" spans="3:198" ht="15" x14ac:dyDescent="0.25">
      <c r="C108" s="33" t="s">
        <v>164</v>
      </c>
      <c r="H108" s="247" t="s">
        <v>1</v>
      </c>
      <c r="O108" s="248" t="s">
        <v>94</v>
      </c>
      <c r="AZ108" s="196" t="s">
        <v>2</v>
      </c>
      <c r="CK108" s="197" t="s">
        <v>3</v>
      </c>
      <c r="DV108" s="198" t="s">
        <v>4</v>
      </c>
      <c r="FG108" s="199" t="s">
        <v>5</v>
      </c>
    </row>
    <row r="109" spans="3:198" s="6" customFormat="1" ht="18" customHeight="1" x14ac:dyDescent="0.2">
      <c r="C109" s="129"/>
      <c r="D109" s="130"/>
      <c r="E109" s="131" t="s">
        <v>23</v>
      </c>
      <c r="F109" s="132" t="s">
        <v>24</v>
      </c>
      <c r="H109" s="133">
        <f t="shared" ref="H109:M109" si="31">H$1</f>
        <v>2015</v>
      </c>
      <c r="I109" s="131">
        <f t="shared" si="31"/>
        <v>2016</v>
      </c>
      <c r="J109" s="131">
        <f t="shared" si="31"/>
        <v>2017</v>
      </c>
      <c r="K109" s="131">
        <f t="shared" si="31"/>
        <v>2018</v>
      </c>
      <c r="L109" s="131">
        <f t="shared" si="31"/>
        <v>2019</v>
      </c>
      <c r="M109" s="132">
        <f t="shared" si="31"/>
        <v>2020</v>
      </c>
      <c r="O109" s="133">
        <f t="shared" ref="O109:AX109" si="32">O$1</f>
        <v>2015</v>
      </c>
      <c r="P109" s="131">
        <f t="shared" si="32"/>
        <v>2016</v>
      </c>
      <c r="Q109" s="131">
        <f t="shared" si="32"/>
        <v>2017</v>
      </c>
      <c r="R109" s="131">
        <f t="shared" si="32"/>
        <v>2018</v>
      </c>
      <c r="S109" s="131">
        <f t="shared" si="32"/>
        <v>2019</v>
      </c>
      <c r="T109" s="131">
        <f t="shared" si="32"/>
        <v>2020</v>
      </c>
      <c r="U109" s="131">
        <f t="shared" si="32"/>
        <v>2021</v>
      </c>
      <c r="V109" s="131">
        <f t="shared" si="32"/>
        <v>2022</v>
      </c>
      <c r="W109" s="131">
        <f t="shared" si="32"/>
        <v>2023</v>
      </c>
      <c r="X109" s="131">
        <f t="shared" si="32"/>
        <v>2024</v>
      </c>
      <c r="Y109" s="131">
        <f t="shared" si="32"/>
        <v>2025</v>
      </c>
      <c r="Z109" s="131">
        <f t="shared" si="32"/>
        <v>2026</v>
      </c>
      <c r="AA109" s="131">
        <f t="shared" si="32"/>
        <v>2027</v>
      </c>
      <c r="AB109" s="131">
        <f t="shared" si="32"/>
        <v>2028</v>
      </c>
      <c r="AC109" s="131">
        <f t="shared" si="32"/>
        <v>2029</v>
      </c>
      <c r="AD109" s="131">
        <f t="shared" si="32"/>
        <v>2030</v>
      </c>
      <c r="AE109" s="131">
        <f t="shared" si="32"/>
        <v>2031</v>
      </c>
      <c r="AF109" s="131">
        <f t="shared" si="32"/>
        <v>2032</v>
      </c>
      <c r="AG109" s="131">
        <f t="shared" si="32"/>
        <v>2033</v>
      </c>
      <c r="AH109" s="131">
        <f t="shared" si="32"/>
        <v>2034</v>
      </c>
      <c r="AI109" s="131">
        <f t="shared" si="32"/>
        <v>2035</v>
      </c>
      <c r="AJ109" s="131">
        <f t="shared" si="32"/>
        <v>2036</v>
      </c>
      <c r="AK109" s="131">
        <f t="shared" si="32"/>
        <v>2037</v>
      </c>
      <c r="AL109" s="131">
        <f t="shared" si="32"/>
        <v>2038</v>
      </c>
      <c r="AM109" s="131">
        <f t="shared" si="32"/>
        <v>2039</v>
      </c>
      <c r="AN109" s="131">
        <f t="shared" si="32"/>
        <v>2040</v>
      </c>
      <c r="AO109" s="131">
        <f t="shared" si="32"/>
        <v>2041</v>
      </c>
      <c r="AP109" s="131">
        <f t="shared" si="32"/>
        <v>2042</v>
      </c>
      <c r="AQ109" s="131">
        <f t="shared" si="32"/>
        <v>2043</v>
      </c>
      <c r="AR109" s="131">
        <f t="shared" si="32"/>
        <v>2044</v>
      </c>
      <c r="AS109" s="131">
        <f t="shared" si="32"/>
        <v>2045</v>
      </c>
      <c r="AT109" s="131">
        <f t="shared" si="32"/>
        <v>2046</v>
      </c>
      <c r="AU109" s="131">
        <f t="shared" si="32"/>
        <v>2047</v>
      </c>
      <c r="AV109" s="131">
        <f t="shared" si="32"/>
        <v>2048</v>
      </c>
      <c r="AW109" s="131">
        <f t="shared" si="32"/>
        <v>2049</v>
      </c>
      <c r="AX109" s="132">
        <f t="shared" si="32"/>
        <v>2050</v>
      </c>
      <c r="AZ109" s="133">
        <f t="shared" ref="AZ109:CI109" si="33">AZ$1</f>
        <v>2015</v>
      </c>
      <c r="BA109" s="131">
        <f t="shared" si="33"/>
        <v>2016</v>
      </c>
      <c r="BB109" s="131">
        <f t="shared" si="33"/>
        <v>2017</v>
      </c>
      <c r="BC109" s="131">
        <f t="shared" si="33"/>
        <v>2018</v>
      </c>
      <c r="BD109" s="131">
        <f t="shared" si="33"/>
        <v>2019</v>
      </c>
      <c r="BE109" s="131">
        <f t="shared" si="33"/>
        <v>2020</v>
      </c>
      <c r="BF109" s="131">
        <f t="shared" si="33"/>
        <v>2021</v>
      </c>
      <c r="BG109" s="131">
        <f t="shared" si="33"/>
        <v>2022</v>
      </c>
      <c r="BH109" s="131">
        <f t="shared" si="33"/>
        <v>2023</v>
      </c>
      <c r="BI109" s="131">
        <f t="shared" si="33"/>
        <v>2024</v>
      </c>
      <c r="BJ109" s="131">
        <f t="shared" si="33"/>
        <v>2025</v>
      </c>
      <c r="BK109" s="131">
        <f t="shared" si="33"/>
        <v>2026</v>
      </c>
      <c r="BL109" s="131">
        <f t="shared" si="33"/>
        <v>2027</v>
      </c>
      <c r="BM109" s="131">
        <f t="shared" si="33"/>
        <v>2028</v>
      </c>
      <c r="BN109" s="131">
        <f t="shared" si="33"/>
        <v>2029</v>
      </c>
      <c r="BO109" s="131">
        <f t="shared" si="33"/>
        <v>2030</v>
      </c>
      <c r="BP109" s="131">
        <f t="shared" si="33"/>
        <v>2031</v>
      </c>
      <c r="BQ109" s="131">
        <f t="shared" si="33"/>
        <v>2032</v>
      </c>
      <c r="BR109" s="131">
        <f t="shared" si="33"/>
        <v>2033</v>
      </c>
      <c r="BS109" s="131">
        <f t="shared" si="33"/>
        <v>2034</v>
      </c>
      <c r="BT109" s="131">
        <f t="shared" si="33"/>
        <v>2035</v>
      </c>
      <c r="BU109" s="131">
        <f t="shared" si="33"/>
        <v>2036</v>
      </c>
      <c r="BV109" s="131">
        <f t="shared" si="33"/>
        <v>2037</v>
      </c>
      <c r="BW109" s="131">
        <f t="shared" si="33"/>
        <v>2038</v>
      </c>
      <c r="BX109" s="131">
        <f t="shared" si="33"/>
        <v>2039</v>
      </c>
      <c r="BY109" s="131">
        <f t="shared" si="33"/>
        <v>2040</v>
      </c>
      <c r="BZ109" s="131">
        <f t="shared" si="33"/>
        <v>2041</v>
      </c>
      <c r="CA109" s="131">
        <f t="shared" si="33"/>
        <v>2042</v>
      </c>
      <c r="CB109" s="131">
        <f t="shared" si="33"/>
        <v>2043</v>
      </c>
      <c r="CC109" s="131">
        <f t="shared" si="33"/>
        <v>2044</v>
      </c>
      <c r="CD109" s="131">
        <f t="shared" si="33"/>
        <v>2045</v>
      </c>
      <c r="CE109" s="131">
        <f t="shared" si="33"/>
        <v>2046</v>
      </c>
      <c r="CF109" s="131">
        <f t="shared" si="33"/>
        <v>2047</v>
      </c>
      <c r="CG109" s="131">
        <f t="shared" si="33"/>
        <v>2048</v>
      </c>
      <c r="CH109" s="131">
        <f t="shared" si="33"/>
        <v>2049</v>
      </c>
      <c r="CI109" s="132">
        <f t="shared" si="33"/>
        <v>2050</v>
      </c>
      <c r="CK109" s="133">
        <f t="shared" ref="CK109:DT109" si="34">CK$1</f>
        <v>2015</v>
      </c>
      <c r="CL109" s="131">
        <f t="shared" si="34"/>
        <v>2016</v>
      </c>
      <c r="CM109" s="131">
        <f t="shared" si="34"/>
        <v>2017</v>
      </c>
      <c r="CN109" s="131">
        <f t="shared" si="34"/>
        <v>2018</v>
      </c>
      <c r="CO109" s="131">
        <f t="shared" si="34"/>
        <v>2019</v>
      </c>
      <c r="CP109" s="131">
        <f t="shared" si="34"/>
        <v>2020</v>
      </c>
      <c r="CQ109" s="131">
        <f t="shared" si="34"/>
        <v>2021</v>
      </c>
      <c r="CR109" s="131">
        <f t="shared" si="34"/>
        <v>2022</v>
      </c>
      <c r="CS109" s="131">
        <f t="shared" si="34"/>
        <v>2023</v>
      </c>
      <c r="CT109" s="131">
        <f t="shared" si="34"/>
        <v>2024</v>
      </c>
      <c r="CU109" s="131">
        <f t="shared" si="34"/>
        <v>2025</v>
      </c>
      <c r="CV109" s="131">
        <f t="shared" si="34"/>
        <v>2026</v>
      </c>
      <c r="CW109" s="131">
        <f t="shared" si="34"/>
        <v>2027</v>
      </c>
      <c r="CX109" s="131">
        <f t="shared" si="34"/>
        <v>2028</v>
      </c>
      <c r="CY109" s="131">
        <f t="shared" si="34"/>
        <v>2029</v>
      </c>
      <c r="CZ109" s="131">
        <f t="shared" si="34"/>
        <v>2030</v>
      </c>
      <c r="DA109" s="131">
        <f t="shared" si="34"/>
        <v>2031</v>
      </c>
      <c r="DB109" s="131">
        <f t="shared" si="34"/>
        <v>2032</v>
      </c>
      <c r="DC109" s="131">
        <f t="shared" si="34"/>
        <v>2033</v>
      </c>
      <c r="DD109" s="131">
        <f t="shared" si="34"/>
        <v>2034</v>
      </c>
      <c r="DE109" s="131">
        <f t="shared" si="34"/>
        <v>2035</v>
      </c>
      <c r="DF109" s="131">
        <f t="shared" si="34"/>
        <v>2036</v>
      </c>
      <c r="DG109" s="131">
        <f t="shared" si="34"/>
        <v>2037</v>
      </c>
      <c r="DH109" s="131">
        <f t="shared" si="34"/>
        <v>2038</v>
      </c>
      <c r="DI109" s="131">
        <f t="shared" si="34"/>
        <v>2039</v>
      </c>
      <c r="DJ109" s="131">
        <f t="shared" si="34"/>
        <v>2040</v>
      </c>
      <c r="DK109" s="131">
        <f t="shared" si="34"/>
        <v>2041</v>
      </c>
      <c r="DL109" s="131">
        <f t="shared" si="34"/>
        <v>2042</v>
      </c>
      <c r="DM109" s="131">
        <f t="shared" si="34"/>
        <v>2043</v>
      </c>
      <c r="DN109" s="131">
        <f t="shared" si="34"/>
        <v>2044</v>
      </c>
      <c r="DO109" s="131">
        <f t="shared" si="34"/>
        <v>2045</v>
      </c>
      <c r="DP109" s="131">
        <f t="shared" si="34"/>
        <v>2046</v>
      </c>
      <c r="DQ109" s="131">
        <f t="shared" si="34"/>
        <v>2047</v>
      </c>
      <c r="DR109" s="131">
        <f t="shared" si="34"/>
        <v>2048</v>
      </c>
      <c r="DS109" s="131">
        <f t="shared" si="34"/>
        <v>2049</v>
      </c>
      <c r="DT109" s="132">
        <f t="shared" si="34"/>
        <v>2050</v>
      </c>
      <c r="DV109" s="133">
        <f t="shared" ref="DV109:FE109" si="35">DV$1</f>
        <v>2015</v>
      </c>
      <c r="DW109" s="131">
        <f t="shared" si="35"/>
        <v>2016</v>
      </c>
      <c r="DX109" s="131">
        <f t="shared" si="35"/>
        <v>2017</v>
      </c>
      <c r="DY109" s="131">
        <f t="shared" si="35"/>
        <v>2018</v>
      </c>
      <c r="DZ109" s="131">
        <f t="shared" si="35"/>
        <v>2019</v>
      </c>
      <c r="EA109" s="131">
        <f t="shared" si="35"/>
        <v>2020</v>
      </c>
      <c r="EB109" s="131">
        <f t="shared" si="35"/>
        <v>2021</v>
      </c>
      <c r="EC109" s="131">
        <f t="shared" si="35"/>
        <v>2022</v>
      </c>
      <c r="ED109" s="131">
        <f t="shared" si="35"/>
        <v>2023</v>
      </c>
      <c r="EE109" s="131">
        <f t="shared" si="35"/>
        <v>2024</v>
      </c>
      <c r="EF109" s="131">
        <f t="shared" si="35"/>
        <v>2025</v>
      </c>
      <c r="EG109" s="131">
        <f t="shared" si="35"/>
        <v>2026</v>
      </c>
      <c r="EH109" s="131">
        <f t="shared" si="35"/>
        <v>2027</v>
      </c>
      <c r="EI109" s="131">
        <f t="shared" si="35"/>
        <v>2028</v>
      </c>
      <c r="EJ109" s="131">
        <f t="shared" si="35"/>
        <v>2029</v>
      </c>
      <c r="EK109" s="131">
        <f t="shared" si="35"/>
        <v>2030</v>
      </c>
      <c r="EL109" s="131">
        <f t="shared" si="35"/>
        <v>2031</v>
      </c>
      <c r="EM109" s="131">
        <f t="shared" si="35"/>
        <v>2032</v>
      </c>
      <c r="EN109" s="131">
        <f t="shared" si="35"/>
        <v>2033</v>
      </c>
      <c r="EO109" s="131">
        <f t="shared" si="35"/>
        <v>2034</v>
      </c>
      <c r="EP109" s="131">
        <f t="shared" si="35"/>
        <v>2035</v>
      </c>
      <c r="EQ109" s="131">
        <f t="shared" si="35"/>
        <v>2036</v>
      </c>
      <c r="ER109" s="131">
        <f t="shared" si="35"/>
        <v>2037</v>
      </c>
      <c r="ES109" s="131">
        <f t="shared" si="35"/>
        <v>2038</v>
      </c>
      <c r="ET109" s="131">
        <f t="shared" si="35"/>
        <v>2039</v>
      </c>
      <c r="EU109" s="131">
        <f t="shared" si="35"/>
        <v>2040</v>
      </c>
      <c r="EV109" s="131">
        <f t="shared" si="35"/>
        <v>2041</v>
      </c>
      <c r="EW109" s="131">
        <f t="shared" si="35"/>
        <v>2042</v>
      </c>
      <c r="EX109" s="131">
        <f t="shared" si="35"/>
        <v>2043</v>
      </c>
      <c r="EY109" s="131">
        <f t="shared" si="35"/>
        <v>2044</v>
      </c>
      <c r="EZ109" s="131">
        <f t="shared" si="35"/>
        <v>2045</v>
      </c>
      <c r="FA109" s="131">
        <f t="shared" si="35"/>
        <v>2046</v>
      </c>
      <c r="FB109" s="131">
        <f t="shared" si="35"/>
        <v>2047</v>
      </c>
      <c r="FC109" s="131">
        <f t="shared" si="35"/>
        <v>2048</v>
      </c>
      <c r="FD109" s="131">
        <f t="shared" si="35"/>
        <v>2049</v>
      </c>
      <c r="FE109" s="132">
        <f t="shared" si="35"/>
        <v>2050</v>
      </c>
      <c r="FG109" s="133">
        <f t="shared" ref="FG109:GP109" si="36">FG$1</f>
        <v>2015</v>
      </c>
      <c r="FH109" s="131">
        <f t="shared" si="36"/>
        <v>2016</v>
      </c>
      <c r="FI109" s="131">
        <f t="shared" si="36"/>
        <v>2017</v>
      </c>
      <c r="FJ109" s="131">
        <f t="shared" si="36"/>
        <v>2018</v>
      </c>
      <c r="FK109" s="131">
        <f t="shared" si="36"/>
        <v>2019</v>
      </c>
      <c r="FL109" s="131">
        <f t="shared" si="36"/>
        <v>2020</v>
      </c>
      <c r="FM109" s="131">
        <f t="shared" si="36"/>
        <v>2021</v>
      </c>
      <c r="FN109" s="131">
        <f t="shared" si="36"/>
        <v>2022</v>
      </c>
      <c r="FO109" s="131">
        <f t="shared" si="36"/>
        <v>2023</v>
      </c>
      <c r="FP109" s="131">
        <f t="shared" si="36"/>
        <v>2024</v>
      </c>
      <c r="FQ109" s="131">
        <f t="shared" si="36"/>
        <v>2025</v>
      </c>
      <c r="FR109" s="131">
        <f t="shared" si="36"/>
        <v>2026</v>
      </c>
      <c r="FS109" s="131">
        <f t="shared" si="36"/>
        <v>2027</v>
      </c>
      <c r="FT109" s="131">
        <f t="shared" si="36"/>
        <v>2028</v>
      </c>
      <c r="FU109" s="131">
        <f t="shared" si="36"/>
        <v>2029</v>
      </c>
      <c r="FV109" s="131">
        <f t="shared" si="36"/>
        <v>2030</v>
      </c>
      <c r="FW109" s="131">
        <f t="shared" si="36"/>
        <v>2031</v>
      </c>
      <c r="FX109" s="131">
        <f t="shared" si="36"/>
        <v>2032</v>
      </c>
      <c r="FY109" s="131">
        <f t="shared" si="36"/>
        <v>2033</v>
      </c>
      <c r="FZ109" s="131">
        <f t="shared" si="36"/>
        <v>2034</v>
      </c>
      <c r="GA109" s="131">
        <f t="shared" si="36"/>
        <v>2035</v>
      </c>
      <c r="GB109" s="131">
        <f t="shared" si="36"/>
        <v>2036</v>
      </c>
      <c r="GC109" s="131">
        <f t="shared" si="36"/>
        <v>2037</v>
      </c>
      <c r="GD109" s="131">
        <f t="shared" si="36"/>
        <v>2038</v>
      </c>
      <c r="GE109" s="131">
        <f t="shared" si="36"/>
        <v>2039</v>
      </c>
      <c r="GF109" s="131">
        <f t="shared" si="36"/>
        <v>2040</v>
      </c>
      <c r="GG109" s="131">
        <f t="shared" si="36"/>
        <v>2041</v>
      </c>
      <c r="GH109" s="131">
        <f t="shared" si="36"/>
        <v>2042</v>
      </c>
      <c r="GI109" s="131">
        <f t="shared" si="36"/>
        <v>2043</v>
      </c>
      <c r="GJ109" s="131">
        <f t="shared" si="36"/>
        <v>2044</v>
      </c>
      <c r="GK109" s="131">
        <f t="shared" si="36"/>
        <v>2045</v>
      </c>
      <c r="GL109" s="131">
        <f t="shared" si="36"/>
        <v>2046</v>
      </c>
      <c r="GM109" s="131">
        <f t="shared" si="36"/>
        <v>2047</v>
      </c>
      <c r="GN109" s="131">
        <f t="shared" si="36"/>
        <v>2048</v>
      </c>
      <c r="GO109" s="131">
        <f t="shared" si="36"/>
        <v>2049</v>
      </c>
      <c r="GP109" s="132">
        <f t="shared" si="36"/>
        <v>2050</v>
      </c>
    </row>
    <row r="110" spans="3:198" s="6" customFormat="1" ht="18" customHeight="1" x14ac:dyDescent="0.2">
      <c r="C110" s="36" t="s">
        <v>170</v>
      </c>
      <c r="E110" s="4" t="s">
        <v>288</v>
      </c>
      <c r="F110" s="34"/>
      <c r="H110" s="58"/>
      <c r="I110" s="4"/>
      <c r="J110" s="8"/>
      <c r="K110" s="49"/>
      <c r="L110" s="4"/>
      <c r="M110" s="34"/>
      <c r="O110" s="35"/>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59">
        <f>AX$46</f>
        <v>0</v>
      </c>
      <c r="AZ110" s="35"/>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59">
        <f>CI$46</f>
        <v>0</v>
      </c>
      <c r="CK110" s="35"/>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59">
        <f>DT$46</f>
        <v>0</v>
      </c>
      <c r="DV110" s="35"/>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59">
        <f>FE$46</f>
        <v>2.0068999999999999</v>
      </c>
      <c r="FG110" s="35"/>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59">
        <f>GP$46</f>
        <v>0</v>
      </c>
    </row>
    <row r="111" spans="3:198" s="6" customFormat="1" ht="18" customHeight="1" x14ac:dyDescent="0.2">
      <c r="C111" s="36" t="s">
        <v>55</v>
      </c>
      <c r="E111" s="4" t="s">
        <v>289</v>
      </c>
      <c r="F111" s="34"/>
      <c r="H111" s="58"/>
      <c r="I111" s="4"/>
      <c r="J111" s="4"/>
      <c r="K111" s="49"/>
      <c r="L111" s="4"/>
      <c r="M111" s="34"/>
      <c r="O111" s="35"/>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59">
        <f>AX110</f>
        <v>0</v>
      </c>
      <c r="AZ111" s="35"/>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59">
        <f>CI110</f>
        <v>0</v>
      </c>
      <c r="CK111" s="35"/>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59">
        <f>DT110</f>
        <v>0</v>
      </c>
      <c r="DV111" s="35"/>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59">
        <f>FE110</f>
        <v>2.0068999999999999</v>
      </c>
      <c r="FG111" s="35"/>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59">
        <f>GP110</f>
        <v>0</v>
      </c>
    </row>
    <row r="112" spans="3:198" s="6" customFormat="1" ht="18" customHeight="1" x14ac:dyDescent="0.2">
      <c r="C112" s="36" t="s">
        <v>68</v>
      </c>
      <c r="E112" s="4" t="s">
        <v>60</v>
      </c>
      <c r="F112" s="34" t="s">
        <v>36</v>
      </c>
      <c r="H112" s="61"/>
      <c r="I112" s="4"/>
      <c r="J112" s="4"/>
      <c r="K112" s="83"/>
      <c r="L112" s="4"/>
      <c r="M112" s="34"/>
      <c r="O112" s="35"/>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84">
        <v>760</v>
      </c>
      <c r="AZ112" s="35"/>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84">
        <f>$AX$112</f>
        <v>760</v>
      </c>
      <c r="CK112" s="35"/>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84">
        <f>$AX$112</f>
        <v>760</v>
      </c>
      <c r="DV112" s="35"/>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84">
        <f>$AX$112</f>
        <v>760</v>
      </c>
      <c r="FG112" s="35"/>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84">
        <f>$AX$112</f>
        <v>760</v>
      </c>
    </row>
    <row r="113" spans="3:198" s="6" customFormat="1" ht="18" customHeight="1" x14ac:dyDescent="0.2">
      <c r="C113" s="36" t="s">
        <v>69</v>
      </c>
      <c r="E113" s="4" t="s">
        <v>290</v>
      </c>
      <c r="F113" s="34"/>
      <c r="H113" s="61"/>
      <c r="I113" s="4"/>
      <c r="J113" s="81"/>
      <c r="K113" s="83"/>
      <c r="L113" s="4"/>
      <c r="M113" s="34"/>
      <c r="O113" s="35"/>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62">
        <f>AX111*AX112</f>
        <v>0</v>
      </c>
      <c r="AZ113" s="35"/>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62">
        <f>CI111*CI112</f>
        <v>0</v>
      </c>
      <c r="CK113" s="35"/>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62">
        <f>DT111*DT112</f>
        <v>0</v>
      </c>
      <c r="DV113" s="35"/>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62">
        <f>FE111*FE112</f>
        <v>1525.2439999999999</v>
      </c>
      <c r="FG113" s="35"/>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62">
        <f>GP111*GP112</f>
        <v>0</v>
      </c>
    </row>
    <row r="114" spans="3:198" s="6" customFormat="1" ht="15" customHeight="1" x14ac:dyDescent="0.2">
      <c r="C114" s="46"/>
      <c r="D114" s="41"/>
      <c r="E114" s="41"/>
      <c r="F114" s="41"/>
      <c r="H114" s="42"/>
      <c r="I114" s="42"/>
      <c r="J114" s="42"/>
      <c r="K114" s="42"/>
      <c r="L114" s="42"/>
      <c r="M114" s="42"/>
      <c r="N114" s="43"/>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3"/>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3"/>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3"/>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3"/>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row>
    <row r="115" spans="3:198" s="6" customFormat="1" ht="15" customHeight="1" x14ac:dyDescent="0.2">
      <c r="C115" s="117" t="s">
        <v>36</v>
      </c>
      <c r="D115" s="117" t="s">
        <v>334</v>
      </c>
      <c r="E115" s="117"/>
      <c r="F115" s="117"/>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row>
    <row r="116" spans="3:198" s="6" customFormat="1" ht="15" customHeight="1" x14ac:dyDescent="0.2">
      <c r="C116" s="117"/>
      <c r="D116" s="117"/>
      <c r="E116" s="117"/>
      <c r="F116" s="117"/>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row>
    <row r="117" spans="3:198" x14ac:dyDescent="0.2">
      <c r="C117" s="280" t="s">
        <v>224</v>
      </c>
      <c r="H117" s="247" t="s">
        <v>1</v>
      </c>
      <c r="O117" s="248" t="s">
        <v>94</v>
      </c>
      <c r="AZ117" s="196" t="s">
        <v>2</v>
      </c>
      <c r="CK117" s="197" t="s">
        <v>3</v>
      </c>
      <c r="DV117" s="198" t="s">
        <v>4</v>
      </c>
      <c r="FG117" s="199" t="s">
        <v>5</v>
      </c>
    </row>
    <row r="118" spans="3:198" s="6" customFormat="1" ht="18" customHeight="1" x14ac:dyDescent="0.2">
      <c r="C118" s="129"/>
      <c r="D118" s="130"/>
      <c r="E118" s="131" t="s">
        <v>23</v>
      </c>
      <c r="F118" s="132" t="s">
        <v>24</v>
      </c>
      <c r="H118" s="133">
        <f t="shared" ref="H118:M118" si="37">H$1</f>
        <v>2015</v>
      </c>
      <c r="I118" s="131">
        <f t="shared" si="37"/>
        <v>2016</v>
      </c>
      <c r="J118" s="131">
        <f t="shared" si="37"/>
        <v>2017</v>
      </c>
      <c r="K118" s="131">
        <f t="shared" si="37"/>
        <v>2018</v>
      </c>
      <c r="L118" s="131">
        <f t="shared" si="37"/>
        <v>2019</v>
      </c>
      <c r="M118" s="132">
        <f t="shared" si="37"/>
        <v>2020</v>
      </c>
      <c r="O118" s="133">
        <f t="shared" ref="O118:AX118" si="38">O$1</f>
        <v>2015</v>
      </c>
      <c r="P118" s="131">
        <f t="shared" si="38"/>
        <v>2016</v>
      </c>
      <c r="Q118" s="131">
        <f t="shared" si="38"/>
        <v>2017</v>
      </c>
      <c r="R118" s="131">
        <f t="shared" si="38"/>
        <v>2018</v>
      </c>
      <c r="S118" s="131">
        <f t="shared" si="38"/>
        <v>2019</v>
      </c>
      <c r="T118" s="131">
        <f t="shared" si="38"/>
        <v>2020</v>
      </c>
      <c r="U118" s="131">
        <f t="shared" si="38"/>
        <v>2021</v>
      </c>
      <c r="V118" s="131">
        <f t="shared" si="38"/>
        <v>2022</v>
      </c>
      <c r="W118" s="131">
        <f t="shared" si="38"/>
        <v>2023</v>
      </c>
      <c r="X118" s="131">
        <f t="shared" si="38"/>
        <v>2024</v>
      </c>
      <c r="Y118" s="131">
        <f t="shared" si="38"/>
        <v>2025</v>
      </c>
      <c r="Z118" s="131">
        <f t="shared" si="38"/>
        <v>2026</v>
      </c>
      <c r="AA118" s="131">
        <f t="shared" si="38"/>
        <v>2027</v>
      </c>
      <c r="AB118" s="131">
        <f t="shared" si="38"/>
        <v>2028</v>
      </c>
      <c r="AC118" s="131">
        <f t="shared" si="38"/>
        <v>2029</v>
      </c>
      <c r="AD118" s="131">
        <f t="shared" si="38"/>
        <v>2030</v>
      </c>
      <c r="AE118" s="131">
        <f t="shared" si="38"/>
        <v>2031</v>
      </c>
      <c r="AF118" s="131">
        <f t="shared" si="38"/>
        <v>2032</v>
      </c>
      <c r="AG118" s="131">
        <f t="shared" si="38"/>
        <v>2033</v>
      </c>
      <c r="AH118" s="131">
        <f t="shared" si="38"/>
        <v>2034</v>
      </c>
      <c r="AI118" s="131">
        <f t="shared" si="38"/>
        <v>2035</v>
      </c>
      <c r="AJ118" s="131">
        <f t="shared" si="38"/>
        <v>2036</v>
      </c>
      <c r="AK118" s="131">
        <f t="shared" si="38"/>
        <v>2037</v>
      </c>
      <c r="AL118" s="131">
        <f t="shared" si="38"/>
        <v>2038</v>
      </c>
      <c r="AM118" s="131">
        <f t="shared" si="38"/>
        <v>2039</v>
      </c>
      <c r="AN118" s="131">
        <f t="shared" si="38"/>
        <v>2040</v>
      </c>
      <c r="AO118" s="131">
        <f t="shared" si="38"/>
        <v>2041</v>
      </c>
      <c r="AP118" s="131">
        <f t="shared" si="38"/>
        <v>2042</v>
      </c>
      <c r="AQ118" s="131">
        <f t="shared" si="38"/>
        <v>2043</v>
      </c>
      <c r="AR118" s="131">
        <f t="shared" si="38"/>
        <v>2044</v>
      </c>
      <c r="AS118" s="131">
        <f t="shared" si="38"/>
        <v>2045</v>
      </c>
      <c r="AT118" s="131">
        <f t="shared" si="38"/>
        <v>2046</v>
      </c>
      <c r="AU118" s="131">
        <f t="shared" si="38"/>
        <v>2047</v>
      </c>
      <c r="AV118" s="131">
        <f t="shared" si="38"/>
        <v>2048</v>
      </c>
      <c r="AW118" s="131">
        <f t="shared" si="38"/>
        <v>2049</v>
      </c>
      <c r="AX118" s="132">
        <f t="shared" si="38"/>
        <v>2050</v>
      </c>
      <c r="AZ118" s="133">
        <f t="shared" ref="AZ118:CI118" si="39">AZ$1</f>
        <v>2015</v>
      </c>
      <c r="BA118" s="131">
        <f t="shared" si="39"/>
        <v>2016</v>
      </c>
      <c r="BB118" s="131">
        <f t="shared" si="39"/>
        <v>2017</v>
      </c>
      <c r="BC118" s="131">
        <f t="shared" si="39"/>
        <v>2018</v>
      </c>
      <c r="BD118" s="131">
        <f t="shared" si="39"/>
        <v>2019</v>
      </c>
      <c r="BE118" s="131">
        <f t="shared" si="39"/>
        <v>2020</v>
      </c>
      <c r="BF118" s="131">
        <f t="shared" si="39"/>
        <v>2021</v>
      </c>
      <c r="BG118" s="131">
        <f t="shared" si="39"/>
        <v>2022</v>
      </c>
      <c r="BH118" s="131">
        <f t="shared" si="39"/>
        <v>2023</v>
      </c>
      <c r="BI118" s="131">
        <f t="shared" si="39"/>
        <v>2024</v>
      </c>
      <c r="BJ118" s="131">
        <f t="shared" si="39"/>
        <v>2025</v>
      </c>
      <c r="BK118" s="131">
        <f t="shared" si="39"/>
        <v>2026</v>
      </c>
      <c r="BL118" s="131">
        <f t="shared" si="39"/>
        <v>2027</v>
      </c>
      <c r="BM118" s="131">
        <f t="shared" si="39"/>
        <v>2028</v>
      </c>
      <c r="BN118" s="131">
        <f t="shared" si="39"/>
        <v>2029</v>
      </c>
      <c r="BO118" s="131">
        <f t="shared" si="39"/>
        <v>2030</v>
      </c>
      <c r="BP118" s="131">
        <f t="shared" si="39"/>
        <v>2031</v>
      </c>
      <c r="BQ118" s="131">
        <f t="shared" si="39"/>
        <v>2032</v>
      </c>
      <c r="BR118" s="131">
        <f t="shared" si="39"/>
        <v>2033</v>
      </c>
      <c r="BS118" s="131">
        <f t="shared" si="39"/>
        <v>2034</v>
      </c>
      <c r="BT118" s="131">
        <f t="shared" si="39"/>
        <v>2035</v>
      </c>
      <c r="BU118" s="131">
        <f t="shared" si="39"/>
        <v>2036</v>
      </c>
      <c r="BV118" s="131">
        <f t="shared" si="39"/>
        <v>2037</v>
      </c>
      <c r="BW118" s="131">
        <f t="shared" si="39"/>
        <v>2038</v>
      </c>
      <c r="BX118" s="131">
        <f t="shared" si="39"/>
        <v>2039</v>
      </c>
      <c r="BY118" s="131">
        <f t="shared" si="39"/>
        <v>2040</v>
      </c>
      <c r="BZ118" s="131">
        <f t="shared" si="39"/>
        <v>2041</v>
      </c>
      <c r="CA118" s="131">
        <f t="shared" si="39"/>
        <v>2042</v>
      </c>
      <c r="CB118" s="131">
        <f t="shared" si="39"/>
        <v>2043</v>
      </c>
      <c r="CC118" s="131">
        <f t="shared" si="39"/>
        <v>2044</v>
      </c>
      <c r="CD118" s="131">
        <f t="shared" si="39"/>
        <v>2045</v>
      </c>
      <c r="CE118" s="131">
        <f t="shared" si="39"/>
        <v>2046</v>
      </c>
      <c r="CF118" s="131">
        <f t="shared" si="39"/>
        <v>2047</v>
      </c>
      <c r="CG118" s="131">
        <f t="shared" si="39"/>
        <v>2048</v>
      </c>
      <c r="CH118" s="131">
        <f t="shared" si="39"/>
        <v>2049</v>
      </c>
      <c r="CI118" s="132">
        <f t="shared" si="39"/>
        <v>2050</v>
      </c>
      <c r="CK118" s="133">
        <f t="shared" ref="CK118:DT118" si="40">CK$1</f>
        <v>2015</v>
      </c>
      <c r="CL118" s="131">
        <f t="shared" si="40"/>
        <v>2016</v>
      </c>
      <c r="CM118" s="131">
        <f t="shared" si="40"/>
        <v>2017</v>
      </c>
      <c r="CN118" s="131">
        <f t="shared" si="40"/>
        <v>2018</v>
      </c>
      <c r="CO118" s="131">
        <f t="shared" si="40"/>
        <v>2019</v>
      </c>
      <c r="CP118" s="131">
        <f t="shared" si="40"/>
        <v>2020</v>
      </c>
      <c r="CQ118" s="131">
        <f t="shared" si="40"/>
        <v>2021</v>
      </c>
      <c r="CR118" s="131">
        <f t="shared" si="40"/>
        <v>2022</v>
      </c>
      <c r="CS118" s="131">
        <f t="shared" si="40"/>
        <v>2023</v>
      </c>
      <c r="CT118" s="131">
        <f t="shared" si="40"/>
        <v>2024</v>
      </c>
      <c r="CU118" s="131">
        <f t="shared" si="40"/>
        <v>2025</v>
      </c>
      <c r="CV118" s="131">
        <f t="shared" si="40"/>
        <v>2026</v>
      </c>
      <c r="CW118" s="131">
        <f t="shared" si="40"/>
        <v>2027</v>
      </c>
      <c r="CX118" s="131">
        <f t="shared" si="40"/>
        <v>2028</v>
      </c>
      <c r="CY118" s="131">
        <f t="shared" si="40"/>
        <v>2029</v>
      </c>
      <c r="CZ118" s="131">
        <f t="shared" si="40"/>
        <v>2030</v>
      </c>
      <c r="DA118" s="131">
        <f t="shared" si="40"/>
        <v>2031</v>
      </c>
      <c r="DB118" s="131">
        <f t="shared" si="40"/>
        <v>2032</v>
      </c>
      <c r="DC118" s="131">
        <f t="shared" si="40"/>
        <v>2033</v>
      </c>
      <c r="DD118" s="131">
        <f t="shared" si="40"/>
        <v>2034</v>
      </c>
      <c r="DE118" s="131">
        <f t="shared" si="40"/>
        <v>2035</v>
      </c>
      <c r="DF118" s="131">
        <f t="shared" si="40"/>
        <v>2036</v>
      </c>
      <c r="DG118" s="131">
        <f t="shared" si="40"/>
        <v>2037</v>
      </c>
      <c r="DH118" s="131">
        <f t="shared" si="40"/>
        <v>2038</v>
      </c>
      <c r="DI118" s="131">
        <f t="shared" si="40"/>
        <v>2039</v>
      </c>
      <c r="DJ118" s="131">
        <f t="shared" si="40"/>
        <v>2040</v>
      </c>
      <c r="DK118" s="131">
        <f t="shared" si="40"/>
        <v>2041</v>
      </c>
      <c r="DL118" s="131">
        <f t="shared" si="40"/>
        <v>2042</v>
      </c>
      <c r="DM118" s="131">
        <f t="shared" si="40"/>
        <v>2043</v>
      </c>
      <c r="DN118" s="131">
        <f t="shared" si="40"/>
        <v>2044</v>
      </c>
      <c r="DO118" s="131">
        <f t="shared" si="40"/>
        <v>2045</v>
      </c>
      <c r="DP118" s="131">
        <f t="shared" si="40"/>
        <v>2046</v>
      </c>
      <c r="DQ118" s="131">
        <f t="shared" si="40"/>
        <v>2047</v>
      </c>
      <c r="DR118" s="131">
        <f t="shared" si="40"/>
        <v>2048</v>
      </c>
      <c r="DS118" s="131">
        <f t="shared" si="40"/>
        <v>2049</v>
      </c>
      <c r="DT118" s="132">
        <f t="shared" si="40"/>
        <v>2050</v>
      </c>
      <c r="DV118" s="133">
        <f t="shared" ref="DV118:FE118" si="41">DV$1</f>
        <v>2015</v>
      </c>
      <c r="DW118" s="131">
        <f t="shared" si="41"/>
        <v>2016</v>
      </c>
      <c r="DX118" s="131">
        <f t="shared" si="41"/>
        <v>2017</v>
      </c>
      <c r="DY118" s="131">
        <f t="shared" si="41"/>
        <v>2018</v>
      </c>
      <c r="DZ118" s="131">
        <f t="shared" si="41"/>
        <v>2019</v>
      </c>
      <c r="EA118" s="131">
        <f t="shared" si="41"/>
        <v>2020</v>
      </c>
      <c r="EB118" s="131">
        <f t="shared" si="41"/>
        <v>2021</v>
      </c>
      <c r="EC118" s="131">
        <f t="shared" si="41"/>
        <v>2022</v>
      </c>
      <c r="ED118" s="131">
        <f t="shared" si="41"/>
        <v>2023</v>
      </c>
      <c r="EE118" s="131">
        <f t="shared" si="41"/>
        <v>2024</v>
      </c>
      <c r="EF118" s="131">
        <f t="shared" si="41"/>
        <v>2025</v>
      </c>
      <c r="EG118" s="131">
        <f t="shared" si="41"/>
        <v>2026</v>
      </c>
      <c r="EH118" s="131">
        <f t="shared" si="41"/>
        <v>2027</v>
      </c>
      <c r="EI118" s="131">
        <f t="shared" si="41"/>
        <v>2028</v>
      </c>
      <c r="EJ118" s="131">
        <f t="shared" si="41"/>
        <v>2029</v>
      </c>
      <c r="EK118" s="131">
        <f t="shared" si="41"/>
        <v>2030</v>
      </c>
      <c r="EL118" s="131">
        <f t="shared" si="41"/>
        <v>2031</v>
      </c>
      <c r="EM118" s="131">
        <f t="shared" si="41"/>
        <v>2032</v>
      </c>
      <c r="EN118" s="131">
        <f t="shared" si="41"/>
        <v>2033</v>
      </c>
      <c r="EO118" s="131">
        <f t="shared" si="41"/>
        <v>2034</v>
      </c>
      <c r="EP118" s="131">
        <f t="shared" si="41"/>
        <v>2035</v>
      </c>
      <c r="EQ118" s="131">
        <f t="shared" si="41"/>
        <v>2036</v>
      </c>
      <c r="ER118" s="131">
        <f t="shared" si="41"/>
        <v>2037</v>
      </c>
      <c r="ES118" s="131">
        <f t="shared" si="41"/>
        <v>2038</v>
      </c>
      <c r="ET118" s="131">
        <f t="shared" si="41"/>
        <v>2039</v>
      </c>
      <c r="EU118" s="131">
        <f t="shared" si="41"/>
        <v>2040</v>
      </c>
      <c r="EV118" s="131">
        <f t="shared" si="41"/>
        <v>2041</v>
      </c>
      <c r="EW118" s="131">
        <f t="shared" si="41"/>
        <v>2042</v>
      </c>
      <c r="EX118" s="131">
        <f t="shared" si="41"/>
        <v>2043</v>
      </c>
      <c r="EY118" s="131">
        <f t="shared" si="41"/>
        <v>2044</v>
      </c>
      <c r="EZ118" s="131">
        <f t="shared" si="41"/>
        <v>2045</v>
      </c>
      <c r="FA118" s="131">
        <f t="shared" si="41"/>
        <v>2046</v>
      </c>
      <c r="FB118" s="131">
        <f t="shared" si="41"/>
        <v>2047</v>
      </c>
      <c r="FC118" s="131">
        <f t="shared" si="41"/>
        <v>2048</v>
      </c>
      <c r="FD118" s="131">
        <f t="shared" si="41"/>
        <v>2049</v>
      </c>
      <c r="FE118" s="132">
        <f t="shared" si="41"/>
        <v>2050</v>
      </c>
      <c r="FG118" s="133">
        <f t="shared" ref="FG118:GP118" si="42">FG$1</f>
        <v>2015</v>
      </c>
      <c r="FH118" s="131">
        <f t="shared" si="42"/>
        <v>2016</v>
      </c>
      <c r="FI118" s="131">
        <f t="shared" si="42"/>
        <v>2017</v>
      </c>
      <c r="FJ118" s="131">
        <f t="shared" si="42"/>
        <v>2018</v>
      </c>
      <c r="FK118" s="131">
        <f t="shared" si="42"/>
        <v>2019</v>
      </c>
      <c r="FL118" s="131">
        <f t="shared" si="42"/>
        <v>2020</v>
      </c>
      <c r="FM118" s="131">
        <f t="shared" si="42"/>
        <v>2021</v>
      </c>
      <c r="FN118" s="131">
        <f t="shared" si="42"/>
        <v>2022</v>
      </c>
      <c r="FO118" s="131">
        <f t="shared" si="42"/>
        <v>2023</v>
      </c>
      <c r="FP118" s="131">
        <f t="shared" si="42"/>
        <v>2024</v>
      </c>
      <c r="FQ118" s="131">
        <f t="shared" si="42"/>
        <v>2025</v>
      </c>
      <c r="FR118" s="131">
        <f t="shared" si="42"/>
        <v>2026</v>
      </c>
      <c r="FS118" s="131">
        <f t="shared" si="42"/>
        <v>2027</v>
      </c>
      <c r="FT118" s="131">
        <f t="shared" si="42"/>
        <v>2028</v>
      </c>
      <c r="FU118" s="131">
        <f t="shared" si="42"/>
        <v>2029</v>
      </c>
      <c r="FV118" s="131">
        <f t="shared" si="42"/>
        <v>2030</v>
      </c>
      <c r="FW118" s="131">
        <f t="shared" si="42"/>
        <v>2031</v>
      </c>
      <c r="FX118" s="131">
        <f t="shared" si="42"/>
        <v>2032</v>
      </c>
      <c r="FY118" s="131">
        <f t="shared" si="42"/>
        <v>2033</v>
      </c>
      <c r="FZ118" s="131">
        <f t="shared" si="42"/>
        <v>2034</v>
      </c>
      <c r="GA118" s="131">
        <f t="shared" si="42"/>
        <v>2035</v>
      </c>
      <c r="GB118" s="131">
        <f t="shared" si="42"/>
        <v>2036</v>
      </c>
      <c r="GC118" s="131">
        <f t="shared" si="42"/>
        <v>2037</v>
      </c>
      <c r="GD118" s="131">
        <f t="shared" si="42"/>
        <v>2038</v>
      </c>
      <c r="GE118" s="131">
        <f t="shared" si="42"/>
        <v>2039</v>
      </c>
      <c r="GF118" s="131">
        <f t="shared" si="42"/>
        <v>2040</v>
      </c>
      <c r="GG118" s="131">
        <f t="shared" si="42"/>
        <v>2041</v>
      </c>
      <c r="GH118" s="131">
        <f t="shared" si="42"/>
        <v>2042</v>
      </c>
      <c r="GI118" s="131">
        <f t="shared" si="42"/>
        <v>2043</v>
      </c>
      <c r="GJ118" s="131">
        <f t="shared" si="42"/>
        <v>2044</v>
      </c>
      <c r="GK118" s="131">
        <f t="shared" si="42"/>
        <v>2045</v>
      </c>
      <c r="GL118" s="131">
        <f t="shared" si="42"/>
        <v>2046</v>
      </c>
      <c r="GM118" s="131">
        <f t="shared" si="42"/>
        <v>2047</v>
      </c>
      <c r="GN118" s="131">
        <f t="shared" si="42"/>
        <v>2048</v>
      </c>
      <c r="GO118" s="131">
        <f t="shared" si="42"/>
        <v>2049</v>
      </c>
      <c r="GP118" s="132">
        <f t="shared" si="42"/>
        <v>2050</v>
      </c>
    </row>
    <row r="119" spans="3:198" s="6" customFormat="1" ht="18" customHeight="1" x14ac:dyDescent="0.2">
      <c r="C119" s="36" t="s">
        <v>170</v>
      </c>
      <c r="E119" s="4" t="s">
        <v>288</v>
      </c>
      <c r="F119" s="34"/>
      <c r="H119" s="58"/>
      <c r="I119" s="4"/>
      <c r="J119" s="8"/>
      <c r="K119" s="49"/>
      <c r="L119" s="4"/>
      <c r="M119" s="34"/>
      <c r="O119" s="35"/>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59">
        <f>AX$47</f>
        <v>0</v>
      </c>
      <c r="AZ119" s="35"/>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59">
        <f>CI$47</f>
        <v>4.9599999999999998E-2</v>
      </c>
      <c r="CK119" s="35"/>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59">
        <f>DT$47</f>
        <v>0</v>
      </c>
      <c r="DV119" s="35"/>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59">
        <f>FE$47</f>
        <v>0.23030000000000003</v>
      </c>
      <c r="FG119" s="35"/>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59">
        <f>GP$47</f>
        <v>4.3200000000000002E-2</v>
      </c>
    </row>
    <row r="120" spans="3:198" s="6" customFormat="1" ht="18" customHeight="1" x14ac:dyDescent="0.2">
      <c r="C120" s="36" t="s">
        <v>55</v>
      </c>
      <c r="E120" s="4" t="s">
        <v>289</v>
      </c>
      <c r="F120" s="34"/>
      <c r="H120" s="58"/>
      <c r="I120" s="4"/>
      <c r="J120" s="4"/>
      <c r="K120" s="49"/>
      <c r="L120" s="4"/>
      <c r="M120" s="34"/>
      <c r="O120" s="35"/>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59">
        <f>AX119</f>
        <v>0</v>
      </c>
      <c r="AZ120" s="35"/>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59">
        <f>CI119</f>
        <v>4.9599999999999998E-2</v>
      </c>
      <c r="CK120" s="35"/>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59">
        <f>DT119</f>
        <v>0</v>
      </c>
      <c r="DV120" s="35"/>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59">
        <f>FE119</f>
        <v>0.23030000000000003</v>
      </c>
      <c r="FG120" s="35"/>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59">
        <f>GP119</f>
        <v>4.3200000000000002E-2</v>
      </c>
    </row>
    <row r="121" spans="3:198" s="6" customFormat="1" ht="18" customHeight="1" x14ac:dyDescent="0.2">
      <c r="C121" s="36" t="s">
        <v>68</v>
      </c>
      <c r="E121" s="4" t="s">
        <v>60</v>
      </c>
      <c r="F121" s="34" t="s">
        <v>36</v>
      </c>
      <c r="H121" s="61"/>
      <c r="I121" s="4"/>
      <c r="J121" s="4"/>
      <c r="K121" s="83"/>
      <c r="L121" s="4"/>
      <c r="M121" s="34"/>
      <c r="O121" s="35"/>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84">
        <v>1248</v>
      </c>
      <c r="AZ121" s="35"/>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84">
        <f>$AX$121</f>
        <v>1248</v>
      </c>
      <c r="CK121" s="35"/>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84">
        <f>$AX$121</f>
        <v>1248</v>
      </c>
      <c r="DV121" s="35"/>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84">
        <f>$AX$121</f>
        <v>1248</v>
      </c>
      <c r="FG121" s="35"/>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84">
        <f>$AX$121</f>
        <v>1248</v>
      </c>
    </row>
    <row r="122" spans="3:198" s="6" customFormat="1" ht="18" customHeight="1" x14ac:dyDescent="0.2">
      <c r="C122" s="36" t="s">
        <v>69</v>
      </c>
      <c r="E122" s="4" t="s">
        <v>290</v>
      </c>
      <c r="F122" s="34"/>
      <c r="H122" s="61"/>
      <c r="I122" s="4"/>
      <c r="J122" s="81"/>
      <c r="K122" s="83"/>
      <c r="L122" s="4"/>
      <c r="M122" s="34"/>
      <c r="O122" s="35"/>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62">
        <f>AX120*AX121</f>
        <v>0</v>
      </c>
      <c r="AZ122" s="35"/>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62">
        <f>CI120*CI121</f>
        <v>61.900799999999997</v>
      </c>
      <c r="CK122" s="35"/>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62">
        <f>DT120*DT121</f>
        <v>0</v>
      </c>
      <c r="DV122" s="35"/>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62">
        <f>FE120*FE121</f>
        <v>287.41440000000006</v>
      </c>
      <c r="FG122" s="35"/>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62">
        <f>GP120*GP121</f>
        <v>53.913600000000002</v>
      </c>
    </row>
    <row r="123" spans="3:198" s="6" customFormat="1" ht="15" customHeight="1" x14ac:dyDescent="0.2">
      <c r="C123" s="46"/>
      <c r="D123" s="41"/>
      <c r="E123" s="41"/>
      <c r="F123" s="41"/>
      <c r="H123" s="42"/>
      <c r="I123" s="42"/>
      <c r="J123" s="42"/>
      <c r="K123" s="42"/>
      <c r="L123" s="42"/>
      <c r="M123" s="42"/>
      <c r="N123" s="43"/>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3"/>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3"/>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3"/>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3"/>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row>
    <row r="124" spans="3:198" s="6" customFormat="1" ht="15" customHeight="1" x14ac:dyDescent="0.2">
      <c r="C124" s="117" t="s">
        <v>36</v>
      </c>
      <c r="D124" s="117" t="s">
        <v>310</v>
      </c>
      <c r="E124" s="117"/>
      <c r="F124" s="117"/>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row>
    <row r="125" spans="3:198" s="6" customFormat="1" ht="15" customHeight="1" x14ac:dyDescent="0.2">
      <c r="C125" s="117"/>
      <c r="D125" s="70" t="s">
        <v>332</v>
      </c>
      <c r="E125" s="117"/>
      <c r="F125" s="117"/>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row>
    <row r="126" spans="3:198" s="6" customFormat="1" ht="15" customHeight="1" x14ac:dyDescent="0.2">
      <c r="C126" s="117"/>
      <c r="D126" s="117"/>
      <c r="E126" s="117"/>
      <c r="F126" s="117"/>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row>
    <row r="127" spans="3:198" x14ac:dyDescent="0.2">
      <c r="C127" s="117" t="s">
        <v>311</v>
      </c>
      <c r="D127" s="117"/>
      <c r="E127" s="117"/>
      <c r="F127" s="117"/>
    </row>
    <row r="128" spans="3:198" x14ac:dyDescent="0.2">
      <c r="C128" s="117" t="s">
        <v>312</v>
      </c>
      <c r="D128" s="117"/>
      <c r="E128" s="117"/>
      <c r="F128" s="117"/>
    </row>
    <row r="129" spans="3:198" x14ac:dyDescent="0.2">
      <c r="C129" s="117"/>
      <c r="D129" s="117"/>
      <c r="E129" s="117"/>
      <c r="F129" s="117"/>
    </row>
    <row r="130" spans="3:198" x14ac:dyDescent="0.2">
      <c r="C130" s="280" t="s">
        <v>307</v>
      </c>
      <c r="H130" s="247" t="s">
        <v>1</v>
      </c>
      <c r="O130" s="248" t="s">
        <v>94</v>
      </c>
      <c r="AZ130" s="196" t="s">
        <v>2</v>
      </c>
      <c r="CK130" s="197" t="s">
        <v>3</v>
      </c>
      <c r="DV130" s="198" t="s">
        <v>4</v>
      </c>
      <c r="FG130" s="199" t="s">
        <v>5</v>
      </c>
    </row>
    <row r="131" spans="3:198" s="6" customFormat="1" ht="18" customHeight="1" x14ac:dyDescent="0.2">
      <c r="C131" s="129"/>
      <c r="D131" s="130"/>
      <c r="E131" s="131" t="s">
        <v>23</v>
      </c>
      <c r="F131" s="132" t="s">
        <v>24</v>
      </c>
      <c r="H131" s="133">
        <f t="shared" ref="H131:M131" si="43">H$1</f>
        <v>2015</v>
      </c>
      <c r="I131" s="131">
        <f t="shared" si="43"/>
        <v>2016</v>
      </c>
      <c r="J131" s="131">
        <f t="shared" si="43"/>
        <v>2017</v>
      </c>
      <c r="K131" s="131">
        <f t="shared" si="43"/>
        <v>2018</v>
      </c>
      <c r="L131" s="131">
        <f t="shared" si="43"/>
        <v>2019</v>
      </c>
      <c r="M131" s="132">
        <f t="shared" si="43"/>
        <v>2020</v>
      </c>
      <c r="O131" s="133">
        <f t="shared" ref="O131:AX131" si="44">O$1</f>
        <v>2015</v>
      </c>
      <c r="P131" s="131">
        <f t="shared" si="44"/>
        <v>2016</v>
      </c>
      <c r="Q131" s="131">
        <f t="shared" si="44"/>
        <v>2017</v>
      </c>
      <c r="R131" s="131">
        <f t="shared" si="44"/>
        <v>2018</v>
      </c>
      <c r="S131" s="131">
        <f t="shared" si="44"/>
        <v>2019</v>
      </c>
      <c r="T131" s="131">
        <f t="shared" si="44"/>
        <v>2020</v>
      </c>
      <c r="U131" s="131">
        <f t="shared" si="44"/>
        <v>2021</v>
      </c>
      <c r="V131" s="131">
        <f t="shared" si="44"/>
        <v>2022</v>
      </c>
      <c r="W131" s="131">
        <f t="shared" si="44"/>
        <v>2023</v>
      </c>
      <c r="X131" s="131">
        <f t="shared" si="44"/>
        <v>2024</v>
      </c>
      <c r="Y131" s="131">
        <f t="shared" si="44"/>
        <v>2025</v>
      </c>
      <c r="Z131" s="131">
        <f t="shared" si="44"/>
        <v>2026</v>
      </c>
      <c r="AA131" s="131">
        <f t="shared" si="44"/>
        <v>2027</v>
      </c>
      <c r="AB131" s="131">
        <f t="shared" si="44"/>
        <v>2028</v>
      </c>
      <c r="AC131" s="131">
        <f t="shared" si="44"/>
        <v>2029</v>
      </c>
      <c r="AD131" s="131">
        <f t="shared" si="44"/>
        <v>2030</v>
      </c>
      <c r="AE131" s="131">
        <f t="shared" si="44"/>
        <v>2031</v>
      </c>
      <c r="AF131" s="131">
        <f t="shared" si="44"/>
        <v>2032</v>
      </c>
      <c r="AG131" s="131">
        <f t="shared" si="44"/>
        <v>2033</v>
      </c>
      <c r="AH131" s="131">
        <f t="shared" si="44"/>
        <v>2034</v>
      </c>
      <c r="AI131" s="131">
        <f t="shared" si="44"/>
        <v>2035</v>
      </c>
      <c r="AJ131" s="131">
        <f t="shared" si="44"/>
        <v>2036</v>
      </c>
      <c r="AK131" s="131">
        <f t="shared" si="44"/>
        <v>2037</v>
      </c>
      <c r="AL131" s="131">
        <f t="shared" si="44"/>
        <v>2038</v>
      </c>
      <c r="AM131" s="131">
        <f t="shared" si="44"/>
        <v>2039</v>
      </c>
      <c r="AN131" s="131">
        <f t="shared" si="44"/>
        <v>2040</v>
      </c>
      <c r="AO131" s="131">
        <f t="shared" si="44"/>
        <v>2041</v>
      </c>
      <c r="AP131" s="131">
        <f t="shared" si="44"/>
        <v>2042</v>
      </c>
      <c r="AQ131" s="131">
        <f t="shared" si="44"/>
        <v>2043</v>
      </c>
      <c r="AR131" s="131">
        <f t="shared" si="44"/>
        <v>2044</v>
      </c>
      <c r="AS131" s="131">
        <f t="shared" si="44"/>
        <v>2045</v>
      </c>
      <c r="AT131" s="131">
        <f t="shared" si="44"/>
        <v>2046</v>
      </c>
      <c r="AU131" s="131">
        <f t="shared" si="44"/>
        <v>2047</v>
      </c>
      <c r="AV131" s="131">
        <f t="shared" si="44"/>
        <v>2048</v>
      </c>
      <c r="AW131" s="131">
        <f t="shared" si="44"/>
        <v>2049</v>
      </c>
      <c r="AX131" s="132">
        <f t="shared" si="44"/>
        <v>2050</v>
      </c>
      <c r="AZ131" s="133">
        <f t="shared" ref="AZ131:CI131" si="45">AZ$1</f>
        <v>2015</v>
      </c>
      <c r="BA131" s="131">
        <f t="shared" si="45"/>
        <v>2016</v>
      </c>
      <c r="BB131" s="131">
        <f t="shared" si="45"/>
        <v>2017</v>
      </c>
      <c r="BC131" s="131">
        <f t="shared" si="45"/>
        <v>2018</v>
      </c>
      <c r="BD131" s="131">
        <f t="shared" si="45"/>
        <v>2019</v>
      </c>
      <c r="BE131" s="131">
        <f t="shared" si="45"/>
        <v>2020</v>
      </c>
      <c r="BF131" s="131">
        <f t="shared" si="45"/>
        <v>2021</v>
      </c>
      <c r="BG131" s="131">
        <f t="shared" si="45"/>
        <v>2022</v>
      </c>
      <c r="BH131" s="131">
        <f t="shared" si="45"/>
        <v>2023</v>
      </c>
      <c r="BI131" s="131">
        <f t="shared" si="45"/>
        <v>2024</v>
      </c>
      <c r="BJ131" s="131">
        <f t="shared" si="45"/>
        <v>2025</v>
      </c>
      <c r="BK131" s="131">
        <f t="shared" si="45"/>
        <v>2026</v>
      </c>
      <c r="BL131" s="131">
        <f t="shared" si="45"/>
        <v>2027</v>
      </c>
      <c r="BM131" s="131">
        <f t="shared" si="45"/>
        <v>2028</v>
      </c>
      <c r="BN131" s="131">
        <f t="shared" si="45"/>
        <v>2029</v>
      </c>
      <c r="BO131" s="131">
        <f t="shared" si="45"/>
        <v>2030</v>
      </c>
      <c r="BP131" s="131">
        <f t="shared" si="45"/>
        <v>2031</v>
      </c>
      <c r="BQ131" s="131">
        <f t="shared" si="45"/>
        <v>2032</v>
      </c>
      <c r="BR131" s="131">
        <f t="shared" si="45"/>
        <v>2033</v>
      </c>
      <c r="BS131" s="131">
        <f t="shared" si="45"/>
        <v>2034</v>
      </c>
      <c r="BT131" s="131">
        <f t="shared" si="45"/>
        <v>2035</v>
      </c>
      <c r="BU131" s="131">
        <f t="shared" si="45"/>
        <v>2036</v>
      </c>
      <c r="BV131" s="131">
        <f t="shared" si="45"/>
        <v>2037</v>
      </c>
      <c r="BW131" s="131">
        <f t="shared" si="45"/>
        <v>2038</v>
      </c>
      <c r="BX131" s="131">
        <f t="shared" si="45"/>
        <v>2039</v>
      </c>
      <c r="BY131" s="131">
        <f t="shared" si="45"/>
        <v>2040</v>
      </c>
      <c r="BZ131" s="131">
        <f t="shared" si="45"/>
        <v>2041</v>
      </c>
      <c r="CA131" s="131">
        <f t="shared" si="45"/>
        <v>2042</v>
      </c>
      <c r="CB131" s="131">
        <f t="shared" si="45"/>
        <v>2043</v>
      </c>
      <c r="CC131" s="131">
        <f t="shared" si="45"/>
        <v>2044</v>
      </c>
      <c r="CD131" s="131">
        <f t="shared" si="45"/>
        <v>2045</v>
      </c>
      <c r="CE131" s="131">
        <f t="shared" si="45"/>
        <v>2046</v>
      </c>
      <c r="CF131" s="131">
        <f t="shared" si="45"/>
        <v>2047</v>
      </c>
      <c r="CG131" s="131">
        <f t="shared" si="45"/>
        <v>2048</v>
      </c>
      <c r="CH131" s="131">
        <f t="shared" si="45"/>
        <v>2049</v>
      </c>
      <c r="CI131" s="132">
        <f t="shared" si="45"/>
        <v>2050</v>
      </c>
      <c r="CK131" s="133">
        <f t="shared" ref="CK131:DT131" si="46">CK$1</f>
        <v>2015</v>
      </c>
      <c r="CL131" s="131">
        <f t="shared" si="46"/>
        <v>2016</v>
      </c>
      <c r="CM131" s="131">
        <f t="shared" si="46"/>
        <v>2017</v>
      </c>
      <c r="CN131" s="131">
        <f t="shared" si="46"/>
        <v>2018</v>
      </c>
      <c r="CO131" s="131">
        <f t="shared" si="46"/>
        <v>2019</v>
      </c>
      <c r="CP131" s="131">
        <f t="shared" si="46"/>
        <v>2020</v>
      </c>
      <c r="CQ131" s="131">
        <f t="shared" si="46"/>
        <v>2021</v>
      </c>
      <c r="CR131" s="131">
        <f t="shared" si="46"/>
        <v>2022</v>
      </c>
      <c r="CS131" s="131">
        <f t="shared" si="46"/>
        <v>2023</v>
      </c>
      <c r="CT131" s="131">
        <f t="shared" si="46"/>
        <v>2024</v>
      </c>
      <c r="CU131" s="131">
        <f t="shared" si="46"/>
        <v>2025</v>
      </c>
      <c r="CV131" s="131">
        <f t="shared" si="46"/>
        <v>2026</v>
      </c>
      <c r="CW131" s="131">
        <f t="shared" si="46"/>
        <v>2027</v>
      </c>
      <c r="CX131" s="131">
        <f t="shared" si="46"/>
        <v>2028</v>
      </c>
      <c r="CY131" s="131">
        <f t="shared" si="46"/>
        <v>2029</v>
      </c>
      <c r="CZ131" s="131">
        <f t="shared" si="46"/>
        <v>2030</v>
      </c>
      <c r="DA131" s="131">
        <f t="shared" si="46"/>
        <v>2031</v>
      </c>
      <c r="DB131" s="131">
        <f t="shared" si="46"/>
        <v>2032</v>
      </c>
      <c r="DC131" s="131">
        <f t="shared" si="46"/>
        <v>2033</v>
      </c>
      <c r="DD131" s="131">
        <f t="shared" si="46"/>
        <v>2034</v>
      </c>
      <c r="DE131" s="131">
        <f t="shared" si="46"/>
        <v>2035</v>
      </c>
      <c r="DF131" s="131">
        <f t="shared" si="46"/>
        <v>2036</v>
      </c>
      <c r="DG131" s="131">
        <f t="shared" si="46"/>
        <v>2037</v>
      </c>
      <c r="DH131" s="131">
        <f t="shared" si="46"/>
        <v>2038</v>
      </c>
      <c r="DI131" s="131">
        <f t="shared" si="46"/>
        <v>2039</v>
      </c>
      <c r="DJ131" s="131">
        <f t="shared" si="46"/>
        <v>2040</v>
      </c>
      <c r="DK131" s="131">
        <f t="shared" si="46"/>
        <v>2041</v>
      </c>
      <c r="DL131" s="131">
        <f t="shared" si="46"/>
        <v>2042</v>
      </c>
      <c r="DM131" s="131">
        <f t="shared" si="46"/>
        <v>2043</v>
      </c>
      <c r="DN131" s="131">
        <f t="shared" si="46"/>
        <v>2044</v>
      </c>
      <c r="DO131" s="131">
        <f t="shared" si="46"/>
        <v>2045</v>
      </c>
      <c r="DP131" s="131">
        <f t="shared" si="46"/>
        <v>2046</v>
      </c>
      <c r="DQ131" s="131">
        <f t="shared" si="46"/>
        <v>2047</v>
      </c>
      <c r="DR131" s="131">
        <f t="shared" si="46"/>
        <v>2048</v>
      </c>
      <c r="DS131" s="131">
        <f t="shared" si="46"/>
        <v>2049</v>
      </c>
      <c r="DT131" s="132">
        <f t="shared" si="46"/>
        <v>2050</v>
      </c>
      <c r="DV131" s="133">
        <f t="shared" ref="DV131:FE131" si="47">DV$1</f>
        <v>2015</v>
      </c>
      <c r="DW131" s="131">
        <f t="shared" si="47"/>
        <v>2016</v>
      </c>
      <c r="DX131" s="131">
        <f t="shared" si="47"/>
        <v>2017</v>
      </c>
      <c r="DY131" s="131">
        <f t="shared" si="47"/>
        <v>2018</v>
      </c>
      <c r="DZ131" s="131">
        <f t="shared" si="47"/>
        <v>2019</v>
      </c>
      <c r="EA131" s="131">
        <f t="shared" si="47"/>
        <v>2020</v>
      </c>
      <c r="EB131" s="131">
        <f t="shared" si="47"/>
        <v>2021</v>
      </c>
      <c r="EC131" s="131">
        <f t="shared" si="47"/>
        <v>2022</v>
      </c>
      <c r="ED131" s="131">
        <f t="shared" si="47"/>
        <v>2023</v>
      </c>
      <c r="EE131" s="131">
        <f t="shared" si="47"/>
        <v>2024</v>
      </c>
      <c r="EF131" s="131">
        <f t="shared" si="47"/>
        <v>2025</v>
      </c>
      <c r="EG131" s="131">
        <f t="shared" si="47"/>
        <v>2026</v>
      </c>
      <c r="EH131" s="131">
        <f t="shared" si="47"/>
        <v>2027</v>
      </c>
      <c r="EI131" s="131">
        <f t="shared" si="47"/>
        <v>2028</v>
      </c>
      <c r="EJ131" s="131">
        <f t="shared" si="47"/>
        <v>2029</v>
      </c>
      <c r="EK131" s="131">
        <f t="shared" si="47"/>
        <v>2030</v>
      </c>
      <c r="EL131" s="131">
        <f t="shared" si="47"/>
        <v>2031</v>
      </c>
      <c r="EM131" s="131">
        <f t="shared" si="47"/>
        <v>2032</v>
      </c>
      <c r="EN131" s="131">
        <f t="shared" si="47"/>
        <v>2033</v>
      </c>
      <c r="EO131" s="131">
        <f t="shared" si="47"/>
        <v>2034</v>
      </c>
      <c r="EP131" s="131">
        <f t="shared" si="47"/>
        <v>2035</v>
      </c>
      <c r="EQ131" s="131">
        <f t="shared" si="47"/>
        <v>2036</v>
      </c>
      <c r="ER131" s="131">
        <f t="shared" si="47"/>
        <v>2037</v>
      </c>
      <c r="ES131" s="131">
        <f t="shared" si="47"/>
        <v>2038</v>
      </c>
      <c r="ET131" s="131">
        <f t="shared" si="47"/>
        <v>2039</v>
      </c>
      <c r="EU131" s="131">
        <f t="shared" si="47"/>
        <v>2040</v>
      </c>
      <c r="EV131" s="131">
        <f t="shared" si="47"/>
        <v>2041</v>
      </c>
      <c r="EW131" s="131">
        <f t="shared" si="47"/>
        <v>2042</v>
      </c>
      <c r="EX131" s="131">
        <f t="shared" si="47"/>
        <v>2043</v>
      </c>
      <c r="EY131" s="131">
        <f t="shared" si="47"/>
        <v>2044</v>
      </c>
      <c r="EZ131" s="131">
        <f t="shared" si="47"/>
        <v>2045</v>
      </c>
      <c r="FA131" s="131">
        <f t="shared" si="47"/>
        <v>2046</v>
      </c>
      <c r="FB131" s="131">
        <f t="shared" si="47"/>
        <v>2047</v>
      </c>
      <c r="FC131" s="131">
        <f t="shared" si="47"/>
        <v>2048</v>
      </c>
      <c r="FD131" s="131">
        <f t="shared" si="47"/>
        <v>2049</v>
      </c>
      <c r="FE131" s="132">
        <f t="shared" si="47"/>
        <v>2050</v>
      </c>
      <c r="FG131" s="133">
        <f t="shared" ref="FG131:GP131" si="48">FG$1</f>
        <v>2015</v>
      </c>
      <c r="FH131" s="131">
        <f t="shared" si="48"/>
        <v>2016</v>
      </c>
      <c r="FI131" s="131">
        <f t="shared" si="48"/>
        <v>2017</v>
      </c>
      <c r="FJ131" s="131">
        <f t="shared" si="48"/>
        <v>2018</v>
      </c>
      <c r="FK131" s="131">
        <f t="shared" si="48"/>
        <v>2019</v>
      </c>
      <c r="FL131" s="131">
        <f t="shared" si="48"/>
        <v>2020</v>
      </c>
      <c r="FM131" s="131">
        <f t="shared" si="48"/>
        <v>2021</v>
      </c>
      <c r="FN131" s="131">
        <f t="shared" si="48"/>
        <v>2022</v>
      </c>
      <c r="FO131" s="131">
        <f t="shared" si="48"/>
        <v>2023</v>
      </c>
      <c r="FP131" s="131">
        <f t="shared" si="48"/>
        <v>2024</v>
      </c>
      <c r="FQ131" s="131">
        <f t="shared" si="48"/>
        <v>2025</v>
      </c>
      <c r="FR131" s="131">
        <f t="shared" si="48"/>
        <v>2026</v>
      </c>
      <c r="FS131" s="131">
        <f t="shared" si="48"/>
        <v>2027</v>
      </c>
      <c r="FT131" s="131">
        <f t="shared" si="48"/>
        <v>2028</v>
      </c>
      <c r="FU131" s="131">
        <f t="shared" si="48"/>
        <v>2029</v>
      </c>
      <c r="FV131" s="131">
        <f t="shared" si="48"/>
        <v>2030</v>
      </c>
      <c r="FW131" s="131">
        <f t="shared" si="48"/>
        <v>2031</v>
      </c>
      <c r="FX131" s="131">
        <f t="shared" si="48"/>
        <v>2032</v>
      </c>
      <c r="FY131" s="131">
        <f t="shared" si="48"/>
        <v>2033</v>
      </c>
      <c r="FZ131" s="131">
        <f t="shared" si="48"/>
        <v>2034</v>
      </c>
      <c r="GA131" s="131">
        <f t="shared" si="48"/>
        <v>2035</v>
      </c>
      <c r="GB131" s="131">
        <f t="shared" si="48"/>
        <v>2036</v>
      </c>
      <c r="GC131" s="131">
        <f t="shared" si="48"/>
        <v>2037</v>
      </c>
      <c r="GD131" s="131">
        <f t="shared" si="48"/>
        <v>2038</v>
      </c>
      <c r="GE131" s="131">
        <f t="shared" si="48"/>
        <v>2039</v>
      </c>
      <c r="GF131" s="131">
        <f t="shared" si="48"/>
        <v>2040</v>
      </c>
      <c r="GG131" s="131">
        <f t="shared" si="48"/>
        <v>2041</v>
      </c>
      <c r="GH131" s="131">
        <f t="shared" si="48"/>
        <v>2042</v>
      </c>
      <c r="GI131" s="131">
        <f t="shared" si="48"/>
        <v>2043</v>
      </c>
      <c r="GJ131" s="131">
        <f t="shared" si="48"/>
        <v>2044</v>
      </c>
      <c r="GK131" s="131">
        <f t="shared" si="48"/>
        <v>2045</v>
      </c>
      <c r="GL131" s="131">
        <f t="shared" si="48"/>
        <v>2046</v>
      </c>
      <c r="GM131" s="131">
        <f t="shared" si="48"/>
        <v>2047</v>
      </c>
      <c r="GN131" s="131">
        <f t="shared" si="48"/>
        <v>2048</v>
      </c>
      <c r="GO131" s="131">
        <f t="shared" si="48"/>
        <v>2049</v>
      </c>
      <c r="GP131" s="132">
        <f t="shared" si="48"/>
        <v>2050</v>
      </c>
    </row>
    <row r="132" spans="3:198" s="6" customFormat="1" ht="18" customHeight="1" x14ac:dyDescent="0.2">
      <c r="C132" s="312" t="s">
        <v>173</v>
      </c>
      <c r="D132" s="310"/>
      <c r="E132" s="296"/>
      <c r="F132" s="305"/>
      <c r="H132" s="35"/>
      <c r="I132" s="4"/>
      <c r="J132" s="8"/>
      <c r="K132" s="4"/>
      <c r="L132" s="4"/>
      <c r="M132" s="34"/>
      <c r="O132" s="297"/>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305"/>
      <c r="AZ132" s="297"/>
      <c r="BA132" s="296"/>
      <c r="BB132" s="296"/>
      <c r="BC132" s="296"/>
      <c r="BD132" s="296"/>
      <c r="BE132" s="296"/>
      <c r="BF132" s="296"/>
      <c r="BG132" s="296"/>
      <c r="BH132" s="296"/>
      <c r="BI132" s="296"/>
      <c r="BJ132" s="296"/>
      <c r="BK132" s="296"/>
      <c r="BL132" s="296"/>
      <c r="BM132" s="296"/>
      <c r="BN132" s="296"/>
      <c r="BO132" s="296"/>
      <c r="BP132" s="296"/>
      <c r="BQ132" s="296"/>
      <c r="BR132" s="296"/>
      <c r="BS132" s="296"/>
      <c r="BT132" s="296"/>
      <c r="BU132" s="296"/>
      <c r="BV132" s="296"/>
      <c r="BW132" s="296"/>
      <c r="BX132" s="296"/>
      <c r="BY132" s="296"/>
      <c r="BZ132" s="296"/>
      <c r="CA132" s="296"/>
      <c r="CB132" s="296"/>
      <c r="CC132" s="296"/>
      <c r="CD132" s="296"/>
      <c r="CE132" s="296"/>
      <c r="CF132" s="296"/>
      <c r="CG132" s="296"/>
      <c r="CH132" s="296"/>
      <c r="CI132" s="305"/>
      <c r="CK132" s="297"/>
      <c r="CL132" s="296"/>
      <c r="CM132" s="296"/>
      <c r="CN132" s="296"/>
      <c r="CO132" s="296"/>
      <c r="CP132" s="296"/>
      <c r="CQ132" s="296"/>
      <c r="CR132" s="296"/>
      <c r="CS132" s="296"/>
      <c r="CT132" s="296"/>
      <c r="CU132" s="296"/>
      <c r="CV132" s="296"/>
      <c r="CW132" s="296"/>
      <c r="CX132" s="296"/>
      <c r="CY132" s="296"/>
      <c r="CZ132" s="296"/>
      <c r="DA132" s="296"/>
      <c r="DB132" s="296"/>
      <c r="DC132" s="296"/>
      <c r="DD132" s="296"/>
      <c r="DE132" s="296"/>
      <c r="DF132" s="296"/>
      <c r="DG132" s="296"/>
      <c r="DH132" s="296"/>
      <c r="DI132" s="296"/>
      <c r="DJ132" s="296"/>
      <c r="DK132" s="296"/>
      <c r="DL132" s="296"/>
      <c r="DM132" s="296"/>
      <c r="DN132" s="296"/>
      <c r="DO132" s="296"/>
      <c r="DP132" s="296"/>
      <c r="DQ132" s="296"/>
      <c r="DR132" s="296"/>
      <c r="DS132" s="296"/>
      <c r="DT132" s="305"/>
      <c r="DV132" s="297"/>
      <c r="DW132" s="296"/>
      <c r="DX132" s="296"/>
      <c r="DY132" s="296"/>
      <c r="DZ132" s="296"/>
      <c r="EA132" s="296"/>
      <c r="EB132" s="296"/>
      <c r="EC132" s="296"/>
      <c r="ED132" s="296"/>
      <c r="EE132" s="296"/>
      <c r="EF132" s="296"/>
      <c r="EG132" s="296"/>
      <c r="EH132" s="296"/>
      <c r="EI132" s="296"/>
      <c r="EJ132" s="296"/>
      <c r="EK132" s="296"/>
      <c r="EL132" s="296"/>
      <c r="EM132" s="296"/>
      <c r="EN132" s="296"/>
      <c r="EO132" s="296"/>
      <c r="EP132" s="296"/>
      <c r="EQ132" s="296"/>
      <c r="ER132" s="296"/>
      <c r="ES132" s="296"/>
      <c r="ET132" s="296"/>
      <c r="EU132" s="296"/>
      <c r="EV132" s="296"/>
      <c r="EW132" s="296"/>
      <c r="EX132" s="296"/>
      <c r="EY132" s="296"/>
      <c r="EZ132" s="296"/>
      <c r="FA132" s="296"/>
      <c r="FB132" s="296"/>
      <c r="FC132" s="296"/>
      <c r="FD132" s="296"/>
      <c r="FE132" s="305"/>
      <c r="FG132" s="297"/>
      <c r="FH132" s="296"/>
      <c r="FI132" s="296"/>
      <c r="FJ132" s="296"/>
      <c r="FK132" s="296"/>
      <c r="FL132" s="296"/>
      <c r="FM132" s="296"/>
      <c r="FN132" s="296"/>
      <c r="FO132" s="296"/>
      <c r="FP132" s="296"/>
      <c r="FQ132" s="296"/>
      <c r="FR132" s="296"/>
      <c r="FS132" s="296"/>
      <c r="FT132" s="296"/>
      <c r="FU132" s="296"/>
      <c r="FV132" s="296"/>
      <c r="FW132" s="296"/>
      <c r="FX132" s="296"/>
      <c r="FY132" s="296"/>
      <c r="FZ132" s="296"/>
      <c r="GA132" s="296"/>
      <c r="GB132" s="296"/>
      <c r="GC132" s="296"/>
      <c r="GD132" s="296"/>
      <c r="GE132" s="296"/>
      <c r="GF132" s="296"/>
      <c r="GG132" s="296"/>
      <c r="GH132" s="296"/>
      <c r="GI132" s="296"/>
      <c r="GJ132" s="296"/>
      <c r="GK132" s="296"/>
      <c r="GL132" s="296"/>
      <c r="GM132" s="296"/>
      <c r="GN132" s="296"/>
      <c r="GO132" s="296"/>
      <c r="GP132" s="305"/>
    </row>
    <row r="133" spans="3:198" s="6" customFormat="1" ht="18" customHeight="1" x14ac:dyDescent="0.2">
      <c r="C133" s="39" t="s">
        <v>170</v>
      </c>
      <c r="E133" s="4" t="s">
        <v>288</v>
      </c>
      <c r="F133" s="34"/>
      <c r="H133" s="58"/>
      <c r="I133" s="4"/>
      <c r="J133" s="4"/>
      <c r="K133" s="49"/>
      <c r="L133" s="4"/>
      <c r="M133" s="34"/>
      <c r="O133" s="35"/>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59">
        <f>AX$48</f>
        <v>0</v>
      </c>
      <c r="AZ133" s="35"/>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59">
        <f>CI$48</f>
        <v>0</v>
      </c>
      <c r="CK133" s="35"/>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59">
        <f>DT$48</f>
        <v>0</v>
      </c>
      <c r="DV133" s="35"/>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59">
        <f>FE$48</f>
        <v>1.0528</v>
      </c>
      <c r="FG133" s="35"/>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59">
        <f>GP$48</f>
        <v>0</v>
      </c>
    </row>
    <row r="134" spans="3:198" s="6" customFormat="1" ht="18" customHeight="1" x14ac:dyDescent="0.2">
      <c r="C134" s="39" t="s">
        <v>174</v>
      </c>
      <c r="E134" s="4" t="s">
        <v>289</v>
      </c>
      <c r="F134" s="34"/>
      <c r="H134" s="58"/>
      <c r="I134" s="4"/>
      <c r="J134" s="4"/>
      <c r="K134" s="49"/>
      <c r="L134" s="4"/>
      <c r="M134" s="34"/>
      <c r="O134" s="35"/>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59">
        <f>AX133</f>
        <v>0</v>
      </c>
      <c r="AZ134" s="35"/>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59">
        <f>CI133</f>
        <v>0</v>
      </c>
      <c r="CK134" s="35"/>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59">
        <f>DT133</f>
        <v>0</v>
      </c>
      <c r="DV134" s="35"/>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59">
        <f>FE133</f>
        <v>1.0528</v>
      </c>
      <c r="FG134" s="35"/>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59">
        <f>GP133</f>
        <v>0</v>
      </c>
    </row>
    <row r="135" spans="3:198" s="6" customFormat="1" ht="18" customHeight="1" x14ac:dyDescent="0.2">
      <c r="C135" s="39" t="s">
        <v>175</v>
      </c>
      <c r="E135" s="4" t="s">
        <v>60</v>
      </c>
      <c r="F135" s="34" t="s">
        <v>36</v>
      </c>
      <c r="H135" s="61"/>
      <c r="I135" s="4"/>
      <c r="J135" s="4"/>
      <c r="K135" s="83"/>
      <c r="L135" s="4"/>
      <c r="M135" s="34"/>
      <c r="O135" s="35"/>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84">
        <v>760</v>
      </c>
      <c r="AZ135" s="35"/>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84">
        <f>$AX$135</f>
        <v>760</v>
      </c>
      <c r="CK135" s="35"/>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84">
        <f>$AX$135</f>
        <v>760</v>
      </c>
      <c r="DV135" s="35"/>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84">
        <f>$AX$135</f>
        <v>760</v>
      </c>
      <c r="FG135" s="35"/>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84">
        <f>$AX$135</f>
        <v>760</v>
      </c>
    </row>
    <row r="136" spans="3:198" s="6" customFormat="1" ht="18" customHeight="1" x14ac:dyDescent="0.2">
      <c r="C136" s="309" t="s">
        <v>176</v>
      </c>
      <c r="D136" s="310"/>
      <c r="E136" s="296"/>
      <c r="F136" s="305"/>
      <c r="H136" s="61"/>
      <c r="I136" s="4"/>
      <c r="J136" s="4"/>
      <c r="K136" s="83"/>
      <c r="L136" s="4"/>
      <c r="M136" s="34"/>
      <c r="O136" s="297"/>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301"/>
      <c r="AZ136" s="297"/>
      <c r="BA136" s="296"/>
      <c r="BB136" s="296"/>
      <c r="BC136" s="296"/>
      <c r="BD136" s="296"/>
      <c r="BE136" s="296"/>
      <c r="BF136" s="296"/>
      <c r="BG136" s="296"/>
      <c r="BH136" s="296"/>
      <c r="BI136" s="296"/>
      <c r="BJ136" s="296"/>
      <c r="BK136" s="296"/>
      <c r="BL136" s="296"/>
      <c r="BM136" s="296"/>
      <c r="BN136" s="296"/>
      <c r="BO136" s="296"/>
      <c r="BP136" s="296"/>
      <c r="BQ136" s="296"/>
      <c r="BR136" s="296"/>
      <c r="BS136" s="296"/>
      <c r="BT136" s="296"/>
      <c r="BU136" s="296"/>
      <c r="BV136" s="296"/>
      <c r="BW136" s="296"/>
      <c r="BX136" s="296"/>
      <c r="BY136" s="296"/>
      <c r="BZ136" s="296"/>
      <c r="CA136" s="296"/>
      <c r="CB136" s="296"/>
      <c r="CC136" s="296"/>
      <c r="CD136" s="296"/>
      <c r="CE136" s="296"/>
      <c r="CF136" s="296"/>
      <c r="CG136" s="296"/>
      <c r="CH136" s="296"/>
      <c r="CI136" s="301"/>
      <c r="CK136" s="297"/>
      <c r="CL136" s="296"/>
      <c r="CM136" s="296"/>
      <c r="CN136" s="296"/>
      <c r="CO136" s="296"/>
      <c r="CP136" s="296"/>
      <c r="CQ136" s="296"/>
      <c r="CR136" s="296"/>
      <c r="CS136" s="296"/>
      <c r="CT136" s="296"/>
      <c r="CU136" s="296"/>
      <c r="CV136" s="296"/>
      <c r="CW136" s="296"/>
      <c r="CX136" s="296"/>
      <c r="CY136" s="296"/>
      <c r="CZ136" s="296"/>
      <c r="DA136" s="296"/>
      <c r="DB136" s="296"/>
      <c r="DC136" s="296"/>
      <c r="DD136" s="296"/>
      <c r="DE136" s="296"/>
      <c r="DF136" s="296"/>
      <c r="DG136" s="296"/>
      <c r="DH136" s="296"/>
      <c r="DI136" s="296"/>
      <c r="DJ136" s="296"/>
      <c r="DK136" s="296"/>
      <c r="DL136" s="296"/>
      <c r="DM136" s="296"/>
      <c r="DN136" s="296"/>
      <c r="DO136" s="296"/>
      <c r="DP136" s="296"/>
      <c r="DQ136" s="296"/>
      <c r="DR136" s="296"/>
      <c r="DS136" s="296"/>
      <c r="DT136" s="301"/>
      <c r="DV136" s="297"/>
      <c r="DW136" s="296"/>
      <c r="DX136" s="296"/>
      <c r="DY136" s="296"/>
      <c r="DZ136" s="296"/>
      <c r="EA136" s="296"/>
      <c r="EB136" s="296"/>
      <c r="EC136" s="296"/>
      <c r="ED136" s="296"/>
      <c r="EE136" s="296"/>
      <c r="EF136" s="296"/>
      <c r="EG136" s="296"/>
      <c r="EH136" s="296"/>
      <c r="EI136" s="296"/>
      <c r="EJ136" s="296"/>
      <c r="EK136" s="296"/>
      <c r="EL136" s="296"/>
      <c r="EM136" s="296"/>
      <c r="EN136" s="296"/>
      <c r="EO136" s="296"/>
      <c r="EP136" s="296"/>
      <c r="EQ136" s="296"/>
      <c r="ER136" s="296"/>
      <c r="ES136" s="296"/>
      <c r="ET136" s="296"/>
      <c r="EU136" s="296"/>
      <c r="EV136" s="296"/>
      <c r="EW136" s="296"/>
      <c r="EX136" s="296"/>
      <c r="EY136" s="296"/>
      <c r="EZ136" s="296"/>
      <c r="FA136" s="296"/>
      <c r="FB136" s="296"/>
      <c r="FC136" s="296"/>
      <c r="FD136" s="296"/>
      <c r="FE136" s="301"/>
      <c r="FG136" s="297"/>
      <c r="FH136" s="296"/>
      <c r="FI136" s="296"/>
      <c r="FJ136" s="296"/>
      <c r="FK136" s="296"/>
      <c r="FL136" s="296"/>
      <c r="FM136" s="296"/>
      <c r="FN136" s="296"/>
      <c r="FO136" s="296"/>
      <c r="FP136" s="296"/>
      <c r="FQ136" s="296"/>
      <c r="FR136" s="296"/>
      <c r="FS136" s="296"/>
      <c r="FT136" s="296"/>
      <c r="FU136" s="296"/>
      <c r="FV136" s="296"/>
      <c r="FW136" s="296"/>
      <c r="FX136" s="296"/>
      <c r="FY136" s="296"/>
      <c r="FZ136" s="296"/>
      <c r="GA136" s="296"/>
      <c r="GB136" s="296"/>
      <c r="GC136" s="296"/>
      <c r="GD136" s="296"/>
      <c r="GE136" s="296"/>
      <c r="GF136" s="296"/>
      <c r="GG136" s="296"/>
      <c r="GH136" s="296"/>
      <c r="GI136" s="296"/>
      <c r="GJ136" s="296"/>
      <c r="GK136" s="296"/>
      <c r="GL136" s="296"/>
      <c r="GM136" s="296"/>
      <c r="GN136" s="296"/>
      <c r="GO136" s="296"/>
      <c r="GP136" s="301"/>
    </row>
    <row r="137" spans="3:198" s="6" customFormat="1" ht="18" customHeight="1" x14ac:dyDescent="0.2">
      <c r="C137" s="39" t="s">
        <v>177</v>
      </c>
      <c r="E137" s="4" t="s">
        <v>288</v>
      </c>
      <c r="F137" s="282"/>
      <c r="H137" s="61"/>
      <c r="I137" s="4"/>
      <c r="J137" s="4"/>
      <c r="K137" s="118"/>
      <c r="L137" s="4"/>
      <c r="M137" s="34"/>
      <c r="O137" s="35"/>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59">
        <f>AX134*2</f>
        <v>0</v>
      </c>
      <c r="AZ137" s="35"/>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59">
        <f>CI134*2</f>
        <v>0</v>
      </c>
      <c r="CK137" s="35"/>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59">
        <f>DT134*2</f>
        <v>0</v>
      </c>
      <c r="DV137" s="35"/>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59">
        <f>FE134*2</f>
        <v>2.1055999999999999</v>
      </c>
      <c r="FG137" s="35"/>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59">
        <f>GP134*2</f>
        <v>0</v>
      </c>
    </row>
    <row r="138" spans="3:198" s="6" customFormat="1" ht="18" customHeight="1" x14ac:dyDescent="0.2">
      <c r="C138" s="39" t="s">
        <v>133</v>
      </c>
      <c r="E138" s="4" t="s">
        <v>134</v>
      </c>
      <c r="F138" s="34"/>
      <c r="H138" s="61"/>
      <c r="I138" s="4"/>
      <c r="J138" s="4"/>
      <c r="K138" s="118"/>
      <c r="L138" s="4"/>
      <c r="M138" s="34"/>
      <c r="O138" s="35"/>
      <c r="P138" s="4"/>
      <c r="Q138" s="4"/>
      <c r="R138" s="4"/>
      <c r="S138" s="4"/>
      <c r="T138" s="4"/>
      <c r="U138" s="4"/>
      <c r="V138" s="4"/>
      <c r="W138" s="4"/>
      <c r="X138" s="4"/>
      <c r="Y138" s="4"/>
      <c r="Z138" s="4"/>
      <c r="AA138" s="4"/>
      <c r="AB138" s="4"/>
      <c r="AC138" s="4"/>
      <c r="AD138" s="48">
        <f>AX138*1/4</f>
        <v>0</v>
      </c>
      <c r="AE138" s="4"/>
      <c r="AF138" s="4"/>
      <c r="AG138" s="4"/>
      <c r="AH138" s="4"/>
      <c r="AI138" s="4"/>
      <c r="AJ138" s="4"/>
      <c r="AK138" s="4"/>
      <c r="AL138" s="4"/>
      <c r="AM138" s="4"/>
      <c r="AN138" s="4"/>
      <c r="AO138" s="4"/>
      <c r="AP138" s="4"/>
      <c r="AQ138" s="4"/>
      <c r="AR138" s="4"/>
      <c r="AS138" s="4"/>
      <c r="AT138" s="4"/>
      <c r="AU138" s="4"/>
      <c r="AV138" s="4"/>
      <c r="AW138" s="4"/>
      <c r="AX138" s="59">
        <f>AX137*6.31</f>
        <v>0</v>
      </c>
      <c r="AZ138" s="35"/>
      <c r="BA138" s="4"/>
      <c r="BB138" s="4"/>
      <c r="BC138" s="4"/>
      <c r="BD138" s="4"/>
      <c r="BE138" s="4"/>
      <c r="BF138" s="4"/>
      <c r="BG138" s="4"/>
      <c r="BH138" s="4"/>
      <c r="BI138" s="4"/>
      <c r="BJ138" s="4"/>
      <c r="BK138" s="4"/>
      <c r="BL138" s="4"/>
      <c r="BM138" s="4"/>
      <c r="BN138" s="4"/>
      <c r="BO138" s="48">
        <f>CI138*1/4</f>
        <v>0</v>
      </c>
      <c r="BP138" s="4"/>
      <c r="BQ138" s="4"/>
      <c r="BR138" s="4"/>
      <c r="BS138" s="4"/>
      <c r="BT138" s="4"/>
      <c r="BU138" s="4"/>
      <c r="BV138" s="4"/>
      <c r="BW138" s="4"/>
      <c r="BX138" s="4"/>
      <c r="BY138" s="4"/>
      <c r="BZ138" s="4"/>
      <c r="CA138" s="4"/>
      <c r="CB138" s="4"/>
      <c r="CC138" s="4"/>
      <c r="CD138" s="4"/>
      <c r="CE138" s="4"/>
      <c r="CF138" s="4"/>
      <c r="CG138" s="4"/>
      <c r="CH138" s="4"/>
      <c r="CI138" s="59">
        <f>CI137*6.31</f>
        <v>0</v>
      </c>
      <c r="CK138" s="35"/>
      <c r="CL138" s="4"/>
      <c r="CM138" s="4"/>
      <c r="CN138" s="4"/>
      <c r="CO138" s="4"/>
      <c r="CP138" s="4"/>
      <c r="CQ138" s="4"/>
      <c r="CR138" s="4"/>
      <c r="CS138" s="4"/>
      <c r="CT138" s="4"/>
      <c r="CU138" s="4"/>
      <c r="CV138" s="4"/>
      <c r="CW138" s="4"/>
      <c r="CX138" s="4"/>
      <c r="CY138" s="4"/>
      <c r="CZ138" s="48">
        <f>DT138*1/4</f>
        <v>0</v>
      </c>
      <c r="DA138" s="4"/>
      <c r="DB138" s="4"/>
      <c r="DC138" s="4"/>
      <c r="DD138" s="4"/>
      <c r="DE138" s="4"/>
      <c r="DF138" s="4"/>
      <c r="DG138" s="4"/>
      <c r="DH138" s="4"/>
      <c r="DI138" s="4"/>
      <c r="DJ138" s="4"/>
      <c r="DK138" s="4"/>
      <c r="DL138" s="4"/>
      <c r="DM138" s="4"/>
      <c r="DN138" s="4"/>
      <c r="DO138" s="4"/>
      <c r="DP138" s="4"/>
      <c r="DQ138" s="4"/>
      <c r="DR138" s="4"/>
      <c r="DS138" s="4"/>
      <c r="DT138" s="59">
        <f>DT137*6.31</f>
        <v>0</v>
      </c>
      <c r="DV138" s="35"/>
      <c r="DW138" s="4"/>
      <c r="DX138" s="4"/>
      <c r="DY138" s="4"/>
      <c r="DZ138" s="4"/>
      <c r="EA138" s="4"/>
      <c r="EB138" s="4"/>
      <c r="EC138" s="4"/>
      <c r="ED138" s="4"/>
      <c r="EE138" s="4"/>
      <c r="EF138" s="4"/>
      <c r="EG138" s="4"/>
      <c r="EH138" s="4"/>
      <c r="EI138" s="4"/>
      <c r="EJ138" s="4"/>
      <c r="EK138" s="48">
        <f>FE138*1/4</f>
        <v>3.3215839999999996</v>
      </c>
      <c r="EL138" s="4"/>
      <c r="EM138" s="4"/>
      <c r="EN138" s="4"/>
      <c r="EO138" s="4"/>
      <c r="EP138" s="4"/>
      <c r="EQ138" s="4"/>
      <c r="ER138" s="4"/>
      <c r="ES138" s="4"/>
      <c r="ET138" s="4"/>
      <c r="EU138" s="4"/>
      <c r="EV138" s="4"/>
      <c r="EW138" s="4"/>
      <c r="EX138" s="4"/>
      <c r="EY138" s="4"/>
      <c r="EZ138" s="4"/>
      <c r="FA138" s="4"/>
      <c r="FB138" s="4"/>
      <c r="FC138" s="4"/>
      <c r="FD138" s="4"/>
      <c r="FE138" s="59">
        <f>FE137*6.31</f>
        <v>13.286335999999999</v>
      </c>
      <c r="FG138" s="35"/>
      <c r="FH138" s="4"/>
      <c r="FI138" s="4"/>
      <c r="FJ138" s="4"/>
      <c r="FK138" s="4"/>
      <c r="FL138" s="4"/>
      <c r="FM138" s="4"/>
      <c r="FN138" s="4"/>
      <c r="FO138" s="4"/>
      <c r="FP138" s="4"/>
      <c r="FQ138" s="4"/>
      <c r="FR138" s="4"/>
      <c r="FS138" s="4"/>
      <c r="FT138" s="4"/>
      <c r="FU138" s="4"/>
      <c r="FV138" s="48">
        <f>GP138*1/4</f>
        <v>0</v>
      </c>
      <c r="FW138" s="4"/>
      <c r="FX138" s="4"/>
      <c r="FY138" s="4"/>
      <c r="FZ138" s="4"/>
      <c r="GA138" s="4"/>
      <c r="GB138" s="4"/>
      <c r="GC138" s="4"/>
      <c r="GD138" s="4"/>
      <c r="GE138" s="4"/>
      <c r="GF138" s="4"/>
      <c r="GG138" s="4"/>
      <c r="GH138" s="4"/>
      <c r="GI138" s="4"/>
      <c r="GJ138" s="4"/>
      <c r="GK138" s="4"/>
      <c r="GL138" s="4"/>
      <c r="GM138" s="4"/>
      <c r="GN138" s="4"/>
      <c r="GO138" s="4"/>
      <c r="GP138" s="59">
        <f>GP137*6.31</f>
        <v>0</v>
      </c>
    </row>
    <row r="139" spans="3:198" s="6" customFormat="1" ht="18" customHeight="1" x14ac:dyDescent="0.2">
      <c r="C139" s="187" t="s">
        <v>178</v>
      </c>
      <c r="E139" s="4" t="s">
        <v>80</v>
      </c>
      <c r="F139" s="34"/>
      <c r="H139" s="61"/>
      <c r="I139" s="4"/>
      <c r="J139" s="4"/>
      <c r="K139" s="163"/>
      <c r="L139" s="4"/>
      <c r="M139" s="34"/>
      <c r="O139" s="35"/>
      <c r="P139" s="4"/>
      <c r="Q139" s="4"/>
      <c r="R139" s="4"/>
      <c r="S139" s="4"/>
      <c r="T139" s="4"/>
      <c r="U139" s="4"/>
      <c r="V139" s="4"/>
      <c r="W139" s="4"/>
      <c r="X139" s="4"/>
      <c r="Y139" s="4"/>
      <c r="Z139" s="4"/>
      <c r="AA139" s="4"/>
      <c r="AB139" s="4"/>
      <c r="AC139" s="4"/>
      <c r="AD139" s="143">
        <v>0</v>
      </c>
      <c r="AE139" s="4"/>
      <c r="AF139" s="4"/>
      <c r="AG139" s="4"/>
      <c r="AH139" s="4"/>
      <c r="AI139" s="4"/>
      <c r="AJ139" s="4"/>
      <c r="AK139" s="4"/>
      <c r="AL139" s="4"/>
      <c r="AM139" s="4"/>
      <c r="AN139" s="4"/>
      <c r="AO139" s="4"/>
      <c r="AP139" s="4"/>
      <c r="AQ139" s="4"/>
      <c r="AR139" s="4"/>
      <c r="AS139" s="4"/>
      <c r="AT139" s="4"/>
      <c r="AU139" s="4"/>
      <c r="AV139" s="4"/>
      <c r="AW139" s="4"/>
      <c r="AX139" s="168">
        <v>0</v>
      </c>
      <c r="AZ139" s="35"/>
      <c r="BA139" s="4"/>
      <c r="BB139" s="4"/>
      <c r="BC139" s="4"/>
      <c r="BD139" s="4"/>
      <c r="BE139" s="4"/>
      <c r="BF139" s="4"/>
      <c r="BG139" s="4"/>
      <c r="BH139" s="4"/>
      <c r="BI139" s="4"/>
      <c r="BJ139" s="4"/>
      <c r="BK139" s="4"/>
      <c r="BL139" s="4"/>
      <c r="BM139" s="4"/>
      <c r="BN139" s="4"/>
      <c r="BO139" s="143">
        <v>0</v>
      </c>
      <c r="BP139" s="4"/>
      <c r="BQ139" s="4"/>
      <c r="BR139" s="4"/>
      <c r="BS139" s="4"/>
      <c r="BT139" s="4"/>
      <c r="BU139" s="4"/>
      <c r="BV139" s="4"/>
      <c r="BW139" s="4"/>
      <c r="BX139" s="4"/>
      <c r="BY139" s="4"/>
      <c r="BZ139" s="4"/>
      <c r="CA139" s="4"/>
      <c r="CB139" s="4"/>
      <c r="CC139" s="4"/>
      <c r="CD139" s="4"/>
      <c r="CE139" s="4"/>
      <c r="CF139" s="4"/>
      <c r="CG139" s="4"/>
      <c r="CH139" s="4"/>
      <c r="CI139" s="168">
        <v>0</v>
      </c>
      <c r="CK139" s="35"/>
      <c r="CL139" s="4"/>
      <c r="CM139" s="4"/>
      <c r="CN139" s="4"/>
      <c r="CO139" s="4"/>
      <c r="CP139" s="4"/>
      <c r="CQ139" s="4"/>
      <c r="CR139" s="4"/>
      <c r="CS139" s="4"/>
      <c r="CT139" s="4"/>
      <c r="CU139" s="4"/>
      <c r="CV139" s="4"/>
      <c r="CW139" s="4"/>
      <c r="CX139" s="4"/>
      <c r="CY139" s="4"/>
      <c r="CZ139" s="143">
        <v>0</v>
      </c>
      <c r="DA139" s="4"/>
      <c r="DB139" s="4"/>
      <c r="DC139" s="4"/>
      <c r="DD139" s="4"/>
      <c r="DE139" s="4"/>
      <c r="DF139" s="4"/>
      <c r="DG139" s="4"/>
      <c r="DH139" s="4"/>
      <c r="DI139" s="4"/>
      <c r="DJ139" s="4"/>
      <c r="DK139" s="4"/>
      <c r="DL139" s="4"/>
      <c r="DM139" s="4"/>
      <c r="DN139" s="4"/>
      <c r="DO139" s="4"/>
      <c r="DP139" s="4"/>
      <c r="DQ139" s="4"/>
      <c r="DR139" s="4"/>
      <c r="DS139" s="4"/>
      <c r="DT139" s="168">
        <v>0</v>
      </c>
      <c r="DV139" s="35"/>
      <c r="DW139" s="4"/>
      <c r="DX139" s="4"/>
      <c r="DY139" s="4"/>
      <c r="DZ139" s="4"/>
      <c r="EA139" s="4"/>
      <c r="EB139" s="4"/>
      <c r="EC139" s="4"/>
      <c r="ED139" s="4"/>
      <c r="EE139" s="4"/>
      <c r="EF139" s="4"/>
      <c r="EG139" s="4"/>
      <c r="EH139" s="4"/>
      <c r="EI139" s="4"/>
      <c r="EJ139" s="4"/>
      <c r="EK139" s="143">
        <v>0.15</v>
      </c>
      <c r="EL139" s="4"/>
      <c r="EM139" s="4"/>
      <c r="EN139" s="4"/>
      <c r="EO139" s="4"/>
      <c r="EP139" s="4"/>
      <c r="EQ139" s="4"/>
      <c r="ER139" s="4"/>
      <c r="ES139" s="4"/>
      <c r="ET139" s="4"/>
      <c r="EU139" s="4"/>
      <c r="EV139" s="4"/>
      <c r="EW139" s="4"/>
      <c r="EX139" s="4"/>
      <c r="EY139" s="4"/>
      <c r="EZ139" s="4"/>
      <c r="FA139" s="4"/>
      <c r="FB139" s="4"/>
      <c r="FC139" s="4"/>
      <c r="FD139" s="4"/>
      <c r="FE139" s="168">
        <v>0.75</v>
      </c>
      <c r="FG139" s="35"/>
      <c r="FH139" s="4"/>
      <c r="FI139" s="4"/>
      <c r="FJ139" s="4"/>
      <c r="FK139" s="4"/>
      <c r="FL139" s="4"/>
      <c r="FM139" s="4"/>
      <c r="FN139" s="4"/>
      <c r="FO139" s="4"/>
      <c r="FP139" s="4"/>
      <c r="FQ139" s="4"/>
      <c r="FR139" s="4"/>
      <c r="FS139" s="4"/>
      <c r="FT139" s="4"/>
      <c r="FU139" s="4"/>
      <c r="FV139" s="143">
        <v>0</v>
      </c>
      <c r="FW139" s="4"/>
      <c r="FX139" s="4"/>
      <c r="FY139" s="4"/>
      <c r="FZ139" s="4"/>
      <c r="GA139" s="4"/>
      <c r="GB139" s="4"/>
      <c r="GC139" s="4"/>
      <c r="GD139" s="4"/>
      <c r="GE139" s="4"/>
      <c r="GF139" s="4"/>
      <c r="GG139" s="4"/>
      <c r="GH139" s="4"/>
      <c r="GI139" s="4"/>
      <c r="GJ139" s="4"/>
      <c r="GK139" s="4"/>
      <c r="GL139" s="4"/>
      <c r="GM139" s="4"/>
      <c r="GN139" s="4"/>
      <c r="GO139" s="4"/>
      <c r="GP139" s="168">
        <v>0</v>
      </c>
    </row>
    <row r="140" spans="3:198" s="6" customFormat="1" ht="18" customHeight="1" x14ac:dyDescent="0.2">
      <c r="C140" s="39" t="s">
        <v>179</v>
      </c>
      <c r="E140" s="4" t="s">
        <v>60</v>
      </c>
      <c r="F140" s="34" t="s">
        <v>180</v>
      </c>
      <c r="H140" s="61"/>
      <c r="I140" s="4"/>
      <c r="J140" s="4"/>
      <c r="K140" s="83"/>
      <c r="L140" s="4"/>
      <c r="M140" s="34"/>
      <c r="O140" s="35"/>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84">
        <v>1300</v>
      </c>
      <c r="AZ140" s="35"/>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84">
        <f>$AX$140</f>
        <v>1300</v>
      </c>
      <c r="CK140" s="35"/>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84">
        <f>$AX$140</f>
        <v>1300</v>
      </c>
      <c r="DV140" s="35"/>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84">
        <f>$AX$140</f>
        <v>1300</v>
      </c>
      <c r="FG140" s="35"/>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84">
        <f>$AX$140</f>
        <v>1300</v>
      </c>
    </row>
    <row r="141" spans="3:198" s="6" customFormat="1" ht="18" customHeight="1" x14ac:dyDescent="0.2">
      <c r="C141" s="39" t="s">
        <v>136</v>
      </c>
      <c r="E141" s="4" t="s">
        <v>295</v>
      </c>
      <c r="F141" s="34" t="s">
        <v>181</v>
      </c>
      <c r="H141" s="61"/>
      <c r="I141" s="4"/>
      <c r="J141" s="4"/>
      <c r="K141" s="83"/>
      <c r="L141" s="4"/>
      <c r="M141" s="34"/>
      <c r="O141" s="35"/>
      <c r="P141" s="4"/>
      <c r="Q141" s="4"/>
      <c r="R141" s="4"/>
      <c r="S141" s="4"/>
      <c r="T141" s="4"/>
      <c r="U141" s="4"/>
      <c r="V141" s="4"/>
      <c r="W141" s="4"/>
      <c r="X141" s="4"/>
      <c r="Y141" s="4"/>
      <c r="Z141" s="4"/>
      <c r="AA141" s="4"/>
      <c r="AB141" s="4"/>
      <c r="AC141" s="4"/>
      <c r="AD141" s="108">
        <v>271</v>
      </c>
      <c r="AE141" s="4"/>
      <c r="AF141" s="4"/>
      <c r="AG141" s="4"/>
      <c r="AH141" s="4"/>
      <c r="AI141" s="4"/>
      <c r="AJ141" s="4"/>
      <c r="AK141" s="4"/>
      <c r="AL141" s="4"/>
      <c r="AM141" s="4"/>
      <c r="AN141" s="4"/>
      <c r="AO141" s="4"/>
      <c r="AP141" s="4"/>
      <c r="AQ141" s="4"/>
      <c r="AR141" s="4"/>
      <c r="AS141" s="4"/>
      <c r="AT141" s="4"/>
      <c r="AU141" s="4"/>
      <c r="AV141" s="4"/>
      <c r="AW141" s="4"/>
      <c r="AX141" s="84">
        <f>AD141/2</f>
        <v>135.5</v>
      </c>
      <c r="AZ141" s="35"/>
      <c r="BA141" s="4"/>
      <c r="BB141" s="4"/>
      <c r="BC141" s="4"/>
      <c r="BD141" s="4"/>
      <c r="BE141" s="4"/>
      <c r="BF141" s="4"/>
      <c r="BG141" s="4"/>
      <c r="BH141" s="4"/>
      <c r="BI141" s="4"/>
      <c r="BJ141" s="4"/>
      <c r="BK141" s="4"/>
      <c r="BL141" s="4"/>
      <c r="BM141" s="4"/>
      <c r="BN141" s="4"/>
      <c r="BO141" s="108">
        <f>$AD$141</f>
        <v>271</v>
      </c>
      <c r="BP141" s="4"/>
      <c r="BQ141" s="4"/>
      <c r="BR141" s="4"/>
      <c r="BS141" s="4"/>
      <c r="BT141" s="4"/>
      <c r="BU141" s="4"/>
      <c r="BV141" s="4"/>
      <c r="BW141" s="4"/>
      <c r="BX141" s="4"/>
      <c r="BY141" s="4"/>
      <c r="BZ141" s="4"/>
      <c r="CA141" s="4"/>
      <c r="CB141" s="4"/>
      <c r="CC141" s="4"/>
      <c r="CD141" s="4"/>
      <c r="CE141" s="4"/>
      <c r="CF141" s="4"/>
      <c r="CG141" s="4"/>
      <c r="CH141" s="4"/>
      <c r="CI141" s="84">
        <f>BO141/2</f>
        <v>135.5</v>
      </c>
      <c r="CK141" s="35"/>
      <c r="CL141" s="4"/>
      <c r="CM141" s="4"/>
      <c r="CN141" s="4"/>
      <c r="CO141" s="4"/>
      <c r="CP141" s="4"/>
      <c r="CQ141" s="4"/>
      <c r="CR141" s="4"/>
      <c r="CS141" s="4"/>
      <c r="CT141" s="4"/>
      <c r="CU141" s="4"/>
      <c r="CV141" s="4"/>
      <c r="CW141" s="4"/>
      <c r="CX141" s="4"/>
      <c r="CY141" s="4"/>
      <c r="CZ141" s="108">
        <f>$AD$141</f>
        <v>271</v>
      </c>
      <c r="DA141" s="4"/>
      <c r="DB141" s="4"/>
      <c r="DC141" s="4"/>
      <c r="DD141" s="4"/>
      <c r="DE141" s="4"/>
      <c r="DF141" s="4"/>
      <c r="DG141" s="4"/>
      <c r="DH141" s="4"/>
      <c r="DI141" s="4"/>
      <c r="DJ141" s="4"/>
      <c r="DK141" s="4"/>
      <c r="DL141" s="4"/>
      <c r="DM141" s="4"/>
      <c r="DN141" s="4"/>
      <c r="DO141" s="4"/>
      <c r="DP141" s="4"/>
      <c r="DQ141" s="4"/>
      <c r="DR141" s="4"/>
      <c r="DS141" s="4"/>
      <c r="DT141" s="84">
        <f>CZ141/2</f>
        <v>135.5</v>
      </c>
      <c r="DV141" s="35"/>
      <c r="DW141" s="4"/>
      <c r="DX141" s="4"/>
      <c r="DY141" s="4"/>
      <c r="DZ141" s="4"/>
      <c r="EA141" s="4"/>
      <c r="EB141" s="4"/>
      <c r="EC141" s="4"/>
      <c r="ED141" s="4"/>
      <c r="EE141" s="4"/>
      <c r="EF141" s="4"/>
      <c r="EG141" s="4"/>
      <c r="EH141" s="4"/>
      <c r="EI141" s="4"/>
      <c r="EJ141" s="4"/>
      <c r="EK141" s="108">
        <f>$AD$141</f>
        <v>271</v>
      </c>
      <c r="EL141" s="4"/>
      <c r="EM141" s="4"/>
      <c r="EN141" s="4"/>
      <c r="EO141" s="4"/>
      <c r="EP141" s="4"/>
      <c r="EQ141" s="4"/>
      <c r="ER141" s="4"/>
      <c r="ES141" s="4"/>
      <c r="ET141" s="4"/>
      <c r="EU141" s="4"/>
      <c r="EV141" s="4"/>
      <c r="EW141" s="4"/>
      <c r="EX141" s="4"/>
      <c r="EY141" s="4"/>
      <c r="EZ141" s="4"/>
      <c r="FA141" s="4"/>
      <c r="FB141" s="4"/>
      <c r="FC141" s="4"/>
      <c r="FD141" s="4"/>
      <c r="FE141" s="84">
        <f>EK141/2</f>
        <v>135.5</v>
      </c>
      <c r="FG141" s="35"/>
      <c r="FH141" s="4"/>
      <c r="FI141" s="4"/>
      <c r="FJ141" s="4"/>
      <c r="FK141" s="4"/>
      <c r="FL141" s="4"/>
      <c r="FM141" s="4"/>
      <c r="FN141" s="4"/>
      <c r="FO141" s="4"/>
      <c r="FP141" s="4"/>
      <c r="FQ141" s="4"/>
      <c r="FR141" s="4"/>
      <c r="FS141" s="4"/>
      <c r="FT141" s="4"/>
      <c r="FU141" s="4"/>
      <c r="FV141" s="108">
        <f>$AD$141</f>
        <v>271</v>
      </c>
      <c r="FW141" s="4"/>
      <c r="FX141" s="4"/>
      <c r="FY141" s="4"/>
      <c r="FZ141" s="4"/>
      <c r="GA141" s="4"/>
      <c r="GB141" s="4"/>
      <c r="GC141" s="4"/>
      <c r="GD141" s="4"/>
      <c r="GE141" s="4"/>
      <c r="GF141" s="4"/>
      <c r="GG141" s="4"/>
      <c r="GH141" s="4"/>
      <c r="GI141" s="4"/>
      <c r="GJ141" s="4"/>
      <c r="GK141" s="4"/>
      <c r="GL141" s="4"/>
      <c r="GM141" s="4"/>
      <c r="GN141" s="4"/>
      <c r="GO141" s="4"/>
      <c r="GP141" s="84">
        <f>FV141/2</f>
        <v>135.5</v>
      </c>
    </row>
    <row r="142" spans="3:198" s="6" customFormat="1" ht="18" customHeight="1" x14ac:dyDescent="0.2">
      <c r="C142" s="309" t="s">
        <v>372</v>
      </c>
      <c r="D142" s="310"/>
      <c r="E142" s="296" t="s">
        <v>290</v>
      </c>
      <c r="F142" s="305"/>
      <c r="H142" s="61"/>
      <c r="I142" s="4"/>
      <c r="J142" s="4"/>
      <c r="K142" s="83"/>
      <c r="L142" s="4"/>
      <c r="M142" s="34"/>
      <c r="O142" s="35"/>
      <c r="P142" s="4"/>
      <c r="Q142" s="4"/>
      <c r="R142" s="4"/>
      <c r="S142" s="4"/>
      <c r="T142" s="4"/>
      <c r="U142" s="4"/>
      <c r="V142" s="4"/>
      <c r="W142" s="4"/>
      <c r="X142" s="4"/>
      <c r="Y142" s="4"/>
      <c r="Z142" s="4"/>
      <c r="AA142" s="4"/>
      <c r="AB142" s="4"/>
      <c r="AC142" s="4"/>
      <c r="AD142" s="140">
        <f>SUM(AD143:AD146)</f>
        <v>0</v>
      </c>
      <c r="AE142" s="4"/>
      <c r="AF142" s="4"/>
      <c r="AG142" s="4"/>
      <c r="AH142" s="4"/>
      <c r="AI142" s="4"/>
      <c r="AJ142" s="4"/>
      <c r="AK142" s="4"/>
      <c r="AL142" s="4"/>
      <c r="AM142" s="4"/>
      <c r="AN142" s="4"/>
      <c r="AO142" s="4"/>
      <c r="AP142" s="4"/>
      <c r="AQ142" s="4"/>
      <c r="AR142" s="4"/>
      <c r="AS142" s="4"/>
      <c r="AT142" s="4"/>
      <c r="AU142" s="4"/>
      <c r="AV142" s="4"/>
      <c r="AW142" s="4"/>
      <c r="AX142" s="62">
        <f>SUM(AX143:AX146)</f>
        <v>0</v>
      </c>
      <c r="AZ142" s="35"/>
      <c r="BA142" s="4"/>
      <c r="BB142" s="4"/>
      <c r="BC142" s="4"/>
      <c r="BD142" s="4"/>
      <c r="BE142" s="4"/>
      <c r="BF142" s="4"/>
      <c r="BG142" s="4"/>
      <c r="BH142" s="4"/>
      <c r="BI142" s="4"/>
      <c r="BJ142" s="4"/>
      <c r="BK142" s="4"/>
      <c r="BL142" s="4"/>
      <c r="BM142" s="4"/>
      <c r="BN142" s="4"/>
      <c r="BO142" s="140">
        <f>SUM(BO143:BO146)</f>
        <v>0</v>
      </c>
      <c r="BP142" s="4"/>
      <c r="BQ142" s="4"/>
      <c r="BR142" s="4"/>
      <c r="BS142" s="4"/>
      <c r="BT142" s="4"/>
      <c r="BU142" s="4"/>
      <c r="BV142" s="4"/>
      <c r="BW142" s="4"/>
      <c r="BX142" s="4"/>
      <c r="BY142" s="4"/>
      <c r="BZ142" s="4"/>
      <c r="CA142" s="4"/>
      <c r="CB142" s="4"/>
      <c r="CC142" s="4"/>
      <c r="CD142" s="4"/>
      <c r="CE142" s="4"/>
      <c r="CF142" s="4"/>
      <c r="CG142" s="4"/>
      <c r="CH142" s="4"/>
      <c r="CI142" s="62">
        <f>SUM(CI143:CI146)</f>
        <v>0</v>
      </c>
      <c r="CK142" s="35"/>
      <c r="CL142" s="4"/>
      <c r="CM142" s="4"/>
      <c r="CN142" s="4"/>
      <c r="CO142" s="4"/>
      <c r="CP142" s="4"/>
      <c r="CQ142" s="4"/>
      <c r="CR142" s="4"/>
      <c r="CS142" s="4"/>
      <c r="CT142" s="4"/>
      <c r="CU142" s="4"/>
      <c r="CV142" s="4"/>
      <c r="CW142" s="4"/>
      <c r="CX142" s="4"/>
      <c r="CY142" s="4"/>
      <c r="CZ142" s="140">
        <f>SUM(CZ143:CZ146)</f>
        <v>0</v>
      </c>
      <c r="DA142" s="4"/>
      <c r="DB142" s="4"/>
      <c r="DC142" s="4"/>
      <c r="DD142" s="4"/>
      <c r="DE142" s="4"/>
      <c r="DF142" s="4"/>
      <c r="DG142" s="4"/>
      <c r="DH142" s="4"/>
      <c r="DI142" s="4"/>
      <c r="DJ142" s="4"/>
      <c r="DK142" s="4"/>
      <c r="DL142" s="4"/>
      <c r="DM142" s="4"/>
      <c r="DN142" s="4"/>
      <c r="DO142" s="4"/>
      <c r="DP142" s="4"/>
      <c r="DQ142" s="4"/>
      <c r="DR142" s="4"/>
      <c r="DS142" s="4"/>
      <c r="DT142" s="62">
        <f>SUM(DT143:DT146)</f>
        <v>0</v>
      </c>
      <c r="DV142" s="35"/>
      <c r="DW142" s="4"/>
      <c r="DX142" s="4"/>
      <c r="DY142" s="4"/>
      <c r="DZ142" s="4"/>
      <c r="EA142" s="4"/>
      <c r="EB142" s="4"/>
      <c r="EC142" s="4"/>
      <c r="ED142" s="4"/>
      <c r="EE142" s="4"/>
      <c r="EF142" s="4"/>
      <c r="EG142" s="4"/>
      <c r="EH142" s="4"/>
      <c r="EI142" s="4"/>
      <c r="EJ142" s="4"/>
      <c r="EK142" s="140">
        <f>SUM(EK143:EK144)</f>
        <v>1784.5012639999998</v>
      </c>
      <c r="EL142" s="4"/>
      <c r="EM142" s="4"/>
      <c r="EN142" s="4"/>
      <c r="EO142" s="4"/>
      <c r="EP142" s="4"/>
      <c r="EQ142" s="4"/>
      <c r="ER142" s="4"/>
      <c r="ES142" s="4"/>
      <c r="ET142" s="4"/>
      <c r="EU142" s="4"/>
      <c r="EV142" s="4"/>
      <c r="EW142" s="4"/>
      <c r="EX142" s="4"/>
      <c r="EY142" s="4"/>
      <c r="EZ142" s="4"/>
      <c r="FA142" s="4"/>
      <c r="FB142" s="4"/>
      <c r="FC142" s="4"/>
      <c r="FD142" s="4"/>
      <c r="FE142" s="62">
        <f>SUM(FE143:FE144)</f>
        <v>4003.279896</v>
      </c>
      <c r="FG142" s="35"/>
      <c r="FH142" s="4"/>
      <c r="FI142" s="4"/>
      <c r="FJ142" s="4"/>
      <c r="FK142" s="4"/>
      <c r="FL142" s="4"/>
      <c r="FM142" s="4"/>
      <c r="FN142" s="4"/>
      <c r="FO142" s="4"/>
      <c r="FP142" s="4"/>
      <c r="FQ142" s="4"/>
      <c r="FR142" s="4"/>
      <c r="FS142" s="4"/>
      <c r="FT142" s="4"/>
      <c r="FU142" s="4"/>
      <c r="FV142" s="140">
        <f>SUM(FV143:FV146)</f>
        <v>0</v>
      </c>
      <c r="FW142" s="4"/>
      <c r="FX142" s="4"/>
      <c r="FY142" s="4"/>
      <c r="FZ142" s="4"/>
      <c r="GA142" s="4"/>
      <c r="GB142" s="4"/>
      <c r="GC142" s="4"/>
      <c r="GD142" s="4"/>
      <c r="GE142" s="4"/>
      <c r="GF142" s="4"/>
      <c r="GG142" s="4"/>
      <c r="GH142" s="4"/>
      <c r="GI142" s="4"/>
      <c r="GJ142" s="4"/>
      <c r="GK142" s="4"/>
      <c r="GL142" s="4"/>
      <c r="GM142" s="4"/>
      <c r="GN142" s="4"/>
      <c r="GO142" s="4"/>
      <c r="GP142" s="62">
        <f>SUM(GP143:GP146)</f>
        <v>0</v>
      </c>
    </row>
    <row r="143" spans="3:198" s="6" customFormat="1" ht="18" customHeight="1" x14ac:dyDescent="0.2">
      <c r="C143" s="39" t="s">
        <v>182</v>
      </c>
      <c r="E143" s="4" t="s">
        <v>28</v>
      </c>
      <c r="F143" s="34"/>
      <c r="H143" s="61"/>
      <c r="I143" s="4"/>
      <c r="J143" s="4"/>
      <c r="K143" s="83"/>
      <c r="L143" s="4"/>
      <c r="M143" s="34"/>
      <c r="O143" s="35"/>
      <c r="P143" s="4"/>
      <c r="Q143" s="4"/>
      <c r="R143" s="4"/>
      <c r="S143" s="4"/>
      <c r="T143" s="4"/>
      <c r="U143" s="4"/>
      <c r="V143" s="4"/>
      <c r="W143" s="4"/>
      <c r="X143" s="4"/>
      <c r="Y143" s="4"/>
      <c r="Z143" s="4"/>
      <c r="AA143" s="4"/>
      <c r="AB143" s="4"/>
      <c r="AC143" s="4"/>
      <c r="AD143" s="140">
        <f>AX134*AX135*1/4</f>
        <v>0</v>
      </c>
      <c r="AE143" s="4"/>
      <c r="AF143" s="4"/>
      <c r="AG143" s="4"/>
      <c r="AH143" s="4"/>
      <c r="AI143" s="4"/>
      <c r="AJ143" s="4"/>
      <c r="AK143" s="4"/>
      <c r="AL143" s="4"/>
      <c r="AM143" s="4"/>
      <c r="AN143" s="4"/>
      <c r="AO143" s="4"/>
      <c r="AP143" s="4"/>
      <c r="AQ143" s="4"/>
      <c r="AR143" s="4"/>
      <c r="AS143" s="4"/>
      <c r="AT143" s="4"/>
      <c r="AU143" s="4"/>
      <c r="AV143" s="4"/>
      <c r="AW143" s="4"/>
      <c r="AX143" s="62">
        <f>AX134*AX135*3/4</f>
        <v>0</v>
      </c>
      <c r="AZ143" s="35"/>
      <c r="BA143" s="4"/>
      <c r="BB143" s="4"/>
      <c r="BC143" s="4"/>
      <c r="BD143" s="4"/>
      <c r="BE143" s="4"/>
      <c r="BF143" s="4"/>
      <c r="BG143" s="4"/>
      <c r="BH143" s="4"/>
      <c r="BI143" s="4"/>
      <c r="BJ143" s="4"/>
      <c r="BK143" s="4"/>
      <c r="BL143" s="4"/>
      <c r="BM143" s="4"/>
      <c r="BN143" s="4"/>
      <c r="BO143" s="140">
        <f>CI134*CI135*1/4</f>
        <v>0</v>
      </c>
      <c r="BP143" s="4"/>
      <c r="BQ143" s="4"/>
      <c r="BR143" s="4"/>
      <c r="BS143" s="4"/>
      <c r="BT143" s="4"/>
      <c r="BU143" s="4"/>
      <c r="BV143" s="4"/>
      <c r="BW143" s="4"/>
      <c r="BX143" s="4"/>
      <c r="BY143" s="4"/>
      <c r="BZ143" s="4"/>
      <c r="CA143" s="4"/>
      <c r="CB143" s="4"/>
      <c r="CC143" s="4"/>
      <c r="CD143" s="4"/>
      <c r="CE143" s="4"/>
      <c r="CF143" s="4"/>
      <c r="CG143" s="4"/>
      <c r="CH143" s="4"/>
      <c r="CI143" s="62">
        <f>CI134*CI135*3/4</f>
        <v>0</v>
      </c>
      <c r="CK143" s="35"/>
      <c r="CL143" s="4"/>
      <c r="CM143" s="4"/>
      <c r="CN143" s="4"/>
      <c r="CO143" s="4"/>
      <c r="CP143" s="4"/>
      <c r="CQ143" s="4"/>
      <c r="CR143" s="4"/>
      <c r="CS143" s="4"/>
      <c r="CT143" s="4"/>
      <c r="CU143" s="4"/>
      <c r="CV143" s="4"/>
      <c r="CW143" s="4"/>
      <c r="CX143" s="4"/>
      <c r="CY143" s="4"/>
      <c r="CZ143" s="140">
        <f>DT134*DT135*1/4</f>
        <v>0</v>
      </c>
      <c r="DA143" s="4"/>
      <c r="DB143" s="4"/>
      <c r="DC143" s="4"/>
      <c r="DD143" s="4"/>
      <c r="DE143" s="4"/>
      <c r="DF143" s="4"/>
      <c r="DG143" s="4"/>
      <c r="DH143" s="4"/>
      <c r="DI143" s="4"/>
      <c r="DJ143" s="4"/>
      <c r="DK143" s="4"/>
      <c r="DL143" s="4"/>
      <c r="DM143" s="4"/>
      <c r="DN143" s="4"/>
      <c r="DO143" s="4"/>
      <c r="DP143" s="4"/>
      <c r="DQ143" s="4"/>
      <c r="DR143" s="4"/>
      <c r="DS143" s="4"/>
      <c r="DT143" s="62">
        <f>DT134*DT135*3/4</f>
        <v>0</v>
      </c>
      <c r="DV143" s="35"/>
      <c r="DW143" s="4"/>
      <c r="DX143" s="4"/>
      <c r="DY143" s="4"/>
      <c r="DZ143" s="4"/>
      <c r="EA143" s="4"/>
      <c r="EB143" s="4"/>
      <c r="EC143" s="4"/>
      <c r="ED143" s="4"/>
      <c r="EE143" s="4"/>
      <c r="EF143" s="4"/>
      <c r="EG143" s="4"/>
      <c r="EH143" s="4"/>
      <c r="EI143" s="4"/>
      <c r="EJ143" s="4"/>
      <c r="EK143" s="140">
        <f>FE134*FE135*1/4</f>
        <v>200.03199999999998</v>
      </c>
      <c r="EL143" s="4"/>
      <c r="EM143" s="4"/>
      <c r="EN143" s="4"/>
      <c r="EO143" s="4"/>
      <c r="EP143" s="4"/>
      <c r="EQ143" s="4"/>
      <c r="ER143" s="4"/>
      <c r="ES143" s="4"/>
      <c r="ET143" s="4"/>
      <c r="EU143" s="4"/>
      <c r="EV143" s="4"/>
      <c r="EW143" s="4"/>
      <c r="EX143" s="4"/>
      <c r="EY143" s="4"/>
      <c r="EZ143" s="4"/>
      <c r="FA143" s="4"/>
      <c r="FB143" s="4"/>
      <c r="FC143" s="4"/>
      <c r="FD143" s="4"/>
      <c r="FE143" s="62">
        <f>FE134*FE135*3/4</f>
        <v>600.096</v>
      </c>
      <c r="FG143" s="35"/>
      <c r="FH143" s="4"/>
      <c r="FI143" s="4"/>
      <c r="FJ143" s="4"/>
      <c r="FK143" s="4"/>
      <c r="FL143" s="4"/>
      <c r="FM143" s="4"/>
      <c r="FN143" s="4"/>
      <c r="FO143" s="4"/>
      <c r="FP143" s="4"/>
      <c r="FQ143" s="4"/>
      <c r="FR143" s="4"/>
      <c r="FS143" s="4"/>
      <c r="FT143" s="4"/>
      <c r="FU143" s="4"/>
      <c r="FV143" s="140">
        <f>GP134*GP135*1/4</f>
        <v>0</v>
      </c>
      <c r="FW143" s="4"/>
      <c r="FX143" s="4"/>
      <c r="FY143" s="4"/>
      <c r="FZ143" s="4"/>
      <c r="GA143" s="4"/>
      <c r="GB143" s="4"/>
      <c r="GC143" s="4"/>
      <c r="GD143" s="4"/>
      <c r="GE143" s="4"/>
      <c r="GF143" s="4"/>
      <c r="GG143" s="4"/>
      <c r="GH143" s="4"/>
      <c r="GI143" s="4"/>
      <c r="GJ143" s="4"/>
      <c r="GK143" s="4"/>
      <c r="GL143" s="4"/>
      <c r="GM143" s="4"/>
      <c r="GN143" s="4"/>
      <c r="GO143" s="4"/>
      <c r="GP143" s="62">
        <f>GP134*GP135*3/4</f>
        <v>0</v>
      </c>
    </row>
    <row r="144" spans="3:198" s="6" customFormat="1" ht="18" customHeight="1" x14ac:dyDescent="0.2">
      <c r="C144" s="39" t="s">
        <v>183</v>
      </c>
      <c r="E144" s="4" t="s">
        <v>28</v>
      </c>
      <c r="F144" s="34"/>
      <c r="H144" s="61"/>
      <c r="I144" s="4"/>
      <c r="J144" s="4"/>
      <c r="K144" s="83"/>
      <c r="L144" s="4"/>
      <c r="M144" s="34"/>
      <c r="O144" s="35"/>
      <c r="P144" s="4"/>
      <c r="Q144" s="4"/>
      <c r="R144" s="4"/>
      <c r="S144" s="4"/>
      <c r="T144" s="4"/>
      <c r="U144" s="4"/>
      <c r="V144" s="4"/>
      <c r="W144" s="4"/>
      <c r="X144" s="4"/>
      <c r="Y144" s="4"/>
      <c r="Z144" s="4"/>
      <c r="AA144" s="4"/>
      <c r="AB144" s="4"/>
      <c r="AC144" s="4"/>
      <c r="AD144" s="140">
        <f>IFERROR((AX137*1/4*AX140)+(AD141*AD138),0)</f>
        <v>0</v>
      </c>
      <c r="AE144" s="4"/>
      <c r="AF144" s="4"/>
      <c r="AG144" s="4"/>
      <c r="AH144" s="4"/>
      <c r="AI144" s="4"/>
      <c r="AJ144" s="4"/>
      <c r="AK144" s="4"/>
      <c r="AL144" s="4"/>
      <c r="AM144" s="4"/>
      <c r="AN144" s="4"/>
      <c r="AO144" s="4"/>
      <c r="AP144" s="4"/>
      <c r="AQ144" s="4"/>
      <c r="AR144" s="4"/>
      <c r="AS144" s="4"/>
      <c r="AT144" s="4"/>
      <c r="AU144" s="4"/>
      <c r="AV144" s="4"/>
      <c r="AW144" s="4"/>
      <c r="AX144" s="62">
        <f>IFERROR((AX137*3/4*AX140)+(AX141*(AX138-AD138)),0)</f>
        <v>0</v>
      </c>
      <c r="AZ144" s="35"/>
      <c r="BA144" s="4"/>
      <c r="BB144" s="4"/>
      <c r="BC144" s="4"/>
      <c r="BD144" s="4"/>
      <c r="BE144" s="4"/>
      <c r="BF144" s="4"/>
      <c r="BG144" s="4"/>
      <c r="BH144" s="4"/>
      <c r="BI144" s="4"/>
      <c r="BJ144" s="4"/>
      <c r="BK144" s="4"/>
      <c r="BL144" s="4"/>
      <c r="BM144" s="4"/>
      <c r="BN144" s="4"/>
      <c r="BO144" s="140">
        <f>IFERROR((CI137*1/4*CI140)+(BO141*BO138),0)</f>
        <v>0</v>
      </c>
      <c r="BP144" s="4"/>
      <c r="BQ144" s="4"/>
      <c r="BR144" s="4"/>
      <c r="BS144" s="4"/>
      <c r="BT144" s="4"/>
      <c r="BU144" s="4"/>
      <c r="BV144" s="4"/>
      <c r="BW144" s="4"/>
      <c r="BX144" s="4"/>
      <c r="BY144" s="4"/>
      <c r="BZ144" s="4"/>
      <c r="CA144" s="4"/>
      <c r="CB144" s="4"/>
      <c r="CC144" s="4"/>
      <c r="CD144" s="4"/>
      <c r="CE144" s="4"/>
      <c r="CF144" s="4"/>
      <c r="CG144" s="4"/>
      <c r="CH144" s="4"/>
      <c r="CI144" s="62">
        <f>IFERROR((CI137*3/4*CI140)+(CI141*(CI138-BO138)),0)</f>
        <v>0</v>
      </c>
      <c r="CK144" s="35"/>
      <c r="CL144" s="4"/>
      <c r="CM144" s="4"/>
      <c r="CN144" s="4"/>
      <c r="CO144" s="4"/>
      <c r="CP144" s="4"/>
      <c r="CQ144" s="4"/>
      <c r="CR144" s="4"/>
      <c r="CS144" s="4"/>
      <c r="CT144" s="4"/>
      <c r="CU144" s="4"/>
      <c r="CV144" s="4"/>
      <c r="CW144" s="4"/>
      <c r="CX144" s="4"/>
      <c r="CY144" s="4"/>
      <c r="CZ144" s="140">
        <f>IFERROR((DT137*1/4*DT140)+(CZ141*CZ138),0)</f>
        <v>0</v>
      </c>
      <c r="DA144" s="4"/>
      <c r="DB144" s="4"/>
      <c r="DC144" s="4"/>
      <c r="DD144" s="4"/>
      <c r="DE144" s="4"/>
      <c r="DF144" s="4"/>
      <c r="DG144" s="4"/>
      <c r="DH144" s="4"/>
      <c r="DI144" s="4"/>
      <c r="DJ144" s="4"/>
      <c r="DK144" s="4"/>
      <c r="DL144" s="4"/>
      <c r="DM144" s="4"/>
      <c r="DN144" s="4"/>
      <c r="DO144" s="4"/>
      <c r="DP144" s="4"/>
      <c r="DQ144" s="4"/>
      <c r="DR144" s="4"/>
      <c r="DS144" s="4"/>
      <c r="DT144" s="62">
        <f>IFERROR((DT137*3/4*DT140)+(DT141*(DT138-CZ138)),0)</f>
        <v>0</v>
      </c>
      <c r="DV144" s="35"/>
      <c r="DW144" s="4"/>
      <c r="DX144" s="4"/>
      <c r="DY144" s="4"/>
      <c r="DZ144" s="4"/>
      <c r="EA144" s="4"/>
      <c r="EB144" s="4"/>
      <c r="EC144" s="4"/>
      <c r="ED144" s="4"/>
      <c r="EE144" s="4"/>
      <c r="EF144" s="4"/>
      <c r="EG144" s="4"/>
      <c r="EH144" s="4"/>
      <c r="EI144" s="4"/>
      <c r="EJ144" s="4"/>
      <c r="EK144" s="140">
        <f>IFERROR((FE137*1/4*FE140)+(EK141*EK138),0)</f>
        <v>1584.4692639999998</v>
      </c>
      <c r="EL144" s="4"/>
      <c r="EM144" s="4"/>
      <c r="EN144" s="4"/>
      <c r="EO144" s="4"/>
      <c r="EP144" s="4"/>
      <c r="EQ144" s="4"/>
      <c r="ER144" s="4"/>
      <c r="ES144" s="4"/>
      <c r="ET144" s="4"/>
      <c r="EU144" s="4"/>
      <c r="EV144" s="4"/>
      <c r="EW144" s="4"/>
      <c r="EX144" s="4"/>
      <c r="EY144" s="4"/>
      <c r="EZ144" s="4"/>
      <c r="FA144" s="4"/>
      <c r="FB144" s="4"/>
      <c r="FC144" s="4"/>
      <c r="FD144" s="4"/>
      <c r="FE144" s="62">
        <f>IFERROR((FE137*3/4*FE140)+(FE141*(FE138-EK138)),0)</f>
        <v>3403.183896</v>
      </c>
      <c r="FG144" s="35"/>
      <c r="FH144" s="4"/>
      <c r="FI144" s="4"/>
      <c r="FJ144" s="4"/>
      <c r="FK144" s="4"/>
      <c r="FL144" s="4"/>
      <c r="FM144" s="4"/>
      <c r="FN144" s="4"/>
      <c r="FO144" s="4"/>
      <c r="FP144" s="4"/>
      <c r="FQ144" s="4"/>
      <c r="FR144" s="4"/>
      <c r="FS144" s="4"/>
      <c r="FT144" s="4"/>
      <c r="FU144" s="4"/>
      <c r="FV144" s="140">
        <f>IFERROR((GP137*1/4*GP140)+(FV141*FV138),0)</f>
        <v>0</v>
      </c>
      <c r="FW144" s="4"/>
      <c r="FX144" s="4"/>
      <c r="FY144" s="4"/>
      <c r="FZ144" s="4"/>
      <c r="GA144" s="4"/>
      <c r="GB144" s="4"/>
      <c r="GC144" s="4"/>
      <c r="GD144" s="4"/>
      <c r="GE144" s="4"/>
      <c r="GF144" s="4"/>
      <c r="GG144" s="4"/>
      <c r="GH144" s="4"/>
      <c r="GI144" s="4"/>
      <c r="GJ144" s="4"/>
      <c r="GK144" s="4"/>
      <c r="GL144" s="4"/>
      <c r="GM144" s="4"/>
      <c r="GN144" s="4"/>
      <c r="GO144" s="4"/>
      <c r="GP144" s="62">
        <f>IFERROR((GP137*3/4*GP140)+(GP141*(GP138-FV138)),0)</f>
        <v>0</v>
      </c>
    </row>
    <row r="145" spans="2:198" s="6" customFormat="1" ht="18" customHeight="1" x14ac:dyDescent="0.2">
      <c r="C145" s="187" t="s">
        <v>139</v>
      </c>
      <c r="E145" s="4" t="s">
        <v>28</v>
      </c>
      <c r="F145" s="34"/>
      <c r="H145" s="61"/>
      <c r="I145" s="4"/>
      <c r="J145" s="4"/>
      <c r="K145" s="83"/>
      <c r="L145" s="4"/>
      <c r="M145" s="34"/>
      <c r="O145" s="35"/>
      <c r="P145" s="4"/>
      <c r="Q145" s="4"/>
      <c r="R145" s="4"/>
      <c r="S145" s="4"/>
      <c r="T145" s="4"/>
      <c r="U145" s="4"/>
      <c r="V145" s="4"/>
      <c r="W145" s="4"/>
      <c r="X145" s="4"/>
      <c r="Y145" s="4"/>
      <c r="Z145" s="4"/>
      <c r="AA145" s="4"/>
      <c r="AB145" s="4"/>
      <c r="AC145" s="4"/>
      <c r="AD145" s="140">
        <f>AD144-AD146</f>
        <v>0</v>
      </c>
      <c r="AE145" s="4"/>
      <c r="AF145" s="4"/>
      <c r="AG145" s="4"/>
      <c r="AH145" s="4"/>
      <c r="AI145" s="4"/>
      <c r="AJ145" s="4"/>
      <c r="AK145" s="4"/>
      <c r="AL145" s="4"/>
      <c r="AM145" s="4"/>
      <c r="AN145" s="4"/>
      <c r="AO145" s="4"/>
      <c r="AP145" s="4"/>
      <c r="AQ145" s="4"/>
      <c r="AR145" s="4"/>
      <c r="AS145" s="4"/>
      <c r="AT145" s="4"/>
      <c r="AU145" s="4"/>
      <c r="AV145" s="4"/>
      <c r="AW145" s="4"/>
      <c r="AX145" s="62">
        <f>AX144-AX146</f>
        <v>0</v>
      </c>
      <c r="AZ145" s="35"/>
      <c r="BA145" s="4"/>
      <c r="BB145" s="4"/>
      <c r="BC145" s="4"/>
      <c r="BD145" s="4"/>
      <c r="BE145" s="4"/>
      <c r="BF145" s="4"/>
      <c r="BG145" s="4"/>
      <c r="BH145" s="4"/>
      <c r="BI145" s="4"/>
      <c r="BJ145" s="4"/>
      <c r="BK145" s="4"/>
      <c r="BL145" s="4"/>
      <c r="BM145" s="4"/>
      <c r="BN145" s="4"/>
      <c r="BO145" s="140">
        <f>BO144-BO146</f>
        <v>0</v>
      </c>
      <c r="BP145" s="4"/>
      <c r="BQ145" s="4"/>
      <c r="BR145" s="4"/>
      <c r="BS145" s="4"/>
      <c r="BT145" s="4"/>
      <c r="BU145" s="4"/>
      <c r="BV145" s="4"/>
      <c r="BW145" s="4"/>
      <c r="BX145" s="4"/>
      <c r="BY145" s="4"/>
      <c r="BZ145" s="4"/>
      <c r="CA145" s="4"/>
      <c r="CB145" s="4"/>
      <c r="CC145" s="4"/>
      <c r="CD145" s="4"/>
      <c r="CE145" s="4"/>
      <c r="CF145" s="4"/>
      <c r="CG145" s="4"/>
      <c r="CH145" s="4"/>
      <c r="CI145" s="62">
        <f>CI144-CI146</f>
        <v>0</v>
      </c>
      <c r="CK145" s="35"/>
      <c r="CL145" s="4"/>
      <c r="CM145" s="4"/>
      <c r="CN145" s="4"/>
      <c r="CO145" s="4"/>
      <c r="CP145" s="4"/>
      <c r="CQ145" s="4"/>
      <c r="CR145" s="4"/>
      <c r="CS145" s="4"/>
      <c r="CT145" s="4"/>
      <c r="CU145" s="4"/>
      <c r="CV145" s="4"/>
      <c r="CW145" s="4"/>
      <c r="CX145" s="4"/>
      <c r="CY145" s="4"/>
      <c r="CZ145" s="140">
        <f>CZ144-CZ146</f>
        <v>0</v>
      </c>
      <c r="DA145" s="4"/>
      <c r="DB145" s="4"/>
      <c r="DC145" s="4"/>
      <c r="DD145" s="4"/>
      <c r="DE145" s="4"/>
      <c r="DF145" s="4"/>
      <c r="DG145" s="4"/>
      <c r="DH145" s="4"/>
      <c r="DI145" s="4"/>
      <c r="DJ145" s="4"/>
      <c r="DK145" s="4"/>
      <c r="DL145" s="4"/>
      <c r="DM145" s="4"/>
      <c r="DN145" s="4"/>
      <c r="DO145" s="4"/>
      <c r="DP145" s="4"/>
      <c r="DQ145" s="4"/>
      <c r="DR145" s="4"/>
      <c r="DS145" s="4"/>
      <c r="DT145" s="62">
        <f>DT144-DT146</f>
        <v>0</v>
      </c>
      <c r="DV145" s="35"/>
      <c r="DW145" s="4"/>
      <c r="DX145" s="4"/>
      <c r="DY145" s="4"/>
      <c r="DZ145" s="4"/>
      <c r="EA145" s="4"/>
      <c r="EB145" s="4"/>
      <c r="EC145" s="4"/>
      <c r="ED145" s="4"/>
      <c r="EE145" s="4"/>
      <c r="EF145" s="4"/>
      <c r="EG145" s="4"/>
      <c r="EH145" s="4"/>
      <c r="EI145" s="4"/>
      <c r="EJ145" s="4"/>
      <c r="EK145" s="140">
        <f>EK144-EK146</f>
        <v>1449.4468743999998</v>
      </c>
      <c r="EL145" s="4"/>
      <c r="EM145" s="4"/>
      <c r="EN145" s="4"/>
      <c r="EO145" s="4"/>
      <c r="EP145" s="4"/>
      <c r="EQ145" s="4"/>
      <c r="ER145" s="4"/>
      <c r="ES145" s="4"/>
      <c r="ET145" s="4"/>
      <c r="EU145" s="4"/>
      <c r="EV145" s="4"/>
      <c r="EW145" s="4"/>
      <c r="EX145" s="4"/>
      <c r="EY145" s="4"/>
      <c r="EZ145" s="4"/>
      <c r="FA145" s="4"/>
      <c r="FB145" s="4"/>
      <c r="FC145" s="4"/>
      <c r="FD145" s="4"/>
      <c r="FE145" s="62">
        <f>FE144-FE146</f>
        <v>2120.4711948000004</v>
      </c>
      <c r="FG145" s="35"/>
      <c r="FH145" s="4"/>
      <c r="FI145" s="4"/>
      <c r="FJ145" s="4"/>
      <c r="FK145" s="4"/>
      <c r="FL145" s="4"/>
      <c r="FM145" s="4"/>
      <c r="FN145" s="4"/>
      <c r="FO145" s="4"/>
      <c r="FP145" s="4"/>
      <c r="FQ145" s="4"/>
      <c r="FR145" s="4"/>
      <c r="FS145" s="4"/>
      <c r="FT145" s="4"/>
      <c r="FU145" s="4"/>
      <c r="FV145" s="140">
        <f>FV144-FV146</f>
        <v>0</v>
      </c>
      <c r="FW145" s="4"/>
      <c r="FX145" s="4"/>
      <c r="FY145" s="4"/>
      <c r="FZ145" s="4"/>
      <c r="GA145" s="4"/>
      <c r="GB145" s="4"/>
      <c r="GC145" s="4"/>
      <c r="GD145" s="4"/>
      <c r="GE145" s="4"/>
      <c r="GF145" s="4"/>
      <c r="GG145" s="4"/>
      <c r="GH145" s="4"/>
      <c r="GI145" s="4"/>
      <c r="GJ145" s="4"/>
      <c r="GK145" s="4"/>
      <c r="GL145" s="4"/>
      <c r="GM145" s="4"/>
      <c r="GN145" s="4"/>
      <c r="GO145" s="4"/>
      <c r="GP145" s="62">
        <f>GP144-GP146</f>
        <v>0</v>
      </c>
    </row>
    <row r="146" spans="2:198" s="6" customFormat="1" ht="18" customHeight="1" x14ac:dyDescent="0.2">
      <c r="C146" s="187" t="s">
        <v>140</v>
      </c>
      <c r="E146" s="4" t="s">
        <v>28</v>
      </c>
      <c r="F146" s="34"/>
      <c r="H146" s="61"/>
      <c r="I146" s="4"/>
      <c r="J146" s="81"/>
      <c r="K146" s="83"/>
      <c r="L146" s="4"/>
      <c r="M146" s="34"/>
      <c r="O146" s="35"/>
      <c r="P146" s="4"/>
      <c r="Q146" s="4"/>
      <c r="R146" s="4"/>
      <c r="S146" s="4"/>
      <c r="T146" s="4"/>
      <c r="U146" s="4"/>
      <c r="V146" s="4"/>
      <c r="W146" s="4"/>
      <c r="X146" s="4"/>
      <c r="Y146" s="4"/>
      <c r="Z146" s="4"/>
      <c r="AA146" s="4"/>
      <c r="AB146" s="4"/>
      <c r="AC146" s="4"/>
      <c r="AD146" s="140">
        <f>IFERROR(AD141*AD138*AD139,0)</f>
        <v>0</v>
      </c>
      <c r="AE146" s="4"/>
      <c r="AF146" s="4"/>
      <c r="AG146" s="4"/>
      <c r="AH146" s="4"/>
      <c r="AI146" s="4"/>
      <c r="AJ146" s="4"/>
      <c r="AK146" s="4"/>
      <c r="AL146" s="4"/>
      <c r="AM146" s="4"/>
      <c r="AN146" s="4"/>
      <c r="AO146" s="4"/>
      <c r="AP146" s="4"/>
      <c r="AQ146" s="4"/>
      <c r="AR146" s="4"/>
      <c r="AS146" s="4"/>
      <c r="AT146" s="4"/>
      <c r="AU146" s="4"/>
      <c r="AV146" s="4"/>
      <c r="AW146" s="4"/>
      <c r="AX146" s="62">
        <f>IFERROR((AX138*AX139-AD138*AD139)*AX141,0)</f>
        <v>0</v>
      </c>
      <c r="AZ146" s="35"/>
      <c r="BA146" s="4"/>
      <c r="BB146" s="4"/>
      <c r="BC146" s="4"/>
      <c r="BD146" s="4"/>
      <c r="BE146" s="4"/>
      <c r="BF146" s="4"/>
      <c r="BG146" s="4"/>
      <c r="BH146" s="4"/>
      <c r="BI146" s="4"/>
      <c r="BJ146" s="4"/>
      <c r="BK146" s="4"/>
      <c r="BL146" s="4"/>
      <c r="BM146" s="4"/>
      <c r="BN146" s="4"/>
      <c r="BO146" s="140">
        <f>IFERROR(BO141*BO138*BO139,0)</f>
        <v>0</v>
      </c>
      <c r="BP146" s="4"/>
      <c r="BQ146" s="4"/>
      <c r="BR146" s="4"/>
      <c r="BS146" s="4"/>
      <c r="BT146" s="4"/>
      <c r="BU146" s="4"/>
      <c r="BV146" s="4"/>
      <c r="BW146" s="4"/>
      <c r="BX146" s="4"/>
      <c r="BY146" s="4"/>
      <c r="BZ146" s="4"/>
      <c r="CA146" s="4"/>
      <c r="CB146" s="4"/>
      <c r="CC146" s="4"/>
      <c r="CD146" s="4"/>
      <c r="CE146" s="4"/>
      <c r="CF146" s="4"/>
      <c r="CG146" s="4"/>
      <c r="CH146" s="4"/>
      <c r="CI146" s="62">
        <f>IFERROR((CI138*CI139-BO138*BO139)*CI141,0)</f>
        <v>0</v>
      </c>
      <c r="CK146" s="35"/>
      <c r="CL146" s="4"/>
      <c r="CM146" s="4"/>
      <c r="CN146" s="4"/>
      <c r="CO146" s="4"/>
      <c r="CP146" s="4"/>
      <c r="CQ146" s="4"/>
      <c r="CR146" s="4"/>
      <c r="CS146" s="4"/>
      <c r="CT146" s="4"/>
      <c r="CU146" s="4"/>
      <c r="CV146" s="4"/>
      <c r="CW146" s="4"/>
      <c r="CX146" s="4"/>
      <c r="CY146" s="4"/>
      <c r="CZ146" s="140">
        <f>IFERROR(CZ141*CZ138*CZ139,0)</f>
        <v>0</v>
      </c>
      <c r="DA146" s="4"/>
      <c r="DB146" s="4"/>
      <c r="DC146" s="4"/>
      <c r="DD146" s="4"/>
      <c r="DE146" s="4"/>
      <c r="DF146" s="4"/>
      <c r="DG146" s="4"/>
      <c r="DH146" s="4"/>
      <c r="DI146" s="4"/>
      <c r="DJ146" s="4"/>
      <c r="DK146" s="4"/>
      <c r="DL146" s="4"/>
      <c r="DM146" s="4"/>
      <c r="DN146" s="4"/>
      <c r="DO146" s="4"/>
      <c r="DP146" s="4"/>
      <c r="DQ146" s="4"/>
      <c r="DR146" s="4"/>
      <c r="DS146" s="4"/>
      <c r="DT146" s="62">
        <f>IFERROR((DT138*DT139-CZ138*CZ139)*DT141,0)</f>
        <v>0</v>
      </c>
      <c r="DV146" s="35"/>
      <c r="DW146" s="4"/>
      <c r="DX146" s="4"/>
      <c r="DY146" s="4"/>
      <c r="DZ146" s="4"/>
      <c r="EA146" s="4"/>
      <c r="EB146" s="4"/>
      <c r="EC146" s="4"/>
      <c r="ED146" s="4"/>
      <c r="EE146" s="4"/>
      <c r="EF146" s="4"/>
      <c r="EG146" s="4"/>
      <c r="EH146" s="4"/>
      <c r="EI146" s="4"/>
      <c r="EJ146" s="4"/>
      <c r="EK146" s="140">
        <f>IFERROR(EK141*EK138*EK139,0)</f>
        <v>135.02238959999997</v>
      </c>
      <c r="EL146" s="4"/>
      <c r="EM146" s="4"/>
      <c r="EN146" s="4"/>
      <c r="EO146" s="4"/>
      <c r="EP146" s="4"/>
      <c r="EQ146" s="4"/>
      <c r="ER146" s="4"/>
      <c r="ES146" s="4"/>
      <c r="ET146" s="4"/>
      <c r="EU146" s="4"/>
      <c r="EV146" s="4"/>
      <c r="EW146" s="4"/>
      <c r="EX146" s="4"/>
      <c r="EY146" s="4"/>
      <c r="EZ146" s="4"/>
      <c r="FA146" s="4"/>
      <c r="FB146" s="4"/>
      <c r="FC146" s="4"/>
      <c r="FD146" s="4"/>
      <c r="FE146" s="62">
        <f>IFERROR((FE138*FE139-EK138*EK139)*FE141,0)</f>
        <v>1282.7127011999999</v>
      </c>
      <c r="FG146" s="35"/>
      <c r="FH146" s="4"/>
      <c r="FI146" s="4"/>
      <c r="FJ146" s="4"/>
      <c r="FK146" s="4"/>
      <c r="FL146" s="4"/>
      <c r="FM146" s="4"/>
      <c r="FN146" s="4"/>
      <c r="FO146" s="4"/>
      <c r="FP146" s="4"/>
      <c r="FQ146" s="4"/>
      <c r="FR146" s="4"/>
      <c r="FS146" s="4"/>
      <c r="FT146" s="4"/>
      <c r="FU146" s="4"/>
      <c r="FV146" s="140">
        <f>IFERROR(FV141*FV138*FV139,0)</f>
        <v>0</v>
      </c>
      <c r="FW146" s="4"/>
      <c r="FX146" s="4"/>
      <c r="FY146" s="4"/>
      <c r="FZ146" s="4"/>
      <c r="GA146" s="4"/>
      <c r="GB146" s="4"/>
      <c r="GC146" s="4"/>
      <c r="GD146" s="4"/>
      <c r="GE146" s="4"/>
      <c r="GF146" s="4"/>
      <c r="GG146" s="4"/>
      <c r="GH146" s="4"/>
      <c r="GI146" s="4"/>
      <c r="GJ146" s="4"/>
      <c r="GK146" s="4"/>
      <c r="GL146" s="4"/>
      <c r="GM146" s="4"/>
      <c r="GN146" s="4"/>
      <c r="GO146" s="4"/>
      <c r="GP146" s="62">
        <f>IFERROR((GP138*GP139-FV138*FV139)*GP141,0)</f>
        <v>0</v>
      </c>
    </row>
    <row r="147" spans="2:198" s="6" customFormat="1" ht="15" customHeight="1" x14ac:dyDescent="0.2">
      <c r="C147" s="46" t="s">
        <v>376</v>
      </c>
      <c r="D147" s="41"/>
      <c r="E147" s="41"/>
      <c r="F147" s="41"/>
      <c r="H147" s="42"/>
      <c r="I147" s="42"/>
      <c r="J147" s="42"/>
      <c r="K147" s="42"/>
      <c r="L147" s="42"/>
      <c r="M147" s="42"/>
      <c r="N147" s="43"/>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3"/>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3"/>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3"/>
      <c r="DV147" s="42"/>
      <c r="DW147" s="42"/>
      <c r="DX147" s="42"/>
      <c r="DY147" s="42"/>
      <c r="DZ147" s="42"/>
      <c r="EA147" s="42"/>
      <c r="EB147" s="42"/>
      <c r="EC147" s="42"/>
      <c r="ED147" s="42"/>
      <c r="EE147" s="42"/>
      <c r="EF147" s="42"/>
      <c r="EG147" s="42"/>
      <c r="EH147" s="42"/>
      <c r="EI147" s="42"/>
      <c r="EJ147" s="42"/>
      <c r="EK147" s="42"/>
      <c r="EL147" s="42"/>
      <c r="EM147" s="42"/>
      <c r="EN147" s="42"/>
      <c r="EO147" s="42"/>
      <c r="EP147" s="42"/>
      <c r="EQ147" s="42"/>
      <c r="ER147" s="42"/>
      <c r="ES147" s="42"/>
      <c r="ET147" s="42"/>
      <c r="EU147" s="42"/>
      <c r="EV147" s="42"/>
      <c r="EW147" s="42"/>
      <c r="EX147" s="42"/>
      <c r="EY147" s="42"/>
      <c r="EZ147" s="42"/>
      <c r="FA147" s="42"/>
      <c r="FB147" s="42"/>
      <c r="FC147" s="42"/>
      <c r="FD147" s="42"/>
      <c r="FE147" s="42"/>
      <c r="FF147" s="43"/>
      <c r="FG147" s="42"/>
      <c r="FH147" s="42"/>
      <c r="FI147" s="42"/>
      <c r="FJ147" s="42"/>
      <c r="FK147" s="42"/>
      <c r="FL147" s="42"/>
      <c r="FM147" s="42"/>
      <c r="FN147" s="42"/>
      <c r="FO147" s="42"/>
      <c r="FP147" s="42"/>
      <c r="FQ147" s="42"/>
      <c r="FR147" s="42"/>
      <c r="FS147" s="42"/>
      <c r="FT147" s="42"/>
      <c r="FU147" s="42"/>
      <c r="FV147" s="42"/>
      <c r="FW147" s="42"/>
      <c r="FX147" s="42"/>
      <c r="FY147" s="42"/>
      <c r="FZ147" s="42"/>
      <c r="GA147" s="42"/>
      <c r="GB147" s="42"/>
      <c r="GC147" s="42"/>
      <c r="GD147" s="42"/>
      <c r="GE147" s="42"/>
      <c r="GF147" s="42"/>
      <c r="GG147" s="42"/>
      <c r="GH147" s="42"/>
      <c r="GI147" s="42"/>
      <c r="GJ147" s="42"/>
      <c r="GK147" s="42"/>
      <c r="GL147" s="42"/>
      <c r="GM147" s="42"/>
      <c r="GN147" s="42"/>
      <c r="GO147" s="42"/>
      <c r="GP147" s="42"/>
    </row>
    <row r="148" spans="2:198" s="6" customFormat="1" ht="15" customHeight="1" x14ac:dyDescent="0.2">
      <c r="C148" s="89" t="s">
        <v>371</v>
      </c>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c r="EK148" s="43"/>
      <c r="EL148" s="43"/>
      <c r="EM148" s="43"/>
      <c r="EN148" s="43"/>
      <c r="EO148" s="43"/>
      <c r="EP148" s="43"/>
      <c r="EQ148" s="43"/>
      <c r="ER148" s="43"/>
      <c r="ES148" s="43"/>
      <c r="ET148" s="43"/>
      <c r="EU148" s="43"/>
      <c r="EV148" s="43"/>
      <c r="EW148" s="43"/>
      <c r="EX148" s="43"/>
      <c r="EY148" s="43"/>
      <c r="EZ148" s="43"/>
      <c r="FA148" s="43"/>
      <c r="FB148" s="43"/>
      <c r="FC148" s="43"/>
      <c r="FD148" s="43"/>
      <c r="FE148" s="43"/>
      <c r="FF148" s="43"/>
      <c r="FG148" s="43"/>
      <c r="FH148" s="43"/>
      <c r="FI148" s="43"/>
      <c r="FJ148" s="43"/>
      <c r="FK148" s="43"/>
      <c r="FL148" s="43"/>
      <c r="FM148" s="43"/>
      <c r="FN148" s="43"/>
      <c r="FO148" s="43"/>
      <c r="FP148" s="43"/>
      <c r="FQ148" s="43"/>
      <c r="FR148" s="43"/>
      <c r="FS148" s="43"/>
      <c r="FT148" s="43"/>
      <c r="FU148" s="43"/>
      <c r="FV148" s="43"/>
      <c r="FW148" s="43"/>
      <c r="FX148" s="43"/>
      <c r="FY148" s="43"/>
      <c r="FZ148" s="43"/>
      <c r="GA148" s="43"/>
      <c r="GB148" s="43"/>
      <c r="GC148" s="43"/>
      <c r="GD148" s="43"/>
      <c r="GE148" s="43"/>
      <c r="GF148" s="43"/>
      <c r="GG148" s="43"/>
      <c r="GH148" s="43"/>
      <c r="GI148" s="43"/>
      <c r="GJ148" s="43"/>
      <c r="GK148" s="43"/>
      <c r="GL148" s="43"/>
      <c r="GM148" s="43"/>
      <c r="GN148" s="43"/>
      <c r="GO148" s="43"/>
      <c r="GP148" s="43"/>
    </row>
    <row r="149" spans="2:198" s="6" customFormat="1" ht="15" customHeight="1" x14ac:dyDescent="0.2">
      <c r="C149" s="89"/>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c r="EK149" s="43"/>
      <c r="EL149" s="43"/>
      <c r="EM149" s="43"/>
      <c r="EN149" s="43"/>
      <c r="EO149" s="43"/>
      <c r="EP149" s="43"/>
      <c r="EQ149" s="43"/>
      <c r="ER149" s="43"/>
      <c r="ES149" s="43"/>
      <c r="ET149" s="43"/>
      <c r="EU149" s="43"/>
      <c r="EV149" s="43"/>
      <c r="EW149" s="43"/>
      <c r="EX149" s="43"/>
      <c r="EY149" s="43"/>
      <c r="EZ149" s="43"/>
      <c r="FA149" s="43"/>
      <c r="FB149" s="43"/>
      <c r="FC149" s="43"/>
      <c r="FD149" s="43"/>
      <c r="FE149" s="43"/>
      <c r="FF149" s="43"/>
      <c r="FG149" s="43"/>
      <c r="FH149" s="43"/>
      <c r="FI149" s="43"/>
      <c r="FJ149" s="43"/>
      <c r="FK149" s="43"/>
      <c r="FL149" s="43"/>
      <c r="FM149" s="43"/>
      <c r="FN149" s="43"/>
      <c r="FO149" s="43"/>
      <c r="FP149" s="43"/>
      <c r="FQ149" s="43"/>
      <c r="FR149" s="43"/>
      <c r="FS149" s="43"/>
      <c r="FT149" s="43"/>
      <c r="FU149" s="43"/>
      <c r="FV149" s="43"/>
      <c r="FW149" s="43"/>
      <c r="FX149" s="43"/>
      <c r="FY149" s="43"/>
      <c r="FZ149" s="43"/>
      <c r="GA149" s="43"/>
      <c r="GB149" s="43"/>
      <c r="GC149" s="43"/>
      <c r="GD149" s="43"/>
      <c r="GE149" s="43"/>
      <c r="GF149" s="43"/>
      <c r="GG149" s="43"/>
      <c r="GH149" s="43"/>
      <c r="GI149" s="43"/>
      <c r="GJ149" s="43"/>
      <c r="GK149" s="43"/>
      <c r="GL149" s="43"/>
      <c r="GM149" s="43"/>
      <c r="GN149" s="43"/>
      <c r="GO149" s="43"/>
      <c r="GP149" s="43"/>
    </row>
    <row r="150" spans="2:198" s="6" customFormat="1" ht="15" customHeight="1" x14ac:dyDescent="0.2">
      <c r="B150" s="281" t="s">
        <v>265</v>
      </c>
      <c r="C150" s="117" t="s">
        <v>36</v>
      </c>
      <c r="D150" s="117" t="s">
        <v>313</v>
      </c>
      <c r="E150" s="117"/>
      <c r="F150" s="117"/>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188"/>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3"/>
      <c r="GM150" s="43"/>
      <c r="GN150" s="43"/>
      <c r="GO150" s="43"/>
      <c r="GP150" s="43"/>
    </row>
    <row r="151" spans="2:198" s="6" customFormat="1" ht="15" customHeight="1" x14ac:dyDescent="0.2">
      <c r="C151" s="117"/>
      <c r="D151" s="117"/>
      <c r="E151" s="117"/>
      <c r="F151" s="117"/>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189"/>
      <c r="EL151" s="43"/>
      <c r="EM151" s="43"/>
      <c r="EN151" s="43"/>
      <c r="EO151" s="43"/>
      <c r="EP151" s="43"/>
      <c r="EQ151" s="43"/>
      <c r="ER151" s="43"/>
      <c r="ES151" s="43"/>
      <c r="ET151" s="43"/>
      <c r="EU151" s="43"/>
      <c r="EV151" s="43"/>
      <c r="EW151" s="43"/>
      <c r="EX151" s="43"/>
      <c r="EY151" s="43"/>
      <c r="EZ151" s="43"/>
      <c r="FA151" s="43"/>
      <c r="FB151" s="43"/>
      <c r="FC151" s="43"/>
      <c r="FD151" s="43"/>
      <c r="FE151" s="43"/>
      <c r="FF151" s="43"/>
      <c r="FG151" s="43"/>
      <c r="FH151" s="43"/>
      <c r="FI151" s="43"/>
      <c r="FJ151" s="43"/>
      <c r="FK151" s="43"/>
      <c r="FL151" s="43"/>
      <c r="FM151" s="43"/>
      <c r="FN151" s="43"/>
      <c r="FO151" s="43"/>
      <c r="FP151" s="43"/>
      <c r="FQ151" s="43"/>
      <c r="FR151" s="43"/>
      <c r="FS151" s="43"/>
      <c r="FT151" s="43"/>
      <c r="FU151" s="43"/>
      <c r="FV151" s="43"/>
      <c r="FW151" s="43"/>
      <c r="FX151" s="43"/>
      <c r="FY151" s="43"/>
      <c r="FZ151" s="43"/>
      <c r="GA151" s="43"/>
      <c r="GB151" s="43"/>
      <c r="GC151" s="43"/>
      <c r="GD151" s="43"/>
      <c r="GE151" s="43"/>
      <c r="GF151" s="43"/>
      <c r="GG151" s="43"/>
      <c r="GH151" s="43"/>
      <c r="GI151" s="43"/>
      <c r="GJ151" s="43"/>
      <c r="GK151" s="43"/>
      <c r="GL151" s="43"/>
      <c r="GM151" s="43"/>
      <c r="GN151" s="43"/>
      <c r="GO151" s="43"/>
      <c r="GP151" s="43"/>
    </row>
    <row r="152" spans="2:198" s="6" customFormat="1" ht="15" customHeight="1" x14ac:dyDescent="0.2">
      <c r="C152" s="117" t="s">
        <v>180</v>
      </c>
      <c r="D152" s="117" t="s">
        <v>314</v>
      </c>
      <c r="E152" s="117"/>
      <c r="F152" s="117"/>
      <c r="H152" s="43"/>
      <c r="I152" s="43"/>
      <c r="J152" s="43"/>
      <c r="K152" s="43"/>
      <c r="L152" s="117"/>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row>
    <row r="153" spans="2:198" s="6" customFormat="1" ht="15" customHeight="1" x14ac:dyDescent="0.2">
      <c r="C153" s="117"/>
      <c r="D153" s="117"/>
      <c r="E153" s="117"/>
      <c r="F153" s="117"/>
      <c r="H153" s="43"/>
      <c r="I153" s="43"/>
      <c r="J153" s="43"/>
      <c r="K153" s="43"/>
      <c r="L153" s="117"/>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c r="EK153" s="43"/>
      <c r="EL153" s="43"/>
      <c r="EM153" s="43"/>
      <c r="EN153" s="43"/>
      <c r="EO153" s="43"/>
      <c r="EP153" s="43"/>
      <c r="EQ153" s="43"/>
      <c r="ER153" s="43"/>
      <c r="ES153" s="43"/>
      <c r="ET153" s="43"/>
      <c r="EU153" s="43"/>
      <c r="EV153" s="43"/>
      <c r="EW153" s="43"/>
      <c r="EX153" s="43"/>
      <c r="EY153" s="43"/>
      <c r="EZ153" s="43"/>
      <c r="FA153" s="43"/>
      <c r="FB153" s="43"/>
      <c r="FC153" s="43"/>
      <c r="FD153" s="43"/>
      <c r="FE153" s="43"/>
      <c r="FF153" s="43"/>
      <c r="FG153" s="43"/>
      <c r="FH153" s="43"/>
      <c r="FI153" s="43"/>
      <c r="FJ153" s="43"/>
      <c r="FK153" s="43"/>
      <c r="FL153" s="43"/>
      <c r="FM153" s="43"/>
      <c r="FN153" s="43"/>
      <c r="FO153" s="43"/>
      <c r="FP153" s="43"/>
      <c r="FQ153" s="43"/>
      <c r="FR153" s="43"/>
      <c r="FS153" s="43"/>
      <c r="FT153" s="43"/>
      <c r="FU153" s="43"/>
      <c r="FV153" s="43"/>
      <c r="FW153" s="43"/>
      <c r="FX153" s="43"/>
      <c r="FY153" s="43"/>
      <c r="FZ153" s="43"/>
      <c r="GA153" s="43"/>
      <c r="GB153" s="43"/>
      <c r="GC153" s="43"/>
      <c r="GD153" s="43"/>
      <c r="GE153" s="43"/>
      <c r="GF153" s="43"/>
      <c r="GG153" s="43"/>
      <c r="GH153" s="43"/>
      <c r="GI153" s="43"/>
      <c r="GJ153" s="43"/>
      <c r="GK153" s="43"/>
      <c r="GL153" s="43"/>
      <c r="GM153" s="43"/>
      <c r="GN153" s="43"/>
      <c r="GO153" s="43"/>
      <c r="GP153" s="43"/>
    </row>
    <row r="154" spans="2:198" s="6" customFormat="1" ht="15" customHeight="1" x14ac:dyDescent="0.2">
      <c r="C154" s="117" t="s">
        <v>181</v>
      </c>
      <c r="D154" s="117" t="s">
        <v>127</v>
      </c>
      <c r="E154" s="117"/>
      <c r="F154" s="117"/>
      <c r="H154" s="43"/>
      <c r="I154" s="43"/>
      <c r="J154" s="43"/>
      <c r="K154" s="43"/>
      <c r="L154" s="117"/>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c r="EK154" s="43"/>
      <c r="EL154" s="43"/>
      <c r="EM154" s="43"/>
      <c r="EN154" s="43"/>
      <c r="EO154" s="43"/>
      <c r="EP154" s="43"/>
      <c r="EQ154" s="43"/>
      <c r="ER154" s="43"/>
      <c r="ES154" s="43"/>
      <c r="ET154" s="43"/>
      <c r="EU154" s="43"/>
      <c r="EV154" s="43"/>
      <c r="EW154" s="43"/>
      <c r="EX154" s="43"/>
      <c r="EY154" s="43"/>
      <c r="EZ154" s="43"/>
      <c r="FA154" s="43"/>
      <c r="FB154" s="43"/>
      <c r="FC154" s="43"/>
      <c r="FD154" s="43"/>
      <c r="FE154" s="43"/>
      <c r="FF154" s="43"/>
      <c r="FG154" s="43"/>
      <c r="FH154" s="43"/>
      <c r="FI154" s="43"/>
      <c r="FJ154" s="43"/>
      <c r="FK154" s="43"/>
      <c r="FL154" s="43"/>
      <c r="FM154" s="43"/>
      <c r="FN154" s="43"/>
      <c r="FO154" s="43"/>
      <c r="FP154" s="43"/>
      <c r="FQ154" s="43"/>
      <c r="FR154" s="43"/>
      <c r="FS154" s="43"/>
      <c r="FT154" s="43"/>
      <c r="FU154" s="43"/>
      <c r="FV154" s="43"/>
      <c r="FW154" s="43"/>
      <c r="FX154" s="43"/>
      <c r="FY154" s="43"/>
      <c r="FZ154" s="43"/>
      <c r="GA154" s="43"/>
      <c r="GB154" s="43"/>
      <c r="GC154" s="43"/>
      <c r="GD154" s="43"/>
      <c r="GE154" s="43"/>
      <c r="GF154" s="43"/>
      <c r="GG154" s="43"/>
      <c r="GH154" s="43"/>
      <c r="GI154" s="43"/>
      <c r="GJ154" s="43"/>
      <c r="GK154" s="43"/>
      <c r="GL154" s="43"/>
      <c r="GM154" s="43"/>
      <c r="GN154" s="43"/>
      <c r="GO154" s="43"/>
      <c r="GP154" s="43"/>
    </row>
    <row r="155" spans="2:198" s="6" customFormat="1" ht="15" customHeight="1" x14ac:dyDescent="0.2">
      <c r="C155" s="117"/>
      <c r="D155" s="117" t="s">
        <v>335</v>
      </c>
      <c r="E155" s="117"/>
      <c r="F155" s="117"/>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c r="EK155" s="43"/>
      <c r="EL155" s="43"/>
      <c r="EM155" s="43"/>
      <c r="EN155" s="43"/>
      <c r="EO155" s="43"/>
      <c r="EP155" s="43"/>
      <c r="EQ155" s="43"/>
      <c r="ER155" s="43"/>
      <c r="ES155" s="43"/>
      <c r="ET155" s="43"/>
      <c r="EU155" s="43"/>
      <c r="EV155" s="43"/>
      <c r="EW155" s="43"/>
      <c r="EX155" s="43"/>
      <c r="EY155" s="43"/>
      <c r="EZ155" s="43"/>
      <c r="FA155" s="43"/>
      <c r="FB155" s="43"/>
      <c r="FC155" s="43"/>
      <c r="FD155" s="43"/>
      <c r="FE155" s="43"/>
      <c r="FF155" s="43"/>
      <c r="FG155" s="43"/>
      <c r="FH155" s="43"/>
      <c r="FI155" s="43"/>
      <c r="FJ155" s="43"/>
      <c r="FK155" s="43"/>
      <c r="FL155" s="43"/>
      <c r="FM155" s="43"/>
      <c r="FN155" s="43"/>
      <c r="FO155" s="43"/>
      <c r="FP155" s="43"/>
      <c r="FQ155" s="43"/>
      <c r="FR155" s="43"/>
      <c r="FS155" s="43"/>
      <c r="FT155" s="43"/>
      <c r="FU155" s="43"/>
      <c r="FV155" s="43"/>
      <c r="FW155" s="43"/>
      <c r="FX155" s="43"/>
      <c r="FY155" s="43"/>
      <c r="FZ155" s="43"/>
      <c r="GA155" s="43"/>
      <c r="GB155" s="43"/>
      <c r="GC155" s="43"/>
      <c r="GD155" s="43"/>
      <c r="GE155" s="43"/>
      <c r="GF155" s="43"/>
      <c r="GG155" s="43"/>
      <c r="GH155" s="43"/>
      <c r="GI155" s="43"/>
      <c r="GJ155" s="43"/>
      <c r="GK155" s="43"/>
      <c r="GL155" s="43"/>
      <c r="GM155" s="43"/>
      <c r="GN155" s="43"/>
      <c r="GO155" s="43"/>
      <c r="GP155" s="43"/>
    </row>
    <row r="156" spans="2:198" s="6" customFormat="1" ht="15" customHeight="1" x14ac:dyDescent="0.2">
      <c r="C156" s="117"/>
      <c r="D156" s="117" t="s">
        <v>141</v>
      </c>
      <c r="E156" s="117"/>
      <c r="F156" s="117"/>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3"/>
      <c r="GM156" s="43"/>
      <c r="GN156" s="43"/>
      <c r="GO156" s="43"/>
      <c r="GP156" s="43"/>
    </row>
    <row r="157" spans="2:198" s="6" customFormat="1" ht="15" customHeight="1" x14ac:dyDescent="0.2">
      <c r="C157" s="117"/>
      <c r="E157" s="117"/>
      <c r="F157" s="117"/>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c r="EU157" s="43"/>
      <c r="EV157" s="43"/>
      <c r="EW157" s="43"/>
      <c r="EX157" s="43"/>
      <c r="EY157" s="43"/>
      <c r="EZ157" s="43"/>
      <c r="FA157" s="43"/>
      <c r="FB157" s="43"/>
      <c r="FC157" s="43"/>
      <c r="FD157" s="43"/>
      <c r="FE157" s="43"/>
      <c r="FF157" s="43"/>
      <c r="FG157" s="43"/>
      <c r="FH157" s="43"/>
      <c r="FI157" s="43"/>
      <c r="FJ157" s="43"/>
      <c r="FK157" s="43"/>
      <c r="FL157" s="43"/>
      <c r="FM157" s="43"/>
      <c r="FN157" s="43"/>
      <c r="FO157" s="43"/>
      <c r="FP157" s="43"/>
      <c r="FQ157" s="43"/>
      <c r="FR157" s="43"/>
      <c r="FS157" s="43"/>
      <c r="FT157" s="43"/>
      <c r="FU157" s="43"/>
      <c r="FV157" s="43"/>
      <c r="FW157" s="43"/>
      <c r="FX157" s="43"/>
      <c r="FY157" s="43"/>
      <c r="FZ157" s="43"/>
      <c r="GA157" s="43"/>
      <c r="GB157" s="43"/>
      <c r="GC157" s="43"/>
      <c r="GD157" s="43"/>
      <c r="GE157" s="43"/>
      <c r="GF157" s="43"/>
      <c r="GG157" s="43"/>
      <c r="GH157" s="43"/>
      <c r="GI157" s="43"/>
      <c r="GJ157" s="43"/>
      <c r="GK157" s="43"/>
      <c r="GL157" s="43"/>
      <c r="GM157" s="43"/>
      <c r="GN157" s="43"/>
      <c r="GO157" s="43"/>
      <c r="GP157" s="43"/>
    </row>
    <row r="158" spans="2:198" ht="15" x14ac:dyDescent="0.25">
      <c r="C158" s="33" t="s">
        <v>167</v>
      </c>
      <c r="H158" s="247" t="s">
        <v>1</v>
      </c>
      <c r="O158" s="248" t="s">
        <v>94</v>
      </c>
      <c r="AZ158" s="196" t="s">
        <v>2</v>
      </c>
      <c r="CK158" s="197" t="s">
        <v>3</v>
      </c>
      <c r="DV158" s="198" t="s">
        <v>4</v>
      </c>
      <c r="FG158" s="199" t="s">
        <v>5</v>
      </c>
    </row>
    <row r="159" spans="2:198" s="6" customFormat="1" ht="18" customHeight="1" x14ac:dyDescent="0.2">
      <c r="C159" s="129"/>
      <c r="D159" s="130"/>
      <c r="E159" s="131" t="s">
        <v>23</v>
      </c>
      <c r="F159" s="132" t="s">
        <v>24</v>
      </c>
      <c r="H159" s="133">
        <f t="shared" ref="H159:M159" si="49">H$1</f>
        <v>2015</v>
      </c>
      <c r="I159" s="131">
        <f t="shared" si="49"/>
        <v>2016</v>
      </c>
      <c r="J159" s="131">
        <f t="shared" si="49"/>
        <v>2017</v>
      </c>
      <c r="K159" s="131">
        <f t="shared" si="49"/>
        <v>2018</v>
      </c>
      <c r="L159" s="131">
        <f t="shared" si="49"/>
        <v>2019</v>
      </c>
      <c r="M159" s="132">
        <f t="shared" si="49"/>
        <v>2020</v>
      </c>
      <c r="O159" s="133">
        <f t="shared" ref="O159:AX159" si="50">O$1</f>
        <v>2015</v>
      </c>
      <c r="P159" s="131">
        <f t="shared" si="50"/>
        <v>2016</v>
      </c>
      <c r="Q159" s="131">
        <f t="shared" si="50"/>
        <v>2017</v>
      </c>
      <c r="R159" s="131">
        <f t="shared" si="50"/>
        <v>2018</v>
      </c>
      <c r="S159" s="131">
        <f t="shared" si="50"/>
        <v>2019</v>
      </c>
      <c r="T159" s="131">
        <f t="shared" si="50"/>
        <v>2020</v>
      </c>
      <c r="U159" s="131">
        <f t="shared" si="50"/>
        <v>2021</v>
      </c>
      <c r="V159" s="131">
        <f t="shared" si="50"/>
        <v>2022</v>
      </c>
      <c r="W159" s="131">
        <f t="shared" si="50"/>
        <v>2023</v>
      </c>
      <c r="X159" s="131">
        <f t="shared" si="50"/>
        <v>2024</v>
      </c>
      <c r="Y159" s="131">
        <f t="shared" si="50"/>
        <v>2025</v>
      </c>
      <c r="Z159" s="131">
        <f t="shared" si="50"/>
        <v>2026</v>
      </c>
      <c r="AA159" s="131">
        <f t="shared" si="50"/>
        <v>2027</v>
      </c>
      <c r="AB159" s="131">
        <f t="shared" si="50"/>
        <v>2028</v>
      </c>
      <c r="AC159" s="131">
        <f t="shared" si="50"/>
        <v>2029</v>
      </c>
      <c r="AD159" s="131">
        <f t="shared" si="50"/>
        <v>2030</v>
      </c>
      <c r="AE159" s="131">
        <f t="shared" si="50"/>
        <v>2031</v>
      </c>
      <c r="AF159" s="131">
        <f t="shared" si="50"/>
        <v>2032</v>
      </c>
      <c r="AG159" s="131">
        <f t="shared" si="50"/>
        <v>2033</v>
      </c>
      <c r="AH159" s="131">
        <f t="shared" si="50"/>
        <v>2034</v>
      </c>
      <c r="AI159" s="131">
        <f t="shared" si="50"/>
        <v>2035</v>
      </c>
      <c r="AJ159" s="131">
        <f t="shared" si="50"/>
        <v>2036</v>
      </c>
      <c r="AK159" s="131">
        <f t="shared" si="50"/>
        <v>2037</v>
      </c>
      <c r="AL159" s="131">
        <f t="shared" si="50"/>
        <v>2038</v>
      </c>
      <c r="AM159" s="131">
        <f t="shared" si="50"/>
        <v>2039</v>
      </c>
      <c r="AN159" s="131">
        <f t="shared" si="50"/>
        <v>2040</v>
      </c>
      <c r="AO159" s="131">
        <f t="shared" si="50"/>
        <v>2041</v>
      </c>
      <c r="AP159" s="131">
        <f t="shared" si="50"/>
        <v>2042</v>
      </c>
      <c r="AQ159" s="131">
        <f t="shared" si="50"/>
        <v>2043</v>
      </c>
      <c r="AR159" s="131">
        <f t="shared" si="50"/>
        <v>2044</v>
      </c>
      <c r="AS159" s="131">
        <f t="shared" si="50"/>
        <v>2045</v>
      </c>
      <c r="AT159" s="131">
        <f t="shared" si="50"/>
        <v>2046</v>
      </c>
      <c r="AU159" s="131">
        <f t="shared" si="50"/>
        <v>2047</v>
      </c>
      <c r="AV159" s="131">
        <f t="shared" si="50"/>
        <v>2048</v>
      </c>
      <c r="AW159" s="131">
        <f t="shared" si="50"/>
        <v>2049</v>
      </c>
      <c r="AX159" s="132">
        <f t="shared" si="50"/>
        <v>2050</v>
      </c>
      <c r="AZ159" s="133">
        <f t="shared" ref="AZ159:CI159" si="51">AZ$1</f>
        <v>2015</v>
      </c>
      <c r="BA159" s="131">
        <f t="shared" si="51"/>
        <v>2016</v>
      </c>
      <c r="BB159" s="131">
        <f t="shared" si="51"/>
        <v>2017</v>
      </c>
      <c r="BC159" s="131">
        <f t="shared" si="51"/>
        <v>2018</v>
      </c>
      <c r="BD159" s="131">
        <f t="shared" si="51"/>
        <v>2019</v>
      </c>
      <c r="BE159" s="131">
        <f t="shared" si="51"/>
        <v>2020</v>
      </c>
      <c r="BF159" s="131">
        <f t="shared" si="51"/>
        <v>2021</v>
      </c>
      <c r="BG159" s="131">
        <f t="shared" si="51"/>
        <v>2022</v>
      </c>
      <c r="BH159" s="131">
        <f t="shared" si="51"/>
        <v>2023</v>
      </c>
      <c r="BI159" s="131">
        <f t="shared" si="51"/>
        <v>2024</v>
      </c>
      <c r="BJ159" s="131">
        <f t="shared" si="51"/>
        <v>2025</v>
      </c>
      <c r="BK159" s="131">
        <f t="shared" si="51"/>
        <v>2026</v>
      </c>
      <c r="BL159" s="131">
        <f t="shared" si="51"/>
        <v>2027</v>
      </c>
      <c r="BM159" s="131">
        <f t="shared" si="51"/>
        <v>2028</v>
      </c>
      <c r="BN159" s="131">
        <f t="shared" si="51"/>
        <v>2029</v>
      </c>
      <c r="BO159" s="131">
        <f t="shared" si="51"/>
        <v>2030</v>
      </c>
      <c r="BP159" s="131">
        <f t="shared" si="51"/>
        <v>2031</v>
      </c>
      <c r="BQ159" s="131">
        <f t="shared" si="51"/>
        <v>2032</v>
      </c>
      <c r="BR159" s="131">
        <f t="shared" si="51"/>
        <v>2033</v>
      </c>
      <c r="BS159" s="131">
        <f t="shared" si="51"/>
        <v>2034</v>
      </c>
      <c r="BT159" s="131">
        <f t="shared" si="51"/>
        <v>2035</v>
      </c>
      <c r="BU159" s="131">
        <f t="shared" si="51"/>
        <v>2036</v>
      </c>
      <c r="BV159" s="131">
        <f t="shared" si="51"/>
        <v>2037</v>
      </c>
      <c r="BW159" s="131">
        <f t="shared" si="51"/>
        <v>2038</v>
      </c>
      <c r="BX159" s="131">
        <f t="shared" si="51"/>
        <v>2039</v>
      </c>
      <c r="BY159" s="131">
        <f t="shared" si="51"/>
        <v>2040</v>
      </c>
      <c r="BZ159" s="131">
        <f t="shared" si="51"/>
        <v>2041</v>
      </c>
      <c r="CA159" s="131">
        <f t="shared" si="51"/>
        <v>2042</v>
      </c>
      <c r="CB159" s="131">
        <f t="shared" si="51"/>
        <v>2043</v>
      </c>
      <c r="CC159" s="131">
        <f t="shared" si="51"/>
        <v>2044</v>
      </c>
      <c r="CD159" s="131">
        <f t="shared" si="51"/>
        <v>2045</v>
      </c>
      <c r="CE159" s="131">
        <f t="shared" si="51"/>
        <v>2046</v>
      </c>
      <c r="CF159" s="131">
        <f t="shared" si="51"/>
        <v>2047</v>
      </c>
      <c r="CG159" s="131">
        <f t="shared" si="51"/>
        <v>2048</v>
      </c>
      <c r="CH159" s="131">
        <f t="shared" si="51"/>
        <v>2049</v>
      </c>
      <c r="CI159" s="132">
        <f t="shared" si="51"/>
        <v>2050</v>
      </c>
      <c r="CK159" s="133">
        <f t="shared" ref="CK159:DT159" si="52">CK$1</f>
        <v>2015</v>
      </c>
      <c r="CL159" s="131">
        <f t="shared" si="52"/>
        <v>2016</v>
      </c>
      <c r="CM159" s="131">
        <f t="shared" si="52"/>
        <v>2017</v>
      </c>
      <c r="CN159" s="131">
        <f t="shared" si="52"/>
        <v>2018</v>
      </c>
      <c r="CO159" s="131">
        <f t="shared" si="52"/>
        <v>2019</v>
      </c>
      <c r="CP159" s="131">
        <f t="shared" si="52"/>
        <v>2020</v>
      </c>
      <c r="CQ159" s="131">
        <f t="shared" si="52"/>
        <v>2021</v>
      </c>
      <c r="CR159" s="131">
        <f t="shared" si="52"/>
        <v>2022</v>
      </c>
      <c r="CS159" s="131">
        <f t="shared" si="52"/>
        <v>2023</v>
      </c>
      <c r="CT159" s="131">
        <f t="shared" si="52"/>
        <v>2024</v>
      </c>
      <c r="CU159" s="131">
        <f t="shared" si="52"/>
        <v>2025</v>
      </c>
      <c r="CV159" s="131">
        <f t="shared" si="52"/>
        <v>2026</v>
      </c>
      <c r="CW159" s="131">
        <f t="shared" si="52"/>
        <v>2027</v>
      </c>
      <c r="CX159" s="131">
        <f t="shared" si="52"/>
        <v>2028</v>
      </c>
      <c r="CY159" s="131">
        <f t="shared" si="52"/>
        <v>2029</v>
      </c>
      <c r="CZ159" s="131">
        <f t="shared" si="52"/>
        <v>2030</v>
      </c>
      <c r="DA159" s="131">
        <f t="shared" si="52"/>
        <v>2031</v>
      </c>
      <c r="DB159" s="131">
        <f t="shared" si="52"/>
        <v>2032</v>
      </c>
      <c r="DC159" s="131">
        <f t="shared" si="52"/>
        <v>2033</v>
      </c>
      <c r="DD159" s="131">
        <f t="shared" si="52"/>
        <v>2034</v>
      </c>
      <c r="DE159" s="131">
        <f t="shared" si="52"/>
        <v>2035</v>
      </c>
      <c r="DF159" s="131">
        <f t="shared" si="52"/>
        <v>2036</v>
      </c>
      <c r="DG159" s="131">
        <f t="shared" si="52"/>
        <v>2037</v>
      </c>
      <c r="DH159" s="131">
        <f t="shared" si="52"/>
        <v>2038</v>
      </c>
      <c r="DI159" s="131">
        <f t="shared" si="52"/>
        <v>2039</v>
      </c>
      <c r="DJ159" s="131">
        <f t="shared" si="52"/>
        <v>2040</v>
      </c>
      <c r="DK159" s="131">
        <f t="shared" si="52"/>
        <v>2041</v>
      </c>
      <c r="DL159" s="131">
        <f t="shared" si="52"/>
        <v>2042</v>
      </c>
      <c r="DM159" s="131">
        <f t="shared" si="52"/>
        <v>2043</v>
      </c>
      <c r="DN159" s="131">
        <f t="shared" si="52"/>
        <v>2044</v>
      </c>
      <c r="DO159" s="131">
        <f t="shared" si="52"/>
        <v>2045</v>
      </c>
      <c r="DP159" s="131">
        <f t="shared" si="52"/>
        <v>2046</v>
      </c>
      <c r="DQ159" s="131">
        <f t="shared" si="52"/>
        <v>2047</v>
      </c>
      <c r="DR159" s="131">
        <f t="shared" si="52"/>
        <v>2048</v>
      </c>
      <c r="DS159" s="131">
        <f t="shared" si="52"/>
        <v>2049</v>
      </c>
      <c r="DT159" s="132">
        <f t="shared" si="52"/>
        <v>2050</v>
      </c>
      <c r="DV159" s="133">
        <f t="shared" ref="DV159:FE159" si="53">DV$1</f>
        <v>2015</v>
      </c>
      <c r="DW159" s="131">
        <f t="shared" si="53"/>
        <v>2016</v>
      </c>
      <c r="DX159" s="131">
        <f t="shared" si="53"/>
        <v>2017</v>
      </c>
      <c r="DY159" s="131">
        <f t="shared" si="53"/>
        <v>2018</v>
      </c>
      <c r="DZ159" s="131">
        <f t="shared" si="53"/>
        <v>2019</v>
      </c>
      <c r="EA159" s="131">
        <f t="shared" si="53"/>
        <v>2020</v>
      </c>
      <c r="EB159" s="131">
        <f t="shared" si="53"/>
        <v>2021</v>
      </c>
      <c r="EC159" s="131">
        <f t="shared" si="53"/>
        <v>2022</v>
      </c>
      <c r="ED159" s="131">
        <f t="shared" si="53"/>
        <v>2023</v>
      </c>
      <c r="EE159" s="131">
        <f t="shared" si="53"/>
        <v>2024</v>
      </c>
      <c r="EF159" s="131">
        <f t="shared" si="53"/>
        <v>2025</v>
      </c>
      <c r="EG159" s="131">
        <f t="shared" si="53"/>
        <v>2026</v>
      </c>
      <c r="EH159" s="131">
        <f t="shared" si="53"/>
        <v>2027</v>
      </c>
      <c r="EI159" s="131">
        <f t="shared" si="53"/>
        <v>2028</v>
      </c>
      <c r="EJ159" s="131">
        <f t="shared" si="53"/>
        <v>2029</v>
      </c>
      <c r="EK159" s="131">
        <f t="shared" si="53"/>
        <v>2030</v>
      </c>
      <c r="EL159" s="131">
        <f t="shared" si="53"/>
        <v>2031</v>
      </c>
      <c r="EM159" s="131">
        <f t="shared" si="53"/>
        <v>2032</v>
      </c>
      <c r="EN159" s="131">
        <f t="shared" si="53"/>
        <v>2033</v>
      </c>
      <c r="EO159" s="131">
        <f t="shared" si="53"/>
        <v>2034</v>
      </c>
      <c r="EP159" s="131">
        <f t="shared" si="53"/>
        <v>2035</v>
      </c>
      <c r="EQ159" s="131">
        <f t="shared" si="53"/>
        <v>2036</v>
      </c>
      <c r="ER159" s="131">
        <f t="shared" si="53"/>
        <v>2037</v>
      </c>
      <c r="ES159" s="131">
        <f t="shared" si="53"/>
        <v>2038</v>
      </c>
      <c r="ET159" s="131">
        <f t="shared" si="53"/>
        <v>2039</v>
      </c>
      <c r="EU159" s="131">
        <f t="shared" si="53"/>
        <v>2040</v>
      </c>
      <c r="EV159" s="131">
        <f t="shared" si="53"/>
        <v>2041</v>
      </c>
      <c r="EW159" s="131">
        <f t="shared" si="53"/>
        <v>2042</v>
      </c>
      <c r="EX159" s="131">
        <f t="shared" si="53"/>
        <v>2043</v>
      </c>
      <c r="EY159" s="131">
        <f t="shared" si="53"/>
        <v>2044</v>
      </c>
      <c r="EZ159" s="131">
        <f t="shared" si="53"/>
        <v>2045</v>
      </c>
      <c r="FA159" s="131">
        <f t="shared" si="53"/>
        <v>2046</v>
      </c>
      <c r="FB159" s="131">
        <f t="shared" si="53"/>
        <v>2047</v>
      </c>
      <c r="FC159" s="131">
        <f t="shared" si="53"/>
        <v>2048</v>
      </c>
      <c r="FD159" s="131">
        <f t="shared" si="53"/>
        <v>2049</v>
      </c>
      <c r="FE159" s="132">
        <f t="shared" si="53"/>
        <v>2050</v>
      </c>
      <c r="FG159" s="133">
        <f t="shared" ref="FG159:GP159" si="54">FG$1</f>
        <v>2015</v>
      </c>
      <c r="FH159" s="131">
        <f t="shared" si="54"/>
        <v>2016</v>
      </c>
      <c r="FI159" s="131">
        <f t="shared" si="54"/>
        <v>2017</v>
      </c>
      <c r="FJ159" s="131">
        <f t="shared" si="54"/>
        <v>2018</v>
      </c>
      <c r="FK159" s="131">
        <f t="shared" si="54"/>
        <v>2019</v>
      </c>
      <c r="FL159" s="131">
        <f t="shared" si="54"/>
        <v>2020</v>
      </c>
      <c r="FM159" s="131">
        <f t="shared" si="54"/>
        <v>2021</v>
      </c>
      <c r="FN159" s="131">
        <f t="shared" si="54"/>
        <v>2022</v>
      </c>
      <c r="FO159" s="131">
        <f t="shared" si="54"/>
        <v>2023</v>
      </c>
      <c r="FP159" s="131">
        <f t="shared" si="54"/>
        <v>2024</v>
      </c>
      <c r="FQ159" s="131">
        <f t="shared" si="54"/>
        <v>2025</v>
      </c>
      <c r="FR159" s="131">
        <f t="shared" si="54"/>
        <v>2026</v>
      </c>
      <c r="FS159" s="131">
        <f t="shared" si="54"/>
        <v>2027</v>
      </c>
      <c r="FT159" s="131">
        <f t="shared" si="54"/>
        <v>2028</v>
      </c>
      <c r="FU159" s="131">
        <f t="shared" si="54"/>
        <v>2029</v>
      </c>
      <c r="FV159" s="131">
        <f t="shared" si="54"/>
        <v>2030</v>
      </c>
      <c r="FW159" s="131">
        <f t="shared" si="54"/>
        <v>2031</v>
      </c>
      <c r="FX159" s="131">
        <f t="shared" si="54"/>
        <v>2032</v>
      </c>
      <c r="FY159" s="131">
        <f t="shared" si="54"/>
        <v>2033</v>
      </c>
      <c r="FZ159" s="131">
        <f t="shared" si="54"/>
        <v>2034</v>
      </c>
      <c r="GA159" s="131">
        <f t="shared" si="54"/>
        <v>2035</v>
      </c>
      <c r="GB159" s="131">
        <f t="shared" si="54"/>
        <v>2036</v>
      </c>
      <c r="GC159" s="131">
        <f t="shared" si="54"/>
        <v>2037</v>
      </c>
      <c r="GD159" s="131">
        <f t="shared" si="54"/>
        <v>2038</v>
      </c>
      <c r="GE159" s="131">
        <f t="shared" si="54"/>
        <v>2039</v>
      </c>
      <c r="GF159" s="131">
        <f t="shared" si="54"/>
        <v>2040</v>
      </c>
      <c r="GG159" s="131">
        <f t="shared" si="54"/>
        <v>2041</v>
      </c>
      <c r="GH159" s="131">
        <f t="shared" si="54"/>
        <v>2042</v>
      </c>
      <c r="GI159" s="131">
        <f t="shared" si="54"/>
        <v>2043</v>
      </c>
      <c r="GJ159" s="131">
        <f t="shared" si="54"/>
        <v>2044</v>
      </c>
      <c r="GK159" s="131">
        <f t="shared" si="54"/>
        <v>2045</v>
      </c>
      <c r="GL159" s="131">
        <f t="shared" si="54"/>
        <v>2046</v>
      </c>
      <c r="GM159" s="131">
        <f t="shared" si="54"/>
        <v>2047</v>
      </c>
      <c r="GN159" s="131">
        <f t="shared" si="54"/>
        <v>2048</v>
      </c>
      <c r="GO159" s="131">
        <f t="shared" si="54"/>
        <v>2049</v>
      </c>
      <c r="GP159" s="132">
        <f t="shared" si="54"/>
        <v>2050</v>
      </c>
    </row>
    <row r="160" spans="2:198" s="6" customFormat="1" ht="18" customHeight="1" x14ac:dyDescent="0.2">
      <c r="C160" s="36" t="s">
        <v>170</v>
      </c>
      <c r="E160" s="4" t="s">
        <v>288</v>
      </c>
      <c r="F160" s="34"/>
      <c r="H160" s="58"/>
      <c r="I160" s="4"/>
      <c r="J160" s="8"/>
      <c r="K160" s="49"/>
      <c r="L160" s="4"/>
      <c r="M160" s="34"/>
      <c r="O160" s="35"/>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59">
        <f>AX$49</f>
        <v>0</v>
      </c>
      <c r="AZ160" s="35"/>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59">
        <f>CI$49</f>
        <v>0</v>
      </c>
      <c r="CK160" s="35"/>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59">
        <f>DT$49</f>
        <v>0</v>
      </c>
      <c r="DV160" s="35"/>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59">
        <f>FE$49</f>
        <v>0</v>
      </c>
      <c r="FG160" s="35"/>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59">
        <f>GP$49</f>
        <v>0.34214400000000006</v>
      </c>
    </row>
    <row r="161" spans="3:198" s="6" customFormat="1" ht="18" customHeight="1" x14ac:dyDescent="0.2">
      <c r="C161" s="36" t="s">
        <v>55</v>
      </c>
      <c r="E161" s="4" t="s">
        <v>289</v>
      </c>
      <c r="F161" s="34"/>
      <c r="H161" s="58"/>
      <c r="I161" s="4"/>
      <c r="J161" s="4"/>
      <c r="K161" s="49"/>
      <c r="L161" s="4"/>
      <c r="M161" s="34"/>
      <c r="O161" s="35"/>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59">
        <f>AX160</f>
        <v>0</v>
      </c>
      <c r="AZ161" s="35"/>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59">
        <f>CI160</f>
        <v>0</v>
      </c>
      <c r="CK161" s="35"/>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59">
        <f>DT160</f>
        <v>0</v>
      </c>
      <c r="DV161" s="35"/>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59">
        <f>FE160</f>
        <v>0</v>
      </c>
      <c r="FG161" s="35"/>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59">
        <f>GP160</f>
        <v>0.34214400000000006</v>
      </c>
    </row>
    <row r="162" spans="3:198" s="6" customFormat="1" ht="18" customHeight="1" x14ac:dyDescent="0.2">
      <c r="C162" s="36" t="s">
        <v>68</v>
      </c>
      <c r="E162" s="4" t="s">
        <v>60</v>
      </c>
      <c r="F162" s="34" t="s">
        <v>36</v>
      </c>
      <c r="H162" s="61"/>
      <c r="I162" s="4"/>
      <c r="J162" s="4"/>
      <c r="K162" s="83"/>
      <c r="L162" s="4"/>
      <c r="M162" s="34"/>
      <c r="O162" s="35"/>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84">
        <v>4500</v>
      </c>
      <c r="AZ162" s="35"/>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84">
        <f>$AX$162</f>
        <v>4500</v>
      </c>
      <c r="CK162" s="35"/>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84">
        <f>$AX$162</f>
        <v>4500</v>
      </c>
      <c r="DV162" s="35"/>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84">
        <f>$AX$162</f>
        <v>4500</v>
      </c>
      <c r="FG162" s="35"/>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84">
        <f>$AX$162</f>
        <v>4500</v>
      </c>
    </row>
    <row r="163" spans="3:198" s="6" customFormat="1" ht="18" customHeight="1" x14ac:dyDescent="0.2">
      <c r="C163" s="36" t="s">
        <v>69</v>
      </c>
      <c r="E163" s="4" t="s">
        <v>290</v>
      </c>
      <c r="F163" s="34"/>
      <c r="H163" s="61"/>
      <c r="I163" s="4"/>
      <c r="J163" s="81"/>
      <c r="K163" s="83"/>
      <c r="L163" s="4"/>
      <c r="M163" s="34"/>
      <c r="O163" s="35"/>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62">
        <f>AX161*AX162</f>
        <v>0</v>
      </c>
      <c r="AZ163" s="35"/>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62">
        <f>CI161*CI162</f>
        <v>0</v>
      </c>
      <c r="CK163" s="35"/>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62">
        <f>DT161*DT162</f>
        <v>0</v>
      </c>
      <c r="DV163" s="35"/>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62">
        <f>FE161*FE162</f>
        <v>0</v>
      </c>
      <c r="FG163" s="35"/>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62">
        <f>GP161*GP162</f>
        <v>1539.6480000000004</v>
      </c>
    </row>
    <row r="164" spans="3:198" s="6" customFormat="1" ht="15" customHeight="1" x14ac:dyDescent="0.2">
      <c r="C164" s="46"/>
      <c r="D164" s="41"/>
      <c r="E164" s="41"/>
      <c r="F164" s="41"/>
      <c r="H164" s="42"/>
      <c r="I164" s="42"/>
      <c r="J164" s="42"/>
      <c r="K164" s="42"/>
      <c r="L164" s="42"/>
      <c r="M164" s="42"/>
      <c r="N164" s="43"/>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3"/>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c r="CG164" s="42"/>
      <c r="CH164" s="42"/>
      <c r="CI164" s="42"/>
      <c r="CJ164" s="43"/>
      <c r="CK164" s="42"/>
      <c r="CL164" s="42"/>
      <c r="CM164" s="42"/>
      <c r="CN164" s="42"/>
      <c r="CO164" s="42"/>
      <c r="CP164" s="42"/>
      <c r="CQ164" s="42"/>
      <c r="CR164" s="42"/>
      <c r="CS164" s="42"/>
      <c r="CT164" s="42"/>
      <c r="CU164" s="42"/>
      <c r="CV164" s="42"/>
      <c r="CW164" s="42"/>
      <c r="CX164" s="42"/>
      <c r="CY164" s="42"/>
      <c r="CZ164" s="42"/>
      <c r="DA164" s="42"/>
      <c r="DB164" s="42"/>
      <c r="DC164" s="42"/>
      <c r="DD164" s="42"/>
      <c r="DE164" s="42"/>
      <c r="DF164" s="42"/>
      <c r="DG164" s="42"/>
      <c r="DH164" s="42"/>
      <c r="DI164" s="42"/>
      <c r="DJ164" s="42"/>
      <c r="DK164" s="42"/>
      <c r="DL164" s="42"/>
      <c r="DM164" s="42"/>
      <c r="DN164" s="42"/>
      <c r="DO164" s="42"/>
      <c r="DP164" s="42"/>
      <c r="DQ164" s="42"/>
      <c r="DR164" s="42"/>
      <c r="DS164" s="42"/>
      <c r="DT164" s="42"/>
      <c r="DU164" s="43"/>
      <c r="DV164" s="42"/>
      <c r="DW164" s="42"/>
      <c r="DX164" s="42"/>
      <c r="DY164" s="42"/>
      <c r="DZ164" s="42"/>
      <c r="EA164" s="42"/>
      <c r="EB164" s="42"/>
      <c r="EC164" s="42"/>
      <c r="ED164" s="42"/>
      <c r="EE164" s="42"/>
      <c r="EF164" s="42"/>
      <c r="EG164" s="42"/>
      <c r="EH164" s="42"/>
      <c r="EI164" s="42"/>
      <c r="EJ164" s="42"/>
      <c r="EK164" s="42"/>
      <c r="EL164" s="42"/>
      <c r="EM164" s="42"/>
      <c r="EN164" s="42"/>
      <c r="EO164" s="42"/>
      <c r="EP164" s="42"/>
      <c r="EQ164" s="42"/>
      <c r="ER164" s="42"/>
      <c r="ES164" s="42"/>
      <c r="ET164" s="42"/>
      <c r="EU164" s="42"/>
      <c r="EV164" s="42"/>
      <c r="EW164" s="42"/>
      <c r="EX164" s="42"/>
      <c r="EY164" s="42"/>
      <c r="EZ164" s="42"/>
      <c r="FA164" s="42"/>
      <c r="FB164" s="42"/>
      <c r="FC164" s="42"/>
      <c r="FD164" s="42"/>
      <c r="FE164" s="42"/>
      <c r="FF164" s="43"/>
      <c r="FG164" s="42"/>
      <c r="FH164" s="42"/>
      <c r="FI164" s="42"/>
      <c r="FJ164" s="42"/>
      <c r="FK164" s="42"/>
      <c r="FL164" s="42"/>
      <c r="FM164" s="42"/>
      <c r="FN164" s="42"/>
      <c r="FO164" s="42"/>
      <c r="FP164" s="42"/>
      <c r="FQ164" s="42"/>
      <c r="FR164" s="42"/>
      <c r="FS164" s="42"/>
      <c r="FT164" s="42"/>
      <c r="FU164" s="42"/>
      <c r="FV164" s="42"/>
      <c r="FW164" s="42"/>
      <c r="FX164" s="42"/>
      <c r="FY164" s="42"/>
      <c r="FZ164" s="42"/>
      <c r="GA164" s="42"/>
      <c r="GB164" s="42"/>
      <c r="GC164" s="42"/>
      <c r="GD164" s="42"/>
      <c r="GE164" s="42"/>
      <c r="GF164" s="42"/>
      <c r="GG164" s="42"/>
      <c r="GH164" s="42"/>
      <c r="GI164" s="42"/>
      <c r="GJ164" s="42"/>
      <c r="GK164" s="42"/>
      <c r="GL164" s="42"/>
      <c r="GM164" s="42"/>
      <c r="GN164" s="42"/>
      <c r="GO164" s="42"/>
      <c r="GP164" s="42"/>
    </row>
    <row r="165" spans="3:198" s="6" customFormat="1" ht="15" customHeight="1" x14ac:dyDescent="0.2">
      <c r="C165" s="117" t="s">
        <v>36</v>
      </c>
      <c r="D165" s="117" t="s">
        <v>333</v>
      </c>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c r="EX165" s="43"/>
      <c r="EY165" s="43"/>
      <c r="EZ165" s="43"/>
      <c r="FA165" s="43"/>
      <c r="FB165" s="43"/>
      <c r="FC165" s="43"/>
      <c r="FD165" s="43"/>
      <c r="FE165" s="43"/>
      <c r="FF165" s="43"/>
      <c r="FG165" s="43"/>
      <c r="FH165" s="43"/>
      <c r="FI165" s="43"/>
      <c r="FJ165" s="43"/>
      <c r="FK165" s="43"/>
      <c r="FL165" s="43"/>
      <c r="FM165" s="43"/>
      <c r="FN165" s="43"/>
      <c r="FO165" s="43"/>
      <c r="FP165" s="43"/>
      <c r="FQ165" s="43"/>
      <c r="FR165" s="43"/>
      <c r="FS165" s="43"/>
      <c r="FT165" s="43"/>
      <c r="FU165" s="43"/>
      <c r="FV165" s="43"/>
      <c r="FW165" s="43"/>
      <c r="FX165" s="43"/>
      <c r="FY165" s="43"/>
      <c r="FZ165" s="43"/>
      <c r="GA165" s="43"/>
      <c r="GB165" s="43"/>
      <c r="GC165" s="43"/>
      <c r="GD165" s="43"/>
      <c r="GE165" s="43"/>
      <c r="GF165" s="43"/>
      <c r="GG165" s="43"/>
      <c r="GH165" s="43"/>
      <c r="GI165" s="43"/>
      <c r="GJ165" s="43"/>
      <c r="GK165" s="43"/>
      <c r="GL165" s="43"/>
      <c r="GM165" s="43"/>
      <c r="GN165" s="43"/>
      <c r="GO165" s="43"/>
      <c r="GP165" s="43"/>
    </row>
    <row r="166" spans="3:198" s="6" customFormat="1" ht="15" customHeight="1" x14ac:dyDescent="0.2">
      <c r="C166" s="89"/>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row>
    <row r="167" spans="3:198" s="6" customFormat="1" ht="15" customHeight="1" x14ac:dyDescent="0.2">
      <c r="C167" s="271" t="s">
        <v>315</v>
      </c>
      <c r="D167" s="70"/>
      <c r="E167"/>
      <c r="F167"/>
      <c r="G167"/>
      <c r="H167"/>
      <c r="I167"/>
      <c r="J167"/>
      <c r="K167"/>
      <c r="L167"/>
      <c r="M167"/>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c r="FJ167" s="43"/>
      <c r="FK167" s="43"/>
      <c r="FL167" s="43"/>
      <c r="FM167" s="43"/>
      <c r="FN167" s="43"/>
      <c r="FO167" s="43"/>
      <c r="FP167" s="43"/>
      <c r="FQ167" s="43"/>
      <c r="FR167" s="43"/>
      <c r="FS167" s="43"/>
      <c r="FT167" s="43"/>
      <c r="FU167" s="43"/>
      <c r="FV167" s="43"/>
      <c r="FW167" s="43"/>
      <c r="FX167" s="43"/>
      <c r="FY167" s="43"/>
      <c r="FZ167" s="43"/>
      <c r="GA167" s="43"/>
      <c r="GB167" s="43"/>
      <c r="GC167" s="43"/>
      <c r="GD167" s="43"/>
      <c r="GE167" s="43"/>
      <c r="GF167" s="43"/>
      <c r="GG167" s="43"/>
      <c r="GH167" s="43"/>
      <c r="GI167" s="43"/>
      <c r="GJ167" s="43"/>
      <c r="GK167" s="43"/>
      <c r="GL167" s="43"/>
      <c r="GM167" s="43"/>
      <c r="GN167" s="43"/>
      <c r="GO167" s="43"/>
      <c r="GP167" s="43"/>
    </row>
    <row r="168" spans="3:198" ht="15" x14ac:dyDescent="0.2">
      <c r="C168" s="263"/>
      <c r="D168" s="177"/>
      <c r="E168" s="131" t="s">
        <v>23</v>
      </c>
      <c r="F168" s="132" t="s">
        <v>24</v>
      </c>
      <c r="H168" s="133" t="s">
        <v>1</v>
      </c>
      <c r="I168" s="131" t="s">
        <v>94</v>
      </c>
      <c r="J168" s="131" t="s">
        <v>2</v>
      </c>
      <c r="K168" s="131" t="s">
        <v>3</v>
      </c>
      <c r="L168" s="131" t="s">
        <v>4</v>
      </c>
      <c r="M168" s="132" t="s">
        <v>5</v>
      </c>
    </row>
    <row r="169" spans="3:198" x14ac:dyDescent="0.2">
      <c r="C169" s="267" t="s">
        <v>34</v>
      </c>
      <c r="E169" s="4" t="s">
        <v>288</v>
      </c>
      <c r="H169" s="213">
        <f>K19</f>
        <v>5.4</v>
      </c>
      <c r="I169" s="188">
        <f>AX19</f>
        <v>4.4800000000000004</v>
      </c>
      <c r="J169" s="188">
        <f>CI19</f>
        <v>2.48</v>
      </c>
      <c r="K169" s="188">
        <f>DT19</f>
        <v>2.11</v>
      </c>
      <c r="L169" s="188">
        <f>FE19</f>
        <v>3.29</v>
      </c>
      <c r="M169" s="214">
        <f>GP19</f>
        <v>4.32</v>
      </c>
    </row>
    <row r="170" spans="3:198" x14ac:dyDescent="0.2">
      <c r="C170" s="76" t="s">
        <v>162</v>
      </c>
      <c r="E170" s="4" t="s">
        <v>290</v>
      </c>
      <c r="H170" s="135">
        <f>K100</f>
        <v>0</v>
      </c>
      <c r="I170" s="43">
        <f>AX100</f>
        <v>0</v>
      </c>
      <c r="J170" s="43">
        <f>CI100</f>
        <v>0</v>
      </c>
      <c r="K170" s="43">
        <f>DT100</f>
        <v>0</v>
      </c>
      <c r="L170" s="43">
        <f>FE100</f>
        <v>0</v>
      </c>
      <c r="M170" s="136">
        <f>GP100</f>
        <v>0</v>
      </c>
    </row>
    <row r="171" spans="3:198" x14ac:dyDescent="0.2">
      <c r="C171" s="76" t="s">
        <v>171</v>
      </c>
      <c r="E171" s="3" t="s">
        <v>28</v>
      </c>
      <c r="H171" s="135">
        <f>K101</f>
        <v>0</v>
      </c>
      <c r="I171" s="43">
        <f>AX101</f>
        <v>31.360000000000003</v>
      </c>
      <c r="J171" s="43">
        <f>CI101</f>
        <v>31.595200000000002</v>
      </c>
      <c r="K171" s="43">
        <f>DT101</f>
        <v>122.37999999999998</v>
      </c>
      <c r="L171" s="43">
        <f>FE101</f>
        <v>0</v>
      </c>
      <c r="M171" s="136">
        <f>GP101</f>
        <v>243.77760000000004</v>
      </c>
    </row>
    <row r="172" spans="3:198" x14ac:dyDescent="0.2">
      <c r="C172" s="76" t="s">
        <v>164</v>
      </c>
      <c r="E172" s="265" t="s">
        <v>28</v>
      </c>
      <c r="H172" s="135">
        <f>K113</f>
        <v>0</v>
      </c>
      <c r="I172" s="43">
        <f>AX113</f>
        <v>0</v>
      </c>
      <c r="J172" s="43">
        <f>CI113</f>
        <v>0</v>
      </c>
      <c r="K172" s="43">
        <f>DT113</f>
        <v>0</v>
      </c>
      <c r="L172" s="43">
        <f>FE113</f>
        <v>1525.2439999999999</v>
      </c>
      <c r="M172" s="136">
        <f>GP113</f>
        <v>0</v>
      </c>
    </row>
    <row r="173" spans="3:198" x14ac:dyDescent="0.2">
      <c r="C173" s="104" t="s">
        <v>224</v>
      </c>
      <c r="E173" s="265" t="s">
        <v>28</v>
      </c>
      <c r="H173" s="135">
        <f>K122</f>
        <v>0</v>
      </c>
      <c r="I173" s="43">
        <f>AX122</f>
        <v>0</v>
      </c>
      <c r="J173" s="43">
        <f>CI122</f>
        <v>61.900799999999997</v>
      </c>
      <c r="K173" s="43">
        <f>DT122</f>
        <v>0</v>
      </c>
      <c r="L173" s="43">
        <f>FE122</f>
        <v>287.41440000000006</v>
      </c>
      <c r="M173" s="136">
        <f>GP122</f>
        <v>53.913600000000002</v>
      </c>
    </row>
    <row r="174" spans="3:198" x14ac:dyDescent="0.2">
      <c r="C174" s="104" t="s">
        <v>307</v>
      </c>
      <c r="E174" s="265" t="s">
        <v>28</v>
      </c>
      <c r="H174" s="135">
        <f>K143</f>
        <v>0</v>
      </c>
      <c r="I174" s="43">
        <f>AD143+AX143</f>
        <v>0</v>
      </c>
      <c r="J174" s="43">
        <f>BO143+CI143</f>
        <v>0</v>
      </c>
      <c r="K174" s="43">
        <f>CZ143+DT143</f>
        <v>0</v>
      </c>
      <c r="L174" s="43">
        <f>EK143+FE143</f>
        <v>800.12799999999993</v>
      </c>
      <c r="M174" s="136">
        <f>FV143+GP143</f>
        <v>0</v>
      </c>
    </row>
    <row r="175" spans="3:198" x14ac:dyDescent="0.2">
      <c r="C175" s="76" t="s">
        <v>317</v>
      </c>
      <c r="E175" s="265" t="s">
        <v>28</v>
      </c>
      <c r="H175" s="135">
        <f>K142</f>
        <v>0</v>
      </c>
      <c r="I175" s="43">
        <f>AD142+AX142</f>
        <v>0</v>
      </c>
      <c r="J175" s="43">
        <f>BO142+CI142</f>
        <v>0</v>
      </c>
      <c r="K175" s="43">
        <f>CZ142+DT142</f>
        <v>0</v>
      </c>
      <c r="L175" s="43">
        <f>EK142+FE142</f>
        <v>5787.7811599999995</v>
      </c>
      <c r="M175" s="136">
        <f>FV142+GP142</f>
        <v>0</v>
      </c>
    </row>
    <row r="176" spans="3:198" x14ac:dyDescent="0.2">
      <c r="C176" s="104" t="s">
        <v>316</v>
      </c>
      <c r="E176" s="265" t="s">
        <v>28</v>
      </c>
      <c r="H176" s="135">
        <f>K145+H174</f>
        <v>0</v>
      </c>
      <c r="I176" s="43">
        <f>AD145+AX145+I174</f>
        <v>0</v>
      </c>
      <c r="J176" s="43">
        <f>BO145+CI145+J174</f>
        <v>0</v>
      </c>
      <c r="K176" s="43">
        <f>CZ145+DT145+K174</f>
        <v>0</v>
      </c>
      <c r="L176" s="43">
        <f>EK145+FE145+L174</f>
        <v>4370.0460691999997</v>
      </c>
      <c r="M176" s="136">
        <f>FV145+GP145+M174</f>
        <v>0</v>
      </c>
    </row>
    <row r="177" spans="3:13" x14ac:dyDescent="0.2">
      <c r="C177" s="76" t="s">
        <v>318</v>
      </c>
      <c r="E177" s="265" t="s">
        <v>28</v>
      </c>
      <c r="H177" s="135">
        <f>K146</f>
        <v>0</v>
      </c>
      <c r="I177" s="43">
        <f>AD146+AX146</f>
        <v>0</v>
      </c>
      <c r="J177" s="43">
        <f>BO146+CI146</f>
        <v>0</v>
      </c>
      <c r="K177" s="43">
        <f>CZ146+DT146</f>
        <v>0</v>
      </c>
      <c r="L177" s="43">
        <f>EK146+FE146</f>
        <v>1417.7350907999999</v>
      </c>
      <c r="M177" s="136">
        <f>FV146+GP146</f>
        <v>0</v>
      </c>
    </row>
    <row r="178" spans="3:13" x14ac:dyDescent="0.2">
      <c r="C178" s="76" t="s">
        <v>167</v>
      </c>
      <c r="E178" s="265" t="s">
        <v>28</v>
      </c>
      <c r="H178" s="135">
        <f>K163</f>
        <v>0</v>
      </c>
      <c r="I178" s="43">
        <f>AX163</f>
        <v>0</v>
      </c>
      <c r="J178" s="43">
        <f>CI163</f>
        <v>0</v>
      </c>
      <c r="K178" s="43">
        <f>DT163</f>
        <v>0</v>
      </c>
      <c r="L178" s="43">
        <f>FE163</f>
        <v>0</v>
      </c>
      <c r="M178" s="136">
        <f>GP163</f>
        <v>1539.6480000000004</v>
      </c>
    </row>
    <row r="179" spans="3:13" x14ac:dyDescent="0.2">
      <c r="C179" s="76" t="s">
        <v>184</v>
      </c>
      <c r="E179" s="265" t="s">
        <v>28</v>
      </c>
      <c r="H179" s="135"/>
      <c r="I179" s="43">
        <f>BJ251-I170-I171-I172-I173-I176-I178</f>
        <v>1460.7999999999997</v>
      </c>
      <c r="J179" s="43">
        <f>BJ252-J170-J171-J172-J173-J176-J178</f>
        <v>1009.8879999999994</v>
      </c>
      <c r="K179" s="43">
        <f>BJ253-K170-K171-K172-K173-K176-K178</f>
        <v>939.40000000000066</v>
      </c>
      <c r="L179" s="43">
        <f>BJ254-L170-L171-L172-L173-L176-L178</f>
        <v>475.199999999998</v>
      </c>
      <c r="M179" s="136">
        <f>BJ255-M170-M171-M172-M173-M176-M178</f>
        <v>1340.8243200000018</v>
      </c>
    </row>
    <row r="180" spans="3:13" x14ac:dyDescent="0.2">
      <c r="C180" s="267" t="s">
        <v>104</v>
      </c>
      <c r="E180" s="4" t="s">
        <v>290</v>
      </c>
      <c r="H180" s="135">
        <f>SUM(H170:H173,H175,H178,H179)</f>
        <v>0</v>
      </c>
      <c r="I180" s="43">
        <f t="shared" ref="I180:M180" si="55">SUM(I170:I173,I175,I178,I179)</f>
        <v>1492.1599999999996</v>
      </c>
      <c r="J180" s="43">
        <f t="shared" si="55"/>
        <v>1103.3839999999993</v>
      </c>
      <c r="K180" s="43">
        <f t="shared" si="55"/>
        <v>1061.7800000000007</v>
      </c>
      <c r="L180" s="43">
        <f t="shared" si="55"/>
        <v>8075.6395599999978</v>
      </c>
      <c r="M180" s="136">
        <f t="shared" si="55"/>
        <v>3178.1635200000019</v>
      </c>
    </row>
    <row r="181" spans="3:13" x14ac:dyDescent="0.2">
      <c r="C181" s="279"/>
      <c r="D181" s="279"/>
      <c r="E181" s="279"/>
      <c r="F181" s="279"/>
      <c r="H181" s="279"/>
      <c r="I181" s="279"/>
      <c r="J181" s="279"/>
      <c r="K181" s="279"/>
      <c r="L181" s="279"/>
      <c r="M181" s="279"/>
    </row>
    <row r="205" spans="3:3" ht="18" x14ac:dyDescent="0.25">
      <c r="C205" s="262" t="s">
        <v>147</v>
      </c>
    </row>
    <row r="206" spans="3:3" ht="15" x14ac:dyDescent="0.25">
      <c r="C206" s="149"/>
    </row>
    <row r="207" spans="3:3" x14ac:dyDescent="0.2">
      <c r="C207" s="70" t="s">
        <v>73</v>
      </c>
    </row>
    <row r="208" spans="3:3" x14ac:dyDescent="0.2">
      <c r="C208" s="172" t="s">
        <v>185</v>
      </c>
    </row>
    <row r="209" spans="3:198" x14ac:dyDescent="0.2">
      <c r="C209" s="70" t="s">
        <v>186</v>
      </c>
    </row>
    <row r="210" spans="3:198" x14ac:dyDescent="0.2">
      <c r="C210" s="70" t="s">
        <v>319</v>
      </c>
    </row>
    <row r="211" spans="3:198" x14ac:dyDescent="0.2">
      <c r="C211" s="70" t="s">
        <v>321</v>
      </c>
    </row>
    <row r="212" spans="3:198" x14ac:dyDescent="0.2">
      <c r="C212" s="172" t="s">
        <v>320</v>
      </c>
    </row>
    <row r="213" spans="3:198" x14ac:dyDescent="0.2">
      <c r="C213" s="70"/>
    </row>
    <row r="214" spans="3:198" x14ac:dyDescent="0.2">
      <c r="C214" s="70" t="s">
        <v>187</v>
      </c>
    </row>
    <row r="215" spans="3:198" x14ac:dyDescent="0.2">
      <c r="C215" s="70">
        <v>11</v>
      </c>
      <c r="D215" s="70" t="s">
        <v>188</v>
      </c>
    </row>
    <row r="216" spans="3:198" x14ac:dyDescent="0.2">
      <c r="C216" s="70" t="s">
        <v>336</v>
      </c>
      <c r="D216" s="70"/>
    </row>
    <row r="218" spans="3:198" x14ac:dyDescent="0.2">
      <c r="C218" s="70" t="s">
        <v>189</v>
      </c>
      <c r="D218" s="70"/>
      <c r="E218" s="70"/>
    </row>
    <row r="219" spans="3:198" x14ac:dyDescent="0.2">
      <c r="C219" s="80" t="s">
        <v>162</v>
      </c>
      <c r="D219" s="182">
        <f>5.4</f>
        <v>5.4</v>
      </c>
      <c r="E219" s="70" t="s">
        <v>77</v>
      </c>
    </row>
    <row r="221" spans="3:198" ht="15" x14ac:dyDescent="0.25">
      <c r="C221" s="33" t="s">
        <v>190</v>
      </c>
      <c r="H221" s="247" t="s">
        <v>1</v>
      </c>
      <c r="O221" s="248" t="s">
        <v>94</v>
      </c>
      <c r="AZ221" s="196" t="s">
        <v>2</v>
      </c>
      <c r="CK221" s="197" t="s">
        <v>3</v>
      </c>
      <c r="DV221" s="198" t="s">
        <v>4</v>
      </c>
      <c r="FG221" s="199" t="s">
        <v>5</v>
      </c>
    </row>
    <row r="222" spans="3:198" s="6" customFormat="1" ht="18" customHeight="1" x14ac:dyDescent="0.2">
      <c r="C222" s="129"/>
      <c r="D222" s="130"/>
      <c r="E222" s="131" t="s">
        <v>23</v>
      </c>
      <c r="F222" s="132" t="s">
        <v>24</v>
      </c>
      <c r="H222" s="133">
        <f t="shared" ref="H222:M222" si="56">H$1</f>
        <v>2015</v>
      </c>
      <c r="I222" s="131">
        <f t="shared" si="56"/>
        <v>2016</v>
      </c>
      <c r="J222" s="131">
        <f t="shared" si="56"/>
        <v>2017</v>
      </c>
      <c r="K222" s="131">
        <f t="shared" si="56"/>
        <v>2018</v>
      </c>
      <c r="L222" s="131">
        <f t="shared" si="56"/>
        <v>2019</v>
      </c>
      <c r="M222" s="132">
        <f t="shared" si="56"/>
        <v>2020</v>
      </c>
      <c r="O222" s="133">
        <f t="shared" ref="O222:AX222" si="57">O$1</f>
        <v>2015</v>
      </c>
      <c r="P222" s="131">
        <f t="shared" si="57"/>
        <v>2016</v>
      </c>
      <c r="Q222" s="131">
        <f t="shared" si="57"/>
        <v>2017</v>
      </c>
      <c r="R222" s="131">
        <f t="shared" si="57"/>
        <v>2018</v>
      </c>
      <c r="S222" s="131">
        <f t="shared" si="57"/>
        <v>2019</v>
      </c>
      <c r="T222" s="131">
        <f t="shared" si="57"/>
        <v>2020</v>
      </c>
      <c r="U222" s="131">
        <f t="shared" si="57"/>
        <v>2021</v>
      </c>
      <c r="V222" s="131">
        <f t="shared" si="57"/>
        <v>2022</v>
      </c>
      <c r="W222" s="131">
        <f t="shared" si="57"/>
        <v>2023</v>
      </c>
      <c r="X222" s="131">
        <f t="shared" si="57"/>
        <v>2024</v>
      </c>
      <c r="Y222" s="131">
        <f t="shared" si="57"/>
        <v>2025</v>
      </c>
      <c r="Z222" s="131">
        <f t="shared" si="57"/>
        <v>2026</v>
      </c>
      <c r="AA222" s="131">
        <f t="shared" si="57"/>
        <v>2027</v>
      </c>
      <c r="AB222" s="131">
        <f t="shared" si="57"/>
        <v>2028</v>
      </c>
      <c r="AC222" s="131">
        <f t="shared" si="57"/>
        <v>2029</v>
      </c>
      <c r="AD222" s="131">
        <f t="shared" si="57"/>
        <v>2030</v>
      </c>
      <c r="AE222" s="131">
        <f t="shared" si="57"/>
        <v>2031</v>
      </c>
      <c r="AF222" s="131">
        <f t="shared" si="57"/>
        <v>2032</v>
      </c>
      <c r="AG222" s="131">
        <f t="shared" si="57"/>
        <v>2033</v>
      </c>
      <c r="AH222" s="131">
        <f t="shared" si="57"/>
        <v>2034</v>
      </c>
      <c r="AI222" s="131">
        <f t="shared" si="57"/>
        <v>2035</v>
      </c>
      <c r="AJ222" s="131">
        <f t="shared" si="57"/>
        <v>2036</v>
      </c>
      <c r="AK222" s="131">
        <f t="shared" si="57"/>
        <v>2037</v>
      </c>
      <c r="AL222" s="131">
        <f t="shared" si="57"/>
        <v>2038</v>
      </c>
      <c r="AM222" s="131">
        <f t="shared" si="57"/>
        <v>2039</v>
      </c>
      <c r="AN222" s="131">
        <f t="shared" si="57"/>
        <v>2040</v>
      </c>
      <c r="AO222" s="131">
        <f t="shared" si="57"/>
        <v>2041</v>
      </c>
      <c r="AP222" s="131">
        <f t="shared" si="57"/>
        <v>2042</v>
      </c>
      <c r="AQ222" s="131">
        <f t="shared" si="57"/>
        <v>2043</v>
      </c>
      <c r="AR222" s="131">
        <f t="shared" si="57"/>
        <v>2044</v>
      </c>
      <c r="AS222" s="131">
        <f t="shared" si="57"/>
        <v>2045</v>
      </c>
      <c r="AT222" s="131">
        <f t="shared" si="57"/>
        <v>2046</v>
      </c>
      <c r="AU222" s="131">
        <f t="shared" si="57"/>
        <v>2047</v>
      </c>
      <c r="AV222" s="131">
        <f t="shared" si="57"/>
        <v>2048</v>
      </c>
      <c r="AW222" s="131">
        <f t="shared" si="57"/>
        <v>2049</v>
      </c>
      <c r="AX222" s="132">
        <f t="shared" si="57"/>
        <v>2050</v>
      </c>
      <c r="AZ222" s="133">
        <f t="shared" ref="AZ222:CI222" si="58">AZ$1</f>
        <v>2015</v>
      </c>
      <c r="BA222" s="131">
        <f t="shared" si="58"/>
        <v>2016</v>
      </c>
      <c r="BB222" s="131">
        <f t="shared" si="58"/>
        <v>2017</v>
      </c>
      <c r="BC222" s="131">
        <f t="shared" si="58"/>
        <v>2018</v>
      </c>
      <c r="BD222" s="131">
        <f t="shared" si="58"/>
        <v>2019</v>
      </c>
      <c r="BE222" s="131">
        <f t="shared" si="58"/>
        <v>2020</v>
      </c>
      <c r="BF222" s="131">
        <f t="shared" si="58"/>
        <v>2021</v>
      </c>
      <c r="BG222" s="131">
        <f t="shared" si="58"/>
        <v>2022</v>
      </c>
      <c r="BH222" s="131">
        <f t="shared" si="58"/>
        <v>2023</v>
      </c>
      <c r="BI222" s="131">
        <f t="shared" si="58"/>
        <v>2024</v>
      </c>
      <c r="BJ222" s="131">
        <f t="shared" si="58"/>
        <v>2025</v>
      </c>
      <c r="BK222" s="131">
        <f t="shared" si="58"/>
        <v>2026</v>
      </c>
      <c r="BL222" s="131">
        <f t="shared" si="58"/>
        <v>2027</v>
      </c>
      <c r="BM222" s="131">
        <f t="shared" si="58"/>
        <v>2028</v>
      </c>
      <c r="BN222" s="131">
        <f t="shared" si="58"/>
        <v>2029</v>
      </c>
      <c r="BO222" s="131">
        <f t="shared" si="58"/>
        <v>2030</v>
      </c>
      <c r="BP222" s="131">
        <f t="shared" si="58"/>
        <v>2031</v>
      </c>
      <c r="BQ222" s="131">
        <f t="shared" si="58"/>
        <v>2032</v>
      </c>
      <c r="BR222" s="131">
        <f t="shared" si="58"/>
        <v>2033</v>
      </c>
      <c r="BS222" s="131">
        <f t="shared" si="58"/>
        <v>2034</v>
      </c>
      <c r="BT222" s="131">
        <f t="shared" si="58"/>
        <v>2035</v>
      </c>
      <c r="BU222" s="131">
        <f t="shared" si="58"/>
        <v>2036</v>
      </c>
      <c r="BV222" s="131">
        <f t="shared" si="58"/>
        <v>2037</v>
      </c>
      <c r="BW222" s="131">
        <f t="shared" si="58"/>
        <v>2038</v>
      </c>
      <c r="BX222" s="131">
        <f t="shared" si="58"/>
        <v>2039</v>
      </c>
      <c r="BY222" s="131">
        <f t="shared" si="58"/>
        <v>2040</v>
      </c>
      <c r="BZ222" s="131">
        <f t="shared" si="58"/>
        <v>2041</v>
      </c>
      <c r="CA222" s="131">
        <f t="shared" si="58"/>
        <v>2042</v>
      </c>
      <c r="CB222" s="131">
        <f t="shared" si="58"/>
        <v>2043</v>
      </c>
      <c r="CC222" s="131">
        <f t="shared" si="58"/>
        <v>2044</v>
      </c>
      <c r="CD222" s="131">
        <f t="shared" si="58"/>
        <v>2045</v>
      </c>
      <c r="CE222" s="131">
        <f t="shared" si="58"/>
        <v>2046</v>
      </c>
      <c r="CF222" s="131">
        <f t="shared" si="58"/>
        <v>2047</v>
      </c>
      <c r="CG222" s="131">
        <f t="shared" si="58"/>
        <v>2048</v>
      </c>
      <c r="CH222" s="131">
        <f t="shared" si="58"/>
        <v>2049</v>
      </c>
      <c r="CI222" s="132">
        <f t="shared" si="58"/>
        <v>2050</v>
      </c>
      <c r="CK222" s="133">
        <f t="shared" ref="CK222:DT222" si="59">CK$1</f>
        <v>2015</v>
      </c>
      <c r="CL222" s="131">
        <f t="shared" si="59"/>
        <v>2016</v>
      </c>
      <c r="CM222" s="131">
        <f t="shared" si="59"/>
        <v>2017</v>
      </c>
      <c r="CN222" s="131">
        <f t="shared" si="59"/>
        <v>2018</v>
      </c>
      <c r="CO222" s="131">
        <f t="shared" si="59"/>
        <v>2019</v>
      </c>
      <c r="CP222" s="131">
        <f t="shared" si="59"/>
        <v>2020</v>
      </c>
      <c r="CQ222" s="131">
        <f t="shared" si="59"/>
        <v>2021</v>
      </c>
      <c r="CR222" s="131">
        <f t="shared" si="59"/>
        <v>2022</v>
      </c>
      <c r="CS222" s="131">
        <f t="shared" si="59"/>
        <v>2023</v>
      </c>
      <c r="CT222" s="131">
        <f t="shared" si="59"/>
        <v>2024</v>
      </c>
      <c r="CU222" s="131">
        <f t="shared" si="59"/>
        <v>2025</v>
      </c>
      <c r="CV222" s="131">
        <f t="shared" si="59"/>
        <v>2026</v>
      </c>
      <c r="CW222" s="131">
        <f t="shared" si="59"/>
        <v>2027</v>
      </c>
      <c r="CX222" s="131">
        <f t="shared" si="59"/>
        <v>2028</v>
      </c>
      <c r="CY222" s="131">
        <f t="shared" si="59"/>
        <v>2029</v>
      </c>
      <c r="CZ222" s="131">
        <f t="shared" si="59"/>
        <v>2030</v>
      </c>
      <c r="DA222" s="131">
        <f t="shared" si="59"/>
        <v>2031</v>
      </c>
      <c r="DB222" s="131">
        <f t="shared" si="59"/>
        <v>2032</v>
      </c>
      <c r="DC222" s="131">
        <f t="shared" si="59"/>
        <v>2033</v>
      </c>
      <c r="DD222" s="131">
        <f t="shared" si="59"/>
        <v>2034</v>
      </c>
      <c r="DE222" s="131">
        <f t="shared" si="59"/>
        <v>2035</v>
      </c>
      <c r="DF222" s="131">
        <f t="shared" si="59"/>
        <v>2036</v>
      </c>
      <c r="DG222" s="131">
        <f t="shared" si="59"/>
        <v>2037</v>
      </c>
      <c r="DH222" s="131">
        <f t="shared" si="59"/>
        <v>2038</v>
      </c>
      <c r="DI222" s="131">
        <f t="shared" si="59"/>
        <v>2039</v>
      </c>
      <c r="DJ222" s="131">
        <f t="shared" si="59"/>
        <v>2040</v>
      </c>
      <c r="DK222" s="131">
        <f t="shared" si="59"/>
        <v>2041</v>
      </c>
      <c r="DL222" s="131">
        <f t="shared" si="59"/>
        <v>2042</v>
      </c>
      <c r="DM222" s="131">
        <f t="shared" si="59"/>
        <v>2043</v>
      </c>
      <c r="DN222" s="131">
        <f t="shared" si="59"/>
        <v>2044</v>
      </c>
      <c r="DO222" s="131">
        <f t="shared" si="59"/>
        <v>2045</v>
      </c>
      <c r="DP222" s="131">
        <f t="shared" si="59"/>
        <v>2046</v>
      </c>
      <c r="DQ222" s="131">
        <f t="shared" si="59"/>
        <v>2047</v>
      </c>
      <c r="DR222" s="131">
        <f t="shared" si="59"/>
        <v>2048</v>
      </c>
      <c r="DS222" s="131">
        <f t="shared" si="59"/>
        <v>2049</v>
      </c>
      <c r="DT222" s="132">
        <f t="shared" si="59"/>
        <v>2050</v>
      </c>
      <c r="DV222" s="133">
        <f t="shared" ref="DV222:FE222" si="60">DV$1</f>
        <v>2015</v>
      </c>
      <c r="DW222" s="131">
        <f t="shared" si="60"/>
        <v>2016</v>
      </c>
      <c r="DX222" s="131">
        <f t="shared" si="60"/>
        <v>2017</v>
      </c>
      <c r="DY222" s="131">
        <f t="shared" si="60"/>
        <v>2018</v>
      </c>
      <c r="DZ222" s="131">
        <f t="shared" si="60"/>
        <v>2019</v>
      </c>
      <c r="EA222" s="131">
        <f t="shared" si="60"/>
        <v>2020</v>
      </c>
      <c r="EB222" s="131">
        <f t="shared" si="60"/>
        <v>2021</v>
      </c>
      <c r="EC222" s="131">
        <f t="shared" si="60"/>
        <v>2022</v>
      </c>
      <c r="ED222" s="131">
        <f t="shared" si="60"/>
        <v>2023</v>
      </c>
      <c r="EE222" s="131">
        <f t="shared" si="60"/>
        <v>2024</v>
      </c>
      <c r="EF222" s="131">
        <f t="shared" si="60"/>
        <v>2025</v>
      </c>
      <c r="EG222" s="131">
        <f t="shared" si="60"/>
        <v>2026</v>
      </c>
      <c r="EH222" s="131">
        <f t="shared" si="60"/>
        <v>2027</v>
      </c>
      <c r="EI222" s="131">
        <f t="shared" si="60"/>
        <v>2028</v>
      </c>
      <c r="EJ222" s="131">
        <f t="shared" si="60"/>
        <v>2029</v>
      </c>
      <c r="EK222" s="131">
        <f t="shared" si="60"/>
        <v>2030</v>
      </c>
      <c r="EL222" s="131">
        <f t="shared" si="60"/>
        <v>2031</v>
      </c>
      <c r="EM222" s="131">
        <f t="shared" si="60"/>
        <v>2032</v>
      </c>
      <c r="EN222" s="131">
        <f t="shared" si="60"/>
        <v>2033</v>
      </c>
      <c r="EO222" s="131">
        <f t="shared" si="60"/>
        <v>2034</v>
      </c>
      <c r="EP222" s="131">
        <f t="shared" si="60"/>
        <v>2035</v>
      </c>
      <c r="EQ222" s="131">
        <f t="shared" si="60"/>
        <v>2036</v>
      </c>
      <c r="ER222" s="131">
        <f t="shared" si="60"/>
        <v>2037</v>
      </c>
      <c r="ES222" s="131">
        <f t="shared" si="60"/>
        <v>2038</v>
      </c>
      <c r="ET222" s="131">
        <f t="shared" si="60"/>
        <v>2039</v>
      </c>
      <c r="EU222" s="131">
        <f t="shared" si="60"/>
        <v>2040</v>
      </c>
      <c r="EV222" s="131">
        <f t="shared" si="60"/>
        <v>2041</v>
      </c>
      <c r="EW222" s="131">
        <f t="shared" si="60"/>
        <v>2042</v>
      </c>
      <c r="EX222" s="131">
        <f t="shared" si="60"/>
        <v>2043</v>
      </c>
      <c r="EY222" s="131">
        <f t="shared" si="60"/>
        <v>2044</v>
      </c>
      <c r="EZ222" s="131">
        <f t="shared" si="60"/>
        <v>2045</v>
      </c>
      <c r="FA222" s="131">
        <f t="shared" si="60"/>
        <v>2046</v>
      </c>
      <c r="FB222" s="131">
        <f t="shared" si="60"/>
        <v>2047</v>
      </c>
      <c r="FC222" s="131">
        <f t="shared" si="60"/>
        <v>2048</v>
      </c>
      <c r="FD222" s="131">
        <f t="shared" si="60"/>
        <v>2049</v>
      </c>
      <c r="FE222" s="132">
        <f t="shared" si="60"/>
        <v>2050</v>
      </c>
      <c r="FG222" s="133">
        <f t="shared" ref="FG222:GP222" si="61">FG$1</f>
        <v>2015</v>
      </c>
      <c r="FH222" s="131">
        <f t="shared" si="61"/>
        <v>2016</v>
      </c>
      <c r="FI222" s="131">
        <f t="shared" si="61"/>
        <v>2017</v>
      </c>
      <c r="FJ222" s="131">
        <f t="shared" si="61"/>
        <v>2018</v>
      </c>
      <c r="FK222" s="131">
        <f t="shared" si="61"/>
        <v>2019</v>
      </c>
      <c r="FL222" s="131">
        <f t="shared" si="61"/>
        <v>2020</v>
      </c>
      <c r="FM222" s="131">
        <f t="shared" si="61"/>
        <v>2021</v>
      </c>
      <c r="FN222" s="131">
        <f t="shared" si="61"/>
        <v>2022</v>
      </c>
      <c r="FO222" s="131">
        <f t="shared" si="61"/>
        <v>2023</v>
      </c>
      <c r="FP222" s="131">
        <f t="shared" si="61"/>
        <v>2024</v>
      </c>
      <c r="FQ222" s="131">
        <f t="shared" si="61"/>
        <v>2025</v>
      </c>
      <c r="FR222" s="131">
        <f t="shared" si="61"/>
        <v>2026</v>
      </c>
      <c r="FS222" s="131">
        <f t="shared" si="61"/>
        <v>2027</v>
      </c>
      <c r="FT222" s="131">
        <f t="shared" si="61"/>
        <v>2028</v>
      </c>
      <c r="FU222" s="131">
        <f t="shared" si="61"/>
        <v>2029</v>
      </c>
      <c r="FV222" s="131">
        <f t="shared" si="61"/>
        <v>2030</v>
      </c>
      <c r="FW222" s="131">
        <f t="shared" si="61"/>
        <v>2031</v>
      </c>
      <c r="FX222" s="131">
        <f t="shared" si="61"/>
        <v>2032</v>
      </c>
      <c r="FY222" s="131">
        <f t="shared" si="61"/>
        <v>2033</v>
      </c>
      <c r="FZ222" s="131">
        <f t="shared" si="61"/>
        <v>2034</v>
      </c>
      <c r="GA222" s="131">
        <f t="shared" si="61"/>
        <v>2035</v>
      </c>
      <c r="GB222" s="131">
        <f t="shared" si="61"/>
        <v>2036</v>
      </c>
      <c r="GC222" s="131">
        <f t="shared" si="61"/>
        <v>2037</v>
      </c>
      <c r="GD222" s="131">
        <f t="shared" si="61"/>
        <v>2038</v>
      </c>
      <c r="GE222" s="131">
        <f t="shared" si="61"/>
        <v>2039</v>
      </c>
      <c r="GF222" s="131">
        <f t="shared" si="61"/>
        <v>2040</v>
      </c>
      <c r="GG222" s="131">
        <f t="shared" si="61"/>
        <v>2041</v>
      </c>
      <c r="GH222" s="131">
        <f t="shared" si="61"/>
        <v>2042</v>
      </c>
      <c r="GI222" s="131">
        <f t="shared" si="61"/>
        <v>2043</v>
      </c>
      <c r="GJ222" s="131">
        <f t="shared" si="61"/>
        <v>2044</v>
      </c>
      <c r="GK222" s="131">
        <f t="shared" si="61"/>
        <v>2045</v>
      </c>
      <c r="GL222" s="131">
        <f t="shared" si="61"/>
        <v>2046</v>
      </c>
      <c r="GM222" s="131">
        <f t="shared" si="61"/>
        <v>2047</v>
      </c>
      <c r="GN222" s="131">
        <f t="shared" si="61"/>
        <v>2048</v>
      </c>
      <c r="GO222" s="131">
        <f t="shared" si="61"/>
        <v>2049</v>
      </c>
      <c r="GP222" s="132">
        <f t="shared" si="61"/>
        <v>2050</v>
      </c>
    </row>
    <row r="223" spans="3:198" s="6" customFormat="1" ht="18" customHeight="1" x14ac:dyDescent="0.2">
      <c r="C223" s="36" t="s">
        <v>191</v>
      </c>
      <c r="E223" s="4" t="s">
        <v>290</v>
      </c>
      <c r="F223" s="34"/>
      <c r="H223" s="61"/>
      <c r="I223" s="4"/>
      <c r="J223" s="4"/>
      <c r="K223" s="4"/>
      <c r="L223" s="83"/>
      <c r="M223" s="62"/>
      <c r="O223" s="35"/>
      <c r="P223" s="4"/>
      <c r="Q223" s="4"/>
      <c r="R223" s="4"/>
      <c r="S223" s="4"/>
      <c r="T223" s="4"/>
      <c r="U223" s="4"/>
      <c r="V223" s="140">
        <f t="shared" ref="V223:AD223" si="62">$C$215*($D$219)</f>
        <v>59.400000000000006</v>
      </c>
      <c r="W223" s="140">
        <f t="shared" si="62"/>
        <v>59.400000000000006</v>
      </c>
      <c r="X223" s="140">
        <f t="shared" si="62"/>
        <v>59.400000000000006</v>
      </c>
      <c r="Y223" s="140">
        <f t="shared" si="62"/>
        <v>59.400000000000006</v>
      </c>
      <c r="Z223" s="140">
        <f t="shared" si="62"/>
        <v>59.400000000000006</v>
      </c>
      <c r="AA223" s="140">
        <f t="shared" si="62"/>
        <v>59.400000000000006</v>
      </c>
      <c r="AB223" s="140">
        <f t="shared" si="62"/>
        <v>59.400000000000006</v>
      </c>
      <c r="AC223" s="140">
        <f t="shared" si="62"/>
        <v>59.400000000000006</v>
      </c>
      <c r="AD223" s="140">
        <f t="shared" si="62"/>
        <v>59.400000000000006</v>
      </c>
      <c r="AE223" s="140">
        <f>$C$215*(AX44+AX45)</f>
        <v>49.28</v>
      </c>
      <c r="AF223" s="140">
        <f>$C$215*(AX44+AX45)</f>
        <v>49.28</v>
      </c>
      <c r="AG223" s="140">
        <f>$C$215*(AX44+AX45)</f>
        <v>49.28</v>
      </c>
      <c r="AH223" s="140">
        <f>$C$215*(AX44+AX45)</f>
        <v>49.28</v>
      </c>
      <c r="AI223" s="140">
        <f>$C$215*(AX44+AX45)</f>
        <v>49.28</v>
      </c>
      <c r="AJ223" s="140">
        <f>$C$215*(AX44+AX45)</f>
        <v>49.28</v>
      </c>
      <c r="AK223" s="140">
        <f>$C$215*(AX44+AX45)</f>
        <v>49.28</v>
      </c>
      <c r="AL223" s="140">
        <f>$C$215*(AX44+AX45)</f>
        <v>49.28</v>
      </c>
      <c r="AM223" s="140">
        <f>$C$215*(AX44+AX45)</f>
        <v>49.28</v>
      </c>
      <c r="AN223" s="140">
        <f>$C$215*(AX44+AX45)</f>
        <v>49.28</v>
      </c>
      <c r="AO223" s="140">
        <f>$C$215*(AX44+AX45)</f>
        <v>49.28</v>
      </c>
      <c r="AP223" s="140">
        <f>$C$215*(AX44+AX45)</f>
        <v>49.28</v>
      </c>
      <c r="AQ223" s="140">
        <f>$C$215*(AX44+AX45)</f>
        <v>49.28</v>
      </c>
      <c r="AR223" s="140">
        <f>$C$215*(AX44+AX45)</f>
        <v>49.28</v>
      </c>
      <c r="AS223" s="140">
        <f>$C$215*(AX44+AX45)</f>
        <v>49.28</v>
      </c>
      <c r="AT223" s="140">
        <f>$C$215*(AX44+AX45)</f>
        <v>49.28</v>
      </c>
      <c r="AU223" s="140">
        <f>$C$215*(AX44+AX45)</f>
        <v>49.28</v>
      </c>
      <c r="AV223" s="140">
        <f>$C$215*(AX44+AX45)</f>
        <v>49.28</v>
      </c>
      <c r="AW223" s="140">
        <f>$C$215*(AX44+AX45)</f>
        <v>49.28</v>
      </c>
      <c r="AX223" s="180">
        <f>$C$215*(AX44+AX45)</f>
        <v>49.28</v>
      </c>
      <c r="AZ223" s="35"/>
      <c r="BA223" s="4"/>
      <c r="BB223" s="4"/>
      <c r="BC223" s="4"/>
      <c r="BD223" s="4"/>
      <c r="BE223" s="4"/>
      <c r="BF223" s="4"/>
      <c r="BG223" s="140">
        <f t="shared" ref="BG223:BO223" si="63">$C$215*($D$219)</f>
        <v>59.400000000000006</v>
      </c>
      <c r="BH223" s="140">
        <f t="shared" si="63"/>
        <v>59.400000000000006</v>
      </c>
      <c r="BI223" s="140">
        <f t="shared" si="63"/>
        <v>59.400000000000006</v>
      </c>
      <c r="BJ223" s="140">
        <f t="shared" si="63"/>
        <v>59.400000000000006</v>
      </c>
      <c r="BK223" s="140">
        <f t="shared" si="63"/>
        <v>59.400000000000006</v>
      </c>
      <c r="BL223" s="140">
        <f t="shared" si="63"/>
        <v>59.400000000000006</v>
      </c>
      <c r="BM223" s="140">
        <f t="shared" si="63"/>
        <v>59.400000000000006</v>
      </c>
      <c r="BN223" s="140">
        <f t="shared" si="63"/>
        <v>59.400000000000006</v>
      </c>
      <c r="BO223" s="140">
        <f t="shared" si="63"/>
        <v>59.400000000000006</v>
      </c>
      <c r="BP223" s="140">
        <f>$C$215*(CI44+CI45)</f>
        <v>26.734399999999997</v>
      </c>
      <c r="BQ223" s="140">
        <f>$C$215*(CI44+CI45)</f>
        <v>26.734399999999997</v>
      </c>
      <c r="BR223" s="140">
        <f>$C$215*(CI44+CI45)</f>
        <v>26.734399999999997</v>
      </c>
      <c r="BS223" s="140">
        <f>$C$215*(CI44+CI45)</f>
        <v>26.734399999999997</v>
      </c>
      <c r="BT223" s="140">
        <f>$C$215*(CI44+CI45)</f>
        <v>26.734399999999997</v>
      </c>
      <c r="BU223" s="140">
        <f>$C$215*(CI44+CI45)</f>
        <v>26.734399999999997</v>
      </c>
      <c r="BV223" s="140">
        <f>$C$215*(CI44+CI45)</f>
        <v>26.734399999999997</v>
      </c>
      <c r="BW223" s="140">
        <f>$C$215*(CI44+CI45)</f>
        <v>26.734399999999997</v>
      </c>
      <c r="BX223" s="140">
        <f>$C$215*(CI44+CI45)</f>
        <v>26.734399999999997</v>
      </c>
      <c r="BY223" s="140">
        <f>$C$215*(CI44+CI45)</f>
        <v>26.734399999999997</v>
      </c>
      <c r="BZ223" s="140">
        <f>$C$215*(CI44+CI45)</f>
        <v>26.734399999999997</v>
      </c>
      <c r="CA223" s="140">
        <f>$C$215*(CI44+CI45)</f>
        <v>26.734399999999997</v>
      </c>
      <c r="CB223" s="140">
        <f>$C$215*(CI44+CI45)</f>
        <v>26.734399999999997</v>
      </c>
      <c r="CC223" s="140">
        <f>$C$215*(CI44+CI45)</f>
        <v>26.734399999999997</v>
      </c>
      <c r="CD223" s="140">
        <f>$C$215*(CI44+CI45)</f>
        <v>26.734399999999997</v>
      </c>
      <c r="CE223" s="140">
        <f>$C$215*(CI44+CI45)</f>
        <v>26.734399999999997</v>
      </c>
      <c r="CF223" s="140">
        <f>$C$215*(CI44+CI45)</f>
        <v>26.734399999999997</v>
      </c>
      <c r="CG223" s="140">
        <f>$C$215*(CI44+CI45)</f>
        <v>26.734399999999997</v>
      </c>
      <c r="CH223" s="140">
        <f>$C$215*(CI44+CI45)</f>
        <v>26.734399999999997</v>
      </c>
      <c r="CI223" s="180">
        <f>$C$215*(CI44+CI45)</f>
        <v>26.734399999999997</v>
      </c>
      <c r="CK223" s="35"/>
      <c r="CL223" s="4"/>
      <c r="CM223" s="4"/>
      <c r="CN223" s="4"/>
      <c r="CO223" s="4"/>
      <c r="CP223" s="4"/>
      <c r="CQ223" s="4"/>
      <c r="CR223" s="140">
        <f t="shared" ref="CR223:CZ223" si="64">$C$215*($D$219)</f>
        <v>59.400000000000006</v>
      </c>
      <c r="CS223" s="140">
        <f t="shared" si="64"/>
        <v>59.400000000000006</v>
      </c>
      <c r="CT223" s="140">
        <f t="shared" si="64"/>
        <v>59.400000000000006</v>
      </c>
      <c r="CU223" s="140">
        <f t="shared" si="64"/>
        <v>59.400000000000006</v>
      </c>
      <c r="CV223" s="140">
        <f t="shared" si="64"/>
        <v>59.400000000000006</v>
      </c>
      <c r="CW223" s="140">
        <f t="shared" si="64"/>
        <v>59.400000000000006</v>
      </c>
      <c r="CX223" s="140">
        <f t="shared" si="64"/>
        <v>59.400000000000006</v>
      </c>
      <c r="CY223" s="140">
        <f t="shared" si="64"/>
        <v>59.400000000000006</v>
      </c>
      <c r="CZ223" s="140">
        <f t="shared" si="64"/>
        <v>59.400000000000006</v>
      </c>
      <c r="DA223" s="140">
        <f>$C$215*(DT44+DT45)</f>
        <v>23.209999999999994</v>
      </c>
      <c r="DB223" s="140">
        <f>$C$215*(DT44+DT45)</f>
        <v>23.209999999999994</v>
      </c>
      <c r="DC223" s="140">
        <f>$C$215*(DT44+DT45)</f>
        <v>23.209999999999994</v>
      </c>
      <c r="DD223" s="140">
        <f>$C$215*(DT44+DT45)</f>
        <v>23.209999999999994</v>
      </c>
      <c r="DE223" s="140">
        <f>$C$215*(DT44+DT45)</f>
        <v>23.209999999999994</v>
      </c>
      <c r="DF223" s="140">
        <f>$C$215*(DT44+DT45)</f>
        <v>23.209999999999994</v>
      </c>
      <c r="DG223" s="140">
        <f>$C$215*(DT44+DT45)</f>
        <v>23.209999999999994</v>
      </c>
      <c r="DH223" s="140">
        <f>$C$215*(DT44+DT45)</f>
        <v>23.209999999999994</v>
      </c>
      <c r="DI223" s="140">
        <f>$C$215*(DT44+DT45)</f>
        <v>23.209999999999994</v>
      </c>
      <c r="DJ223" s="140">
        <f>$C$215*(DT44+DT45)</f>
        <v>23.209999999999994</v>
      </c>
      <c r="DK223" s="140">
        <f>$C$215*(DT44+DT45)</f>
        <v>23.209999999999994</v>
      </c>
      <c r="DL223" s="140">
        <f>$C$215*(DT44+DT45)</f>
        <v>23.209999999999994</v>
      </c>
      <c r="DM223" s="140">
        <f>$C$215*(DT44+DT45)</f>
        <v>23.209999999999994</v>
      </c>
      <c r="DN223" s="140">
        <f>$C$215*(DT44+DT45)</f>
        <v>23.209999999999994</v>
      </c>
      <c r="DO223" s="140">
        <f>$C$215*(DT44+DT45)</f>
        <v>23.209999999999994</v>
      </c>
      <c r="DP223" s="140">
        <f>$C$215*(DT44+DT45)</f>
        <v>23.209999999999994</v>
      </c>
      <c r="DQ223" s="140">
        <f>$C$215*(DT44+DT45)</f>
        <v>23.209999999999994</v>
      </c>
      <c r="DR223" s="140">
        <f>$C$215*(DT44+DT45)</f>
        <v>23.209999999999994</v>
      </c>
      <c r="DS223" s="140">
        <f>$C$215*(DT44+DT45)</f>
        <v>23.209999999999994</v>
      </c>
      <c r="DT223" s="180">
        <f>$C$215*(DT44+DT45)</f>
        <v>23.209999999999994</v>
      </c>
      <c r="DV223" s="35"/>
      <c r="DW223" s="4"/>
      <c r="DX223" s="4"/>
      <c r="DY223" s="4"/>
      <c r="DZ223" s="4"/>
      <c r="EA223" s="4"/>
      <c r="EB223" s="4"/>
      <c r="EC223" s="140">
        <f t="shared" ref="EC223:EK223" si="65">$C$215*($D$219)</f>
        <v>59.400000000000006</v>
      </c>
      <c r="ED223" s="140">
        <f t="shared" si="65"/>
        <v>59.400000000000006</v>
      </c>
      <c r="EE223" s="140">
        <f t="shared" si="65"/>
        <v>59.400000000000006</v>
      </c>
      <c r="EF223" s="140">
        <f t="shared" si="65"/>
        <v>59.400000000000006</v>
      </c>
      <c r="EG223" s="140">
        <f t="shared" si="65"/>
        <v>59.400000000000006</v>
      </c>
      <c r="EH223" s="140">
        <f t="shared" si="65"/>
        <v>59.400000000000006</v>
      </c>
      <c r="EI223" s="140">
        <f t="shared" si="65"/>
        <v>59.400000000000006</v>
      </c>
      <c r="EJ223" s="140">
        <f t="shared" si="65"/>
        <v>59.400000000000006</v>
      </c>
      <c r="EK223" s="140">
        <f t="shared" si="65"/>
        <v>59.400000000000006</v>
      </c>
      <c r="EL223" s="140">
        <f>$C$215*(FE44+FE45)</f>
        <v>0</v>
      </c>
      <c r="EM223" s="140">
        <f>$C$215*(FE44+FE45)</f>
        <v>0</v>
      </c>
      <c r="EN223" s="140">
        <f>$C$215*(FE44+FE45)</f>
        <v>0</v>
      </c>
      <c r="EO223" s="140">
        <f>$C$215*(FE44+FE45)</f>
        <v>0</v>
      </c>
      <c r="EP223" s="140">
        <f>$C$215*(FE44+FE45)</f>
        <v>0</v>
      </c>
      <c r="EQ223" s="140">
        <f>$C$215*(FE44+FE45)</f>
        <v>0</v>
      </c>
      <c r="ER223" s="140">
        <f>$C$215*(FE44+FE45)</f>
        <v>0</v>
      </c>
      <c r="ES223" s="140">
        <f>$C$215*(FE44+FE45)</f>
        <v>0</v>
      </c>
      <c r="ET223" s="140">
        <f>$C$215*(FE44+FE45)</f>
        <v>0</v>
      </c>
      <c r="EU223" s="140">
        <f>$C$215*(FE44+FE45)</f>
        <v>0</v>
      </c>
      <c r="EV223" s="140">
        <f>$C$215*(FE44+FE45)</f>
        <v>0</v>
      </c>
      <c r="EW223" s="140">
        <f>$C$215*(FE44+FE45)</f>
        <v>0</v>
      </c>
      <c r="EX223" s="140">
        <f>$C$215*(FE44+FE45)</f>
        <v>0</v>
      </c>
      <c r="EY223" s="140">
        <f>$C$215*(FE44+FE45)</f>
        <v>0</v>
      </c>
      <c r="EZ223" s="140">
        <f>$C$215*(FE44+FE45)</f>
        <v>0</v>
      </c>
      <c r="FA223" s="140">
        <f>$C$215*(FE44+FE45)</f>
        <v>0</v>
      </c>
      <c r="FB223" s="140">
        <f>$C$215*(FE44+FE45)</f>
        <v>0</v>
      </c>
      <c r="FC223" s="140">
        <f>$C$215*(FE44+FE45)</f>
        <v>0</v>
      </c>
      <c r="FD223" s="140">
        <f>$C$215*(FE44+FE45)</f>
        <v>0</v>
      </c>
      <c r="FE223" s="180">
        <f>$C$215*(FE44+FE45)</f>
        <v>0</v>
      </c>
      <c r="FG223" s="35"/>
      <c r="FH223" s="4"/>
      <c r="FI223" s="4"/>
      <c r="FJ223" s="4"/>
      <c r="FK223" s="4"/>
      <c r="FL223" s="4"/>
      <c r="FM223" s="4"/>
      <c r="FN223" s="140">
        <f t="shared" ref="FN223:FV223" si="66">$C$215*($D$219)</f>
        <v>59.400000000000006</v>
      </c>
      <c r="FO223" s="140">
        <f t="shared" si="66"/>
        <v>59.400000000000006</v>
      </c>
      <c r="FP223" s="140">
        <f t="shared" si="66"/>
        <v>59.400000000000006</v>
      </c>
      <c r="FQ223" s="140">
        <f t="shared" si="66"/>
        <v>59.400000000000006</v>
      </c>
      <c r="FR223" s="140">
        <f t="shared" si="66"/>
        <v>59.400000000000006</v>
      </c>
      <c r="FS223" s="140">
        <f t="shared" si="66"/>
        <v>59.400000000000006</v>
      </c>
      <c r="FT223" s="140">
        <f t="shared" si="66"/>
        <v>59.400000000000006</v>
      </c>
      <c r="FU223" s="140">
        <f t="shared" si="66"/>
        <v>59.400000000000006</v>
      </c>
      <c r="FV223" s="140">
        <f t="shared" si="66"/>
        <v>59.400000000000006</v>
      </c>
      <c r="FW223" s="140">
        <f>$C$215*(GP44+GP45)</f>
        <v>43.281216000000001</v>
      </c>
      <c r="FX223" s="140">
        <f>$C$215*(GP44+GP45)</f>
        <v>43.281216000000001</v>
      </c>
      <c r="FY223" s="140">
        <f>$C$215*(GP44+GP45)</f>
        <v>43.281216000000001</v>
      </c>
      <c r="FZ223" s="140">
        <f>$C$215*(GP44+GP45)</f>
        <v>43.281216000000001</v>
      </c>
      <c r="GA223" s="140">
        <f>$C$215*(GP44+GP45)</f>
        <v>43.281216000000001</v>
      </c>
      <c r="GB223" s="140">
        <f>$C$215*(GP44+GP45)</f>
        <v>43.281216000000001</v>
      </c>
      <c r="GC223" s="140">
        <f>$C$215*(GP44+GP45)</f>
        <v>43.281216000000001</v>
      </c>
      <c r="GD223" s="140">
        <f>$C$215*(GP44+GP45)</f>
        <v>43.281216000000001</v>
      </c>
      <c r="GE223" s="140">
        <f>$C$215*(GP44+GP45)</f>
        <v>43.281216000000001</v>
      </c>
      <c r="GF223" s="140">
        <f>$C$215*(GP44+GP45)</f>
        <v>43.281216000000001</v>
      </c>
      <c r="GG223" s="140">
        <f>$C$215*(GP44+GP45)</f>
        <v>43.281216000000001</v>
      </c>
      <c r="GH223" s="140">
        <f>$C$215*(GP44+GP45)</f>
        <v>43.281216000000001</v>
      </c>
      <c r="GI223" s="140">
        <f>$C$215*(GP44+GP45)</f>
        <v>43.281216000000001</v>
      </c>
      <c r="GJ223" s="140">
        <f>$C$215*(GP44+GP45)</f>
        <v>43.281216000000001</v>
      </c>
      <c r="GK223" s="140">
        <f>$C$215*(GP44+GP45)</f>
        <v>43.281216000000001</v>
      </c>
      <c r="GL223" s="140">
        <f>$C$215*(GP44+GP45)</f>
        <v>43.281216000000001</v>
      </c>
      <c r="GM223" s="140">
        <f>$C$215*(GP44+GP45)</f>
        <v>43.281216000000001</v>
      </c>
      <c r="GN223" s="140">
        <f>$C$215*(GP44+GP45)</f>
        <v>43.281216000000001</v>
      </c>
      <c r="GO223" s="140">
        <f>$C$215*(GP44+GP45)</f>
        <v>43.281216000000001</v>
      </c>
      <c r="GP223" s="180">
        <f>$C$215*(GP44+GP45)</f>
        <v>43.281216000000001</v>
      </c>
    </row>
    <row r="224" spans="3:198" s="6" customFormat="1" ht="18" customHeight="1" x14ac:dyDescent="0.2">
      <c r="C224" s="309" t="s">
        <v>192</v>
      </c>
      <c r="D224" s="310"/>
      <c r="E224" s="296"/>
      <c r="F224" s="305"/>
      <c r="H224" s="61"/>
      <c r="I224" s="4"/>
      <c r="J224" s="4"/>
      <c r="K224" s="4"/>
      <c r="L224" s="83"/>
      <c r="M224" s="62"/>
      <c r="O224" s="297"/>
      <c r="P224" s="296"/>
      <c r="Q224" s="296"/>
      <c r="R224" s="296"/>
      <c r="S224" s="296"/>
      <c r="T224" s="296"/>
      <c r="U224" s="296"/>
      <c r="V224" s="296"/>
      <c r="W224" s="296"/>
      <c r="X224" s="296"/>
      <c r="Y224" s="316"/>
      <c r="Z224" s="316"/>
      <c r="AA224" s="316"/>
      <c r="AB224" s="316"/>
      <c r="AC224" s="316"/>
      <c r="AD224" s="316"/>
      <c r="AE224" s="316"/>
      <c r="AF224" s="316"/>
      <c r="AG224" s="316"/>
      <c r="AH224" s="316"/>
      <c r="AI224" s="316"/>
      <c r="AJ224" s="316"/>
      <c r="AK224" s="316"/>
      <c r="AL224" s="316"/>
      <c r="AM224" s="316"/>
      <c r="AN224" s="316"/>
      <c r="AO224" s="316"/>
      <c r="AP224" s="316"/>
      <c r="AQ224" s="316"/>
      <c r="AR224" s="316"/>
      <c r="AS224" s="316"/>
      <c r="AT224" s="316"/>
      <c r="AU224" s="316"/>
      <c r="AV224" s="316"/>
      <c r="AW224" s="316"/>
      <c r="AX224" s="317"/>
      <c r="AZ224" s="297"/>
      <c r="BA224" s="296"/>
      <c r="BB224" s="296"/>
      <c r="BC224" s="296"/>
      <c r="BD224" s="296"/>
      <c r="BE224" s="296"/>
      <c r="BF224" s="296"/>
      <c r="BG224" s="296"/>
      <c r="BH224" s="296"/>
      <c r="BI224" s="296"/>
      <c r="BJ224" s="316"/>
      <c r="BK224" s="316"/>
      <c r="BL224" s="316"/>
      <c r="BM224" s="316"/>
      <c r="BN224" s="316"/>
      <c r="BO224" s="316"/>
      <c r="BP224" s="316"/>
      <c r="BQ224" s="316"/>
      <c r="BR224" s="316"/>
      <c r="BS224" s="316"/>
      <c r="BT224" s="316"/>
      <c r="BU224" s="316"/>
      <c r="BV224" s="316"/>
      <c r="BW224" s="316"/>
      <c r="BX224" s="316"/>
      <c r="BY224" s="316"/>
      <c r="BZ224" s="316"/>
      <c r="CA224" s="316"/>
      <c r="CB224" s="316"/>
      <c r="CC224" s="316"/>
      <c r="CD224" s="316"/>
      <c r="CE224" s="316"/>
      <c r="CF224" s="316"/>
      <c r="CG224" s="316"/>
      <c r="CH224" s="316"/>
      <c r="CI224" s="317"/>
      <c r="CK224" s="297"/>
      <c r="CL224" s="296"/>
      <c r="CM224" s="296"/>
      <c r="CN224" s="296"/>
      <c r="CO224" s="296"/>
      <c r="CP224" s="296"/>
      <c r="CQ224" s="296"/>
      <c r="CR224" s="296"/>
      <c r="CS224" s="296"/>
      <c r="CT224" s="296"/>
      <c r="CU224" s="316"/>
      <c r="CV224" s="316"/>
      <c r="CW224" s="316"/>
      <c r="CX224" s="316"/>
      <c r="CY224" s="316"/>
      <c r="CZ224" s="316"/>
      <c r="DA224" s="316"/>
      <c r="DB224" s="316"/>
      <c r="DC224" s="316"/>
      <c r="DD224" s="316"/>
      <c r="DE224" s="316"/>
      <c r="DF224" s="316"/>
      <c r="DG224" s="316"/>
      <c r="DH224" s="316"/>
      <c r="DI224" s="316"/>
      <c r="DJ224" s="316"/>
      <c r="DK224" s="316"/>
      <c r="DL224" s="316"/>
      <c r="DM224" s="316"/>
      <c r="DN224" s="316"/>
      <c r="DO224" s="316"/>
      <c r="DP224" s="316"/>
      <c r="DQ224" s="316"/>
      <c r="DR224" s="316"/>
      <c r="DS224" s="316"/>
      <c r="DT224" s="317"/>
      <c r="DV224" s="297"/>
      <c r="DW224" s="296"/>
      <c r="DX224" s="296"/>
      <c r="DY224" s="296"/>
      <c r="DZ224" s="296"/>
      <c r="EA224" s="296"/>
      <c r="EB224" s="296"/>
      <c r="EC224" s="296"/>
      <c r="ED224" s="296"/>
      <c r="EE224" s="296"/>
      <c r="EF224" s="316"/>
      <c r="EG224" s="316"/>
      <c r="EH224" s="316"/>
      <c r="EI224" s="316"/>
      <c r="EJ224" s="316"/>
      <c r="EK224" s="316"/>
      <c r="EL224" s="316"/>
      <c r="EM224" s="316"/>
      <c r="EN224" s="316"/>
      <c r="EO224" s="316"/>
      <c r="EP224" s="316"/>
      <c r="EQ224" s="316"/>
      <c r="ER224" s="316"/>
      <c r="ES224" s="316"/>
      <c r="ET224" s="316"/>
      <c r="EU224" s="316"/>
      <c r="EV224" s="316"/>
      <c r="EW224" s="316"/>
      <c r="EX224" s="316"/>
      <c r="EY224" s="316"/>
      <c r="EZ224" s="316"/>
      <c r="FA224" s="316"/>
      <c r="FB224" s="316"/>
      <c r="FC224" s="316"/>
      <c r="FD224" s="316"/>
      <c r="FE224" s="317"/>
      <c r="FG224" s="297"/>
      <c r="FH224" s="296"/>
      <c r="FI224" s="296"/>
      <c r="FJ224" s="296"/>
      <c r="FK224" s="296"/>
      <c r="FL224" s="296"/>
      <c r="FM224" s="296"/>
      <c r="FN224" s="296"/>
      <c r="FO224" s="296"/>
      <c r="FP224" s="296"/>
      <c r="FQ224" s="316"/>
      <c r="FR224" s="316"/>
      <c r="FS224" s="316"/>
      <c r="FT224" s="316"/>
      <c r="FU224" s="316"/>
      <c r="FV224" s="316"/>
      <c r="FW224" s="316"/>
      <c r="FX224" s="316"/>
      <c r="FY224" s="316"/>
      <c r="FZ224" s="316"/>
      <c r="GA224" s="316"/>
      <c r="GB224" s="316"/>
      <c r="GC224" s="316"/>
      <c r="GD224" s="316"/>
      <c r="GE224" s="316"/>
      <c r="GF224" s="316"/>
      <c r="GG224" s="316"/>
      <c r="GH224" s="316"/>
      <c r="GI224" s="316"/>
      <c r="GJ224" s="316"/>
      <c r="GK224" s="316"/>
      <c r="GL224" s="316"/>
      <c r="GM224" s="316"/>
      <c r="GN224" s="316"/>
      <c r="GO224" s="316"/>
      <c r="GP224" s="317"/>
    </row>
    <row r="225" spans="3:198" s="6" customFormat="1" ht="18" customHeight="1" x14ac:dyDescent="0.2">
      <c r="C225" s="39" t="s">
        <v>162</v>
      </c>
      <c r="E225" s="4" t="s">
        <v>290</v>
      </c>
      <c r="F225" s="34"/>
      <c r="H225" s="61"/>
      <c r="I225" s="4"/>
      <c r="J225" s="4"/>
      <c r="K225" s="4"/>
      <c r="L225" s="83"/>
      <c r="M225" s="62"/>
      <c r="O225" s="35"/>
      <c r="P225" s="4"/>
      <c r="Q225" s="4"/>
      <c r="R225" s="4"/>
      <c r="S225" s="4"/>
      <c r="T225" s="4"/>
      <c r="U225" s="4"/>
      <c r="V225" s="4"/>
      <c r="W225" s="4"/>
      <c r="X225" s="4"/>
      <c r="Y225" s="4"/>
      <c r="Z225" s="4"/>
      <c r="AA225" s="4"/>
      <c r="AB225" s="4"/>
      <c r="AC225" s="4"/>
      <c r="AD225" s="48"/>
      <c r="AE225" s="4"/>
      <c r="AF225" s="4"/>
      <c r="AG225" s="4"/>
      <c r="AH225" s="4"/>
      <c r="AI225" s="48"/>
      <c r="AJ225" s="4"/>
      <c r="AK225" s="4"/>
      <c r="AL225" s="4"/>
      <c r="AM225" s="4"/>
      <c r="AN225" s="48"/>
      <c r="AO225" s="4"/>
      <c r="AP225" s="4"/>
      <c r="AQ225" s="4"/>
      <c r="AR225" s="4"/>
      <c r="AS225" s="4"/>
      <c r="AT225" s="4"/>
      <c r="AU225" s="4"/>
      <c r="AV225" s="4"/>
      <c r="AW225" s="4"/>
      <c r="AX225" s="142">
        <f>AX100</f>
        <v>0</v>
      </c>
      <c r="AZ225" s="35"/>
      <c r="BA225" s="4"/>
      <c r="BB225" s="4"/>
      <c r="BC225" s="4"/>
      <c r="BD225" s="4"/>
      <c r="BE225" s="4"/>
      <c r="BF225" s="4"/>
      <c r="BG225" s="4"/>
      <c r="BH225" s="4"/>
      <c r="BI225" s="4"/>
      <c r="BJ225" s="4"/>
      <c r="BK225" s="4"/>
      <c r="BL225" s="4"/>
      <c r="BM225" s="4"/>
      <c r="BN225" s="4"/>
      <c r="BO225" s="48"/>
      <c r="BP225" s="4"/>
      <c r="BQ225" s="4"/>
      <c r="BR225" s="4"/>
      <c r="BS225" s="4"/>
      <c r="BT225" s="48"/>
      <c r="BU225" s="4"/>
      <c r="BV225" s="4"/>
      <c r="BW225" s="4"/>
      <c r="BX225" s="4"/>
      <c r="BY225" s="48"/>
      <c r="BZ225" s="4"/>
      <c r="CA225" s="4"/>
      <c r="CB225" s="4"/>
      <c r="CC225" s="4"/>
      <c r="CD225" s="4"/>
      <c r="CE225" s="4"/>
      <c r="CF225" s="4"/>
      <c r="CG225" s="4"/>
      <c r="CH225" s="4"/>
      <c r="CI225" s="142">
        <f>CI100</f>
        <v>0</v>
      </c>
      <c r="CK225" s="35"/>
      <c r="CL225" s="4"/>
      <c r="CM225" s="4"/>
      <c r="CN225" s="4"/>
      <c r="CO225" s="4"/>
      <c r="CP225" s="4"/>
      <c r="CQ225" s="4"/>
      <c r="CR225" s="4"/>
      <c r="CS225" s="4"/>
      <c r="CT225" s="4"/>
      <c r="CU225" s="4"/>
      <c r="CV225" s="4"/>
      <c r="CW225" s="4"/>
      <c r="CX225" s="4"/>
      <c r="CY225" s="4"/>
      <c r="CZ225" s="48"/>
      <c r="DA225" s="4"/>
      <c r="DB225" s="4"/>
      <c r="DC225" s="4"/>
      <c r="DD225" s="4"/>
      <c r="DE225" s="48"/>
      <c r="DF225" s="4"/>
      <c r="DG225" s="4"/>
      <c r="DH225" s="4"/>
      <c r="DI225" s="4"/>
      <c r="DJ225" s="48"/>
      <c r="DK225" s="4"/>
      <c r="DL225" s="4"/>
      <c r="DM225" s="4"/>
      <c r="DN225" s="4"/>
      <c r="DO225" s="4"/>
      <c r="DP225" s="4"/>
      <c r="DQ225" s="4"/>
      <c r="DR225" s="4"/>
      <c r="DS225" s="4"/>
      <c r="DT225" s="142">
        <f>DT100</f>
        <v>0</v>
      </c>
      <c r="DV225" s="35"/>
      <c r="DW225" s="4"/>
      <c r="DX225" s="4"/>
      <c r="DY225" s="4"/>
      <c r="DZ225" s="4"/>
      <c r="EA225" s="4"/>
      <c r="EB225" s="4"/>
      <c r="EC225" s="4"/>
      <c r="ED225" s="4"/>
      <c r="EE225" s="4"/>
      <c r="EF225" s="4"/>
      <c r="EG225" s="4"/>
      <c r="EH225" s="4"/>
      <c r="EI225" s="4"/>
      <c r="EJ225" s="4"/>
      <c r="EK225" s="48"/>
      <c r="EL225" s="4"/>
      <c r="EM225" s="4"/>
      <c r="EN225" s="4"/>
      <c r="EO225" s="4"/>
      <c r="EP225" s="48"/>
      <c r="EQ225" s="4"/>
      <c r="ER225" s="4"/>
      <c r="ES225" s="4"/>
      <c r="ET225" s="4"/>
      <c r="EU225" s="48"/>
      <c r="EV225" s="4"/>
      <c r="EW225" s="4"/>
      <c r="EX225" s="4"/>
      <c r="EY225" s="4"/>
      <c r="EZ225" s="4"/>
      <c r="FA225" s="4"/>
      <c r="FB225" s="4"/>
      <c r="FC225" s="4"/>
      <c r="FD225" s="4"/>
      <c r="FE225" s="142">
        <f>FE100</f>
        <v>0</v>
      </c>
      <c r="FG225" s="35"/>
      <c r="FH225" s="4"/>
      <c r="FI225" s="4"/>
      <c r="FJ225" s="4"/>
      <c r="FK225" s="4"/>
      <c r="FL225" s="4"/>
      <c r="FM225" s="4"/>
      <c r="FN225" s="4"/>
      <c r="FO225" s="4"/>
      <c r="FP225" s="4"/>
      <c r="FQ225" s="4"/>
      <c r="FR225" s="4"/>
      <c r="FS225" s="4"/>
      <c r="FT225" s="4"/>
      <c r="FU225" s="4"/>
      <c r="FV225" s="48"/>
      <c r="FW225" s="4"/>
      <c r="FX225" s="4"/>
      <c r="FY225" s="4"/>
      <c r="FZ225" s="4"/>
      <c r="GA225" s="48"/>
      <c r="GB225" s="4"/>
      <c r="GC225" s="4"/>
      <c r="GD225" s="4"/>
      <c r="GE225" s="4"/>
      <c r="GF225" s="48"/>
      <c r="GG225" s="4"/>
      <c r="GH225" s="4"/>
      <c r="GI225" s="4"/>
      <c r="GJ225" s="4"/>
      <c r="GK225" s="4"/>
      <c r="GL225" s="4"/>
      <c r="GM225" s="4"/>
      <c r="GN225" s="4"/>
      <c r="GO225" s="4"/>
      <c r="GP225" s="142">
        <f>GP100</f>
        <v>0</v>
      </c>
    </row>
    <row r="226" spans="3:198" s="6" customFormat="1" ht="18" customHeight="1" x14ac:dyDescent="0.2">
      <c r="C226" s="39" t="s">
        <v>171</v>
      </c>
      <c r="E226" s="4" t="s">
        <v>28</v>
      </c>
      <c r="F226" s="34"/>
      <c r="H226" s="61"/>
      <c r="I226" s="4"/>
      <c r="J226" s="4"/>
      <c r="K226" s="4"/>
      <c r="L226" s="83"/>
      <c r="M226" s="62"/>
      <c r="O226" s="35"/>
      <c r="P226" s="4"/>
      <c r="Q226" s="4"/>
      <c r="R226" s="4"/>
      <c r="S226" s="4"/>
      <c r="T226" s="4"/>
      <c r="U226" s="4"/>
      <c r="V226" s="4"/>
      <c r="W226" s="4"/>
      <c r="X226" s="4"/>
      <c r="Y226" s="140"/>
      <c r="Z226" s="4"/>
      <c r="AA226" s="4"/>
      <c r="AB226" s="4"/>
      <c r="AC226" s="4"/>
      <c r="AD226" s="48"/>
      <c r="AE226" s="4"/>
      <c r="AF226" s="4"/>
      <c r="AG226" s="4"/>
      <c r="AH226" s="4"/>
      <c r="AI226" s="140"/>
      <c r="AJ226" s="4"/>
      <c r="AK226" s="4"/>
      <c r="AL226" s="4"/>
      <c r="AM226" s="4"/>
      <c r="AN226" s="48"/>
      <c r="AO226" s="4"/>
      <c r="AP226" s="4"/>
      <c r="AQ226" s="4"/>
      <c r="AR226" s="4"/>
      <c r="AS226" s="140"/>
      <c r="AT226" s="4"/>
      <c r="AU226" s="4"/>
      <c r="AV226" s="4"/>
      <c r="AW226" s="4"/>
      <c r="AX226" s="142">
        <f>AX101</f>
        <v>31.360000000000003</v>
      </c>
      <c r="AZ226" s="35"/>
      <c r="BA226" s="4"/>
      <c r="BB226" s="4"/>
      <c r="BC226" s="4"/>
      <c r="BD226" s="4"/>
      <c r="BE226" s="4"/>
      <c r="BF226" s="4"/>
      <c r="BG226" s="4"/>
      <c r="BH226" s="4"/>
      <c r="BI226" s="4"/>
      <c r="BJ226" s="140"/>
      <c r="BK226" s="4"/>
      <c r="BL226" s="4"/>
      <c r="BM226" s="4"/>
      <c r="BN226" s="4"/>
      <c r="BO226" s="48"/>
      <c r="BP226" s="4"/>
      <c r="BQ226" s="4"/>
      <c r="BR226" s="4"/>
      <c r="BS226" s="4"/>
      <c r="BT226" s="140"/>
      <c r="BU226" s="4"/>
      <c r="BV226" s="4"/>
      <c r="BW226" s="4"/>
      <c r="BX226" s="4"/>
      <c r="BY226" s="48"/>
      <c r="BZ226" s="4"/>
      <c r="CA226" s="4"/>
      <c r="CB226" s="4"/>
      <c r="CC226" s="4"/>
      <c r="CD226" s="140"/>
      <c r="CE226" s="4"/>
      <c r="CF226" s="4"/>
      <c r="CG226" s="4"/>
      <c r="CH226" s="4"/>
      <c r="CI226" s="142">
        <f>CI101</f>
        <v>31.595200000000002</v>
      </c>
      <c r="CK226" s="35"/>
      <c r="CL226" s="4"/>
      <c r="CM226" s="4"/>
      <c r="CN226" s="4"/>
      <c r="CO226" s="4"/>
      <c r="CP226" s="4"/>
      <c r="CQ226" s="4"/>
      <c r="CR226" s="4"/>
      <c r="CS226" s="4"/>
      <c r="CT226" s="4"/>
      <c r="CU226" s="140"/>
      <c r="CV226" s="4"/>
      <c r="CW226" s="4"/>
      <c r="CX226" s="4"/>
      <c r="CY226" s="4"/>
      <c r="CZ226" s="48"/>
      <c r="DA226" s="4"/>
      <c r="DB226" s="4"/>
      <c r="DC226" s="4"/>
      <c r="DD226" s="4"/>
      <c r="DE226" s="140"/>
      <c r="DF226" s="4"/>
      <c r="DG226" s="4"/>
      <c r="DH226" s="4"/>
      <c r="DI226" s="4"/>
      <c r="DJ226" s="48"/>
      <c r="DK226" s="4"/>
      <c r="DL226" s="4"/>
      <c r="DM226" s="4"/>
      <c r="DN226" s="4"/>
      <c r="DO226" s="140"/>
      <c r="DP226" s="4"/>
      <c r="DQ226" s="4"/>
      <c r="DR226" s="4"/>
      <c r="DS226" s="4"/>
      <c r="DT226" s="142">
        <f>DT101</f>
        <v>122.37999999999998</v>
      </c>
      <c r="DV226" s="35"/>
      <c r="DW226" s="4"/>
      <c r="DX226" s="4"/>
      <c r="DY226" s="4"/>
      <c r="DZ226" s="4"/>
      <c r="EA226" s="4"/>
      <c r="EB226" s="4"/>
      <c r="EC226" s="4"/>
      <c r="ED226" s="4"/>
      <c r="EE226" s="4"/>
      <c r="EF226" s="140"/>
      <c r="EG226" s="4"/>
      <c r="EH226" s="4"/>
      <c r="EI226" s="4"/>
      <c r="EJ226" s="4"/>
      <c r="EK226" s="48"/>
      <c r="EL226" s="4"/>
      <c r="EM226" s="4"/>
      <c r="EN226" s="4"/>
      <c r="EO226" s="4"/>
      <c r="EP226" s="140"/>
      <c r="EQ226" s="4"/>
      <c r="ER226" s="4"/>
      <c r="ES226" s="4"/>
      <c r="ET226" s="4"/>
      <c r="EU226" s="48"/>
      <c r="EV226" s="4"/>
      <c r="EW226" s="4"/>
      <c r="EX226" s="4"/>
      <c r="EY226" s="4"/>
      <c r="EZ226" s="140"/>
      <c r="FA226" s="4"/>
      <c r="FB226" s="4"/>
      <c r="FC226" s="4"/>
      <c r="FD226" s="4"/>
      <c r="FE226" s="142">
        <f>FE101</f>
        <v>0</v>
      </c>
      <c r="FG226" s="35"/>
      <c r="FH226" s="4"/>
      <c r="FI226" s="4"/>
      <c r="FJ226" s="4"/>
      <c r="FK226" s="4"/>
      <c r="FL226" s="4"/>
      <c r="FM226" s="4"/>
      <c r="FN226" s="4"/>
      <c r="FO226" s="4"/>
      <c r="FP226" s="4"/>
      <c r="FQ226" s="140"/>
      <c r="FR226" s="4"/>
      <c r="FS226" s="4"/>
      <c r="FT226" s="4"/>
      <c r="FU226" s="4"/>
      <c r="FV226" s="48"/>
      <c r="FW226" s="4"/>
      <c r="FX226" s="4"/>
      <c r="FY226" s="4"/>
      <c r="FZ226" s="4"/>
      <c r="GA226" s="140"/>
      <c r="GB226" s="4"/>
      <c r="GC226" s="4"/>
      <c r="GD226" s="4"/>
      <c r="GE226" s="4"/>
      <c r="GF226" s="48"/>
      <c r="GG226" s="4"/>
      <c r="GH226" s="4"/>
      <c r="GI226" s="4"/>
      <c r="GJ226" s="4"/>
      <c r="GK226" s="140"/>
      <c r="GL226" s="4"/>
      <c r="GM226" s="4"/>
      <c r="GN226" s="4"/>
      <c r="GO226" s="4"/>
      <c r="GP226" s="142">
        <f>GP101</f>
        <v>243.77760000000004</v>
      </c>
    </row>
    <row r="227" spans="3:198" s="6" customFormat="1" ht="18" customHeight="1" x14ac:dyDescent="0.2">
      <c r="C227" s="39" t="s">
        <v>164</v>
      </c>
      <c r="E227" s="4" t="s">
        <v>28</v>
      </c>
      <c r="F227" s="34"/>
      <c r="H227" s="61"/>
      <c r="I227" s="4"/>
      <c r="J227" s="4"/>
      <c r="K227" s="4"/>
      <c r="L227" s="83"/>
      <c r="M227" s="62"/>
      <c r="O227" s="35"/>
      <c r="P227" s="4"/>
      <c r="Q227" s="4"/>
      <c r="R227" s="4"/>
      <c r="S227" s="4"/>
      <c r="T227" s="4"/>
      <c r="U227" s="4"/>
      <c r="V227" s="4"/>
      <c r="W227" s="4"/>
      <c r="X227" s="4"/>
      <c r="Y227" s="140"/>
      <c r="Z227" s="4"/>
      <c r="AA227" s="4"/>
      <c r="AB227" s="4"/>
      <c r="AC227" s="4"/>
      <c r="AD227" s="48"/>
      <c r="AE227" s="4"/>
      <c r="AF227" s="4"/>
      <c r="AG227" s="4"/>
      <c r="AH227" s="4"/>
      <c r="AI227" s="140"/>
      <c r="AJ227" s="4"/>
      <c r="AK227" s="4"/>
      <c r="AL227" s="4"/>
      <c r="AM227" s="4"/>
      <c r="AN227" s="48"/>
      <c r="AO227" s="4"/>
      <c r="AP227" s="4"/>
      <c r="AQ227" s="4"/>
      <c r="AR227" s="4"/>
      <c r="AS227" s="140"/>
      <c r="AT227" s="4"/>
      <c r="AU227" s="4"/>
      <c r="AV227" s="4"/>
      <c r="AW227" s="4"/>
      <c r="AX227" s="142">
        <f>AX113</f>
        <v>0</v>
      </c>
      <c r="AZ227" s="35"/>
      <c r="BA227" s="4"/>
      <c r="BB227" s="4"/>
      <c r="BC227" s="4"/>
      <c r="BD227" s="4"/>
      <c r="BE227" s="4"/>
      <c r="BF227" s="4"/>
      <c r="BG227" s="4"/>
      <c r="BH227" s="4"/>
      <c r="BI227" s="4"/>
      <c r="BJ227" s="140"/>
      <c r="BK227" s="4"/>
      <c r="BL227" s="4"/>
      <c r="BM227" s="4"/>
      <c r="BN227" s="4"/>
      <c r="BO227" s="48"/>
      <c r="BP227" s="4"/>
      <c r="BQ227" s="4"/>
      <c r="BR227" s="4"/>
      <c r="BS227" s="4"/>
      <c r="BT227" s="140"/>
      <c r="BU227" s="4"/>
      <c r="BV227" s="4"/>
      <c r="BW227" s="4"/>
      <c r="BX227" s="4"/>
      <c r="BY227" s="48"/>
      <c r="BZ227" s="4"/>
      <c r="CA227" s="4"/>
      <c r="CB227" s="4"/>
      <c r="CC227" s="4"/>
      <c r="CD227" s="140"/>
      <c r="CE227" s="4"/>
      <c r="CF227" s="4"/>
      <c r="CG227" s="4"/>
      <c r="CH227" s="4"/>
      <c r="CI227" s="142">
        <f>CI113</f>
        <v>0</v>
      </c>
      <c r="CK227" s="35"/>
      <c r="CL227" s="4"/>
      <c r="CM227" s="4"/>
      <c r="CN227" s="4"/>
      <c r="CO227" s="4"/>
      <c r="CP227" s="4"/>
      <c r="CQ227" s="4"/>
      <c r="CR227" s="4"/>
      <c r="CS227" s="4"/>
      <c r="CT227" s="4"/>
      <c r="CU227" s="140"/>
      <c r="CV227" s="4"/>
      <c r="CW227" s="4"/>
      <c r="CX227" s="4"/>
      <c r="CY227" s="4"/>
      <c r="CZ227" s="48"/>
      <c r="DA227" s="4"/>
      <c r="DB227" s="4"/>
      <c r="DC227" s="4"/>
      <c r="DD227" s="4"/>
      <c r="DE227" s="140"/>
      <c r="DF227" s="4"/>
      <c r="DG227" s="4"/>
      <c r="DH227" s="4"/>
      <c r="DI227" s="4"/>
      <c r="DJ227" s="48"/>
      <c r="DK227" s="4"/>
      <c r="DL227" s="4"/>
      <c r="DM227" s="4"/>
      <c r="DN227" s="4"/>
      <c r="DO227" s="140"/>
      <c r="DP227" s="4"/>
      <c r="DQ227" s="4"/>
      <c r="DR227" s="4"/>
      <c r="DS227" s="4"/>
      <c r="DT227" s="142">
        <f>DT113</f>
        <v>0</v>
      </c>
      <c r="DV227" s="35"/>
      <c r="DW227" s="4"/>
      <c r="DX227" s="4"/>
      <c r="DY227" s="4"/>
      <c r="DZ227" s="4"/>
      <c r="EA227" s="4"/>
      <c r="EB227" s="4"/>
      <c r="EC227" s="4"/>
      <c r="ED227" s="4"/>
      <c r="EE227" s="4"/>
      <c r="EF227" s="140"/>
      <c r="EG227" s="4"/>
      <c r="EH227" s="4"/>
      <c r="EI227" s="4"/>
      <c r="EJ227" s="4"/>
      <c r="EK227" s="48"/>
      <c r="EL227" s="4"/>
      <c r="EM227" s="4"/>
      <c r="EN227" s="4"/>
      <c r="EO227" s="4"/>
      <c r="EP227" s="140"/>
      <c r="EQ227" s="4"/>
      <c r="ER227" s="4"/>
      <c r="ES227" s="4"/>
      <c r="ET227" s="4"/>
      <c r="EU227" s="48"/>
      <c r="EV227" s="4"/>
      <c r="EW227" s="4"/>
      <c r="EX227" s="4"/>
      <c r="EY227" s="4"/>
      <c r="EZ227" s="140"/>
      <c r="FA227" s="4"/>
      <c r="FB227" s="4"/>
      <c r="FC227" s="4"/>
      <c r="FD227" s="4"/>
      <c r="FE227" s="142">
        <f>FE113</f>
        <v>1525.2439999999999</v>
      </c>
      <c r="FG227" s="35"/>
      <c r="FH227" s="4"/>
      <c r="FI227" s="4"/>
      <c r="FJ227" s="4"/>
      <c r="FK227" s="4"/>
      <c r="FL227" s="4"/>
      <c r="FM227" s="4"/>
      <c r="FN227" s="4"/>
      <c r="FO227" s="4"/>
      <c r="FP227" s="4"/>
      <c r="FQ227" s="140"/>
      <c r="FR227" s="4"/>
      <c r="FS227" s="4"/>
      <c r="FT227" s="4"/>
      <c r="FU227" s="4"/>
      <c r="FV227" s="48"/>
      <c r="FW227" s="4"/>
      <c r="FX227" s="4"/>
      <c r="FY227" s="4"/>
      <c r="FZ227" s="4"/>
      <c r="GA227" s="140"/>
      <c r="GB227" s="4"/>
      <c r="GC227" s="4"/>
      <c r="GD227" s="4"/>
      <c r="GE227" s="4"/>
      <c r="GF227" s="48"/>
      <c r="GG227" s="4"/>
      <c r="GH227" s="4"/>
      <c r="GI227" s="4"/>
      <c r="GJ227" s="4"/>
      <c r="GK227" s="140"/>
      <c r="GL227" s="4"/>
      <c r="GM227" s="4"/>
      <c r="GN227" s="4"/>
      <c r="GO227" s="4"/>
      <c r="GP227" s="142">
        <f>GP113</f>
        <v>0</v>
      </c>
    </row>
    <row r="228" spans="3:198" s="6" customFormat="1" ht="18" customHeight="1" x14ac:dyDescent="0.2">
      <c r="C228" s="39" t="s">
        <v>165</v>
      </c>
      <c r="E228" s="4" t="s">
        <v>28</v>
      </c>
      <c r="F228" s="34"/>
      <c r="H228" s="61"/>
      <c r="I228" s="4"/>
      <c r="J228" s="4"/>
      <c r="K228" s="4"/>
      <c r="L228" s="83"/>
      <c r="M228" s="62"/>
      <c r="O228" s="35"/>
      <c r="P228" s="4"/>
      <c r="Q228" s="4"/>
      <c r="R228" s="4"/>
      <c r="S228" s="4"/>
      <c r="T228" s="4"/>
      <c r="U228" s="4"/>
      <c r="V228" s="4"/>
      <c r="W228" s="4"/>
      <c r="X228" s="4"/>
      <c r="Y228" s="140"/>
      <c r="Z228" s="4"/>
      <c r="AA228" s="4"/>
      <c r="AB228" s="4"/>
      <c r="AC228" s="4"/>
      <c r="AD228" s="48"/>
      <c r="AE228" s="4"/>
      <c r="AF228" s="4"/>
      <c r="AG228" s="4"/>
      <c r="AH228" s="4"/>
      <c r="AI228" s="140"/>
      <c r="AJ228" s="4"/>
      <c r="AK228" s="4"/>
      <c r="AL228" s="4"/>
      <c r="AM228" s="4"/>
      <c r="AN228" s="48"/>
      <c r="AO228" s="4"/>
      <c r="AP228" s="4"/>
      <c r="AQ228" s="4"/>
      <c r="AR228" s="4"/>
      <c r="AS228" s="140"/>
      <c r="AT228" s="4"/>
      <c r="AU228" s="4"/>
      <c r="AV228" s="4"/>
      <c r="AW228" s="4"/>
      <c r="AX228" s="142">
        <f>AX122</f>
        <v>0</v>
      </c>
      <c r="AZ228" s="35"/>
      <c r="BA228" s="4"/>
      <c r="BB228" s="4"/>
      <c r="BC228" s="4"/>
      <c r="BD228" s="4"/>
      <c r="BE228" s="4"/>
      <c r="BF228" s="4"/>
      <c r="BG228" s="4"/>
      <c r="BH228" s="4"/>
      <c r="BI228" s="4"/>
      <c r="BJ228" s="140"/>
      <c r="BK228" s="4"/>
      <c r="BL228" s="4"/>
      <c r="BM228" s="4"/>
      <c r="BN228" s="4"/>
      <c r="BO228" s="48"/>
      <c r="BP228" s="4"/>
      <c r="BQ228" s="4"/>
      <c r="BR228" s="4"/>
      <c r="BS228" s="4"/>
      <c r="BT228" s="140"/>
      <c r="BU228" s="4"/>
      <c r="BV228" s="4"/>
      <c r="BW228" s="4"/>
      <c r="BX228" s="4"/>
      <c r="BY228" s="48"/>
      <c r="BZ228" s="4"/>
      <c r="CA228" s="4"/>
      <c r="CB228" s="4"/>
      <c r="CC228" s="4"/>
      <c r="CD228" s="140"/>
      <c r="CE228" s="4"/>
      <c r="CF228" s="4"/>
      <c r="CG228" s="4"/>
      <c r="CH228" s="4"/>
      <c r="CI228" s="142">
        <f>CI122</f>
        <v>61.900799999999997</v>
      </c>
      <c r="CK228" s="35"/>
      <c r="CL228" s="4"/>
      <c r="CM228" s="4"/>
      <c r="CN228" s="4"/>
      <c r="CO228" s="4"/>
      <c r="CP228" s="4"/>
      <c r="CQ228" s="4"/>
      <c r="CR228" s="4"/>
      <c r="CS228" s="4"/>
      <c r="CT228" s="4"/>
      <c r="CU228" s="140"/>
      <c r="CV228" s="4"/>
      <c r="CW228" s="4"/>
      <c r="CX228" s="4"/>
      <c r="CY228" s="4"/>
      <c r="CZ228" s="48"/>
      <c r="DA228" s="4"/>
      <c r="DB228" s="4"/>
      <c r="DC228" s="4"/>
      <c r="DD228" s="4"/>
      <c r="DE228" s="140"/>
      <c r="DF228" s="4"/>
      <c r="DG228" s="4"/>
      <c r="DH228" s="4"/>
      <c r="DI228" s="4"/>
      <c r="DJ228" s="48"/>
      <c r="DK228" s="4"/>
      <c r="DL228" s="4"/>
      <c r="DM228" s="4"/>
      <c r="DN228" s="4"/>
      <c r="DO228" s="140"/>
      <c r="DP228" s="4"/>
      <c r="DQ228" s="4"/>
      <c r="DR228" s="4"/>
      <c r="DS228" s="4"/>
      <c r="DT228" s="142">
        <f>DT122</f>
        <v>0</v>
      </c>
      <c r="DV228" s="35"/>
      <c r="DW228" s="4"/>
      <c r="DX228" s="4"/>
      <c r="DY228" s="4"/>
      <c r="DZ228" s="4"/>
      <c r="EA228" s="4"/>
      <c r="EB228" s="4"/>
      <c r="EC228" s="4"/>
      <c r="ED228" s="4"/>
      <c r="EE228" s="4"/>
      <c r="EF228" s="140"/>
      <c r="EG228" s="4"/>
      <c r="EH228" s="4"/>
      <c r="EI228" s="4"/>
      <c r="EJ228" s="4"/>
      <c r="EK228" s="48"/>
      <c r="EL228" s="4"/>
      <c r="EM228" s="4"/>
      <c r="EN228" s="4"/>
      <c r="EO228" s="4"/>
      <c r="EP228" s="140"/>
      <c r="EQ228" s="4"/>
      <c r="ER228" s="4"/>
      <c r="ES228" s="4"/>
      <c r="ET228" s="4"/>
      <c r="EU228" s="48"/>
      <c r="EV228" s="4"/>
      <c r="EW228" s="4"/>
      <c r="EX228" s="4"/>
      <c r="EY228" s="4"/>
      <c r="EZ228" s="140"/>
      <c r="FA228" s="4"/>
      <c r="FB228" s="4"/>
      <c r="FC228" s="4"/>
      <c r="FD228" s="4"/>
      <c r="FE228" s="142">
        <f>FE122</f>
        <v>287.41440000000006</v>
      </c>
      <c r="FG228" s="35"/>
      <c r="FH228" s="4"/>
      <c r="FI228" s="4"/>
      <c r="FJ228" s="4"/>
      <c r="FK228" s="4"/>
      <c r="FL228" s="4"/>
      <c r="FM228" s="4"/>
      <c r="FN228" s="4"/>
      <c r="FO228" s="4"/>
      <c r="FP228" s="4"/>
      <c r="FQ228" s="140"/>
      <c r="FR228" s="4"/>
      <c r="FS228" s="4"/>
      <c r="FT228" s="4"/>
      <c r="FU228" s="4"/>
      <c r="FV228" s="48"/>
      <c r="FW228" s="4"/>
      <c r="FX228" s="4"/>
      <c r="FY228" s="4"/>
      <c r="FZ228" s="4"/>
      <c r="GA228" s="140"/>
      <c r="GB228" s="4"/>
      <c r="GC228" s="4"/>
      <c r="GD228" s="4"/>
      <c r="GE228" s="4"/>
      <c r="GF228" s="48"/>
      <c r="GG228" s="4"/>
      <c r="GH228" s="4"/>
      <c r="GI228" s="4"/>
      <c r="GJ228" s="4"/>
      <c r="GK228" s="140"/>
      <c r="GL228" s="4"/>
      <c r="GM228" s="4"/>
      <c r="GN228" s="4"/>
      <c r="GO228" s="4"/>
      <c r="GP228" s="142">
        <f>GP122</f>
        <v>53.913600000000002</v>
      </c>
    </row>
    <row r="229" spans="3:198" s="6" customFormat="1" ht="18" customHeight="1" x14ac:dyDescent="0.2">
      <c r="C229" s="39" t="s">
        <v>166</v>
      </c>
      <c r="E229" s="4" t="s">
        <v>28</v>
      </c>
      <c r="F229" s="34"/>
      <c r="H229" s="61"/>
      <c r="I229" s="4"/>
      <c r="J229" s="4"/>
      <c r="K229" s="4"/>
      <c r="L229" s="83"/>
      <c r="M229" s="62"/>
      <c r="O229" s="35"/>
      <c r="P229" s="4"/>
      <c r="Q229" s="4"/>
      <c r="R229" s="4"/>
      <c r="S229" s="4"/>
      <c r="T229" s="4"/>
      <c r="U229" s="4"/>
      <c r="V229" s="4"/>
      <c r="W229" s="4"/>
      <c r="X229" s="4"/>
      <c r="Y229" s="140"/>
      <c r="Z229" s="4"/>
      <c r="AA229" s="4"/>
      <c r="AB229" s="4"/>
      <c r="AC229" s="4"/>
      <c r="AD229" s="140">
        <f>AD143+AD145</f>
        <v>0</v>
      </c>
      <c r="AE229" s="4"/>
      <c r="AF229" s="4"/>
      <c r="AG229" s="4"/>
      <c r="AH229" s="4"/>
      <c r="AI229" s="140"/>
      <c r="AJ229" s="4"/>
      <c r="AK229" s="4"/>
      <c r="AL229" s="4"/>
      <c r="AM229" s="4"/>
      <c r="AN229" s="48"/>
      <c r="AO229" s="4"/>
      <c r="AP229" s="4"/>
      <c r="AQ229" s="4"/>
      <c r="AR229" s="4"/>
      <c r="AS229" s="140"/>
      <c r="AT229" s="4"/>
      <c r="AU229" s="4"/>
      <c r="AV229" s="4"/>
      <c r="AW229" s="4"/>
      <c r="AX229" s="142">
        <f>AX143+AX145</f>
        <v>0</v>
      </c>
      <c r="AZ229" s="35"/>
      <c r="BA229" s="4"/>
      <c r="BB229" s="4"/>
      <c r="BC229" s="4"/>
      <c r="BD229" s="4"/>
      <c r="BE229" s="4"/>
      <c r="BF229" s="4"/>
      <c r="BG229" s="4"/>
      <c r="BH229" s="4"/>
      <c r="BI229" s="4"/>
      <c r="BJ229" s="140"/>
      <c r="BK229" s="4"/>
      <c r="BL229" s="4"/>
      <c r="BM229" s="4"/>
      <c r="BN229" s="4"/>
      <c r="BO229" s="140">
        <f>BO143+BO145</f>
        <v>0</v>
      </c>
      <c r="BP229" s="4"/>
      <c r="BQ229" s="4"/>
      <c r="BR229" s="4"/>
      <c r="BS229" s="4"/>
      <c r="BT229" s="140"/>
      <c r="BU229" s="4"/>
      <c r="BV229" s="4"/>
      <c r="BW229" s="4"/>
      <c r="BX229" s="4"/>
      <c r="BY229" s="48"/>
      <c r="BZ229" s="4"/>
      <c r="CA229" s="4"/>
      <c r="CB229" s="4"/>
      <c r="CC229" s="4"/>
      <c r="CD229" s="140"/>
      <c r="CE229" s="4"/>
      <c r="CF229" s="4"/>
      <c r="CG229" s="4"/>
      <c r="CH229" s="4"/>
      <c r="CI229" s="142">
        <f>CI143+CI145</f>
        <v>0</v>
      </c>
      <c r="CK229" s="35"/>
      <c r="CL229" s="4"/>
      <c r="CM229" s="4"/>
      <c r="CN229" s="4"/>
      <c r="CO229" s="4"/>
      <c r="CP229" s="4"/>
      <c r="CQ229" s="4"/>
      <c r="CR229" s="4"/>
      <c r="CS229" s="4"/>
      <c r="CT229" s="4"/>
      <c r="CU229" s="140"/>
      <c r="CV229" s="4"/>
      <c r="CW229" s="4"/>
      <c r="CX229" s="4"/>
      <c r="CY229" s="4"/>
      <c r="CZ229" s="140">
        <f>CZ143+CZ145</f>
        <v>0</v>
      </c>
      <c r="DA229" s="4"/>
      <c r="DB229" s="4"/>
      <c r="DC229" s="4"/>
      <c r="DD229" s="4"/>
      <c r="DE229" s="140"/>
      <c r="DF229" s="4"/>
      <c r="DG229" s="4"/>
      <c r="DH229" s="4"/>
      <c r="DI229" s="4"/>
      <c r="DJ229" s="48"/>
      <c r="DK229" s="4"/>
      <c r="DL229" s="4"/>
      <c r="DM229" s="4"/>
      <c r="DN229" s="4"/>
      <c r="DO229" s="140"/>
      <c r="DP229" s="4"/>
      <c r="DQ229" s="4"/>
      <c r="DR229" s="4"/>
      <c r="DS229" s="4"/>
      <c r="DT229" s="142">
        <f>DT143+DT145</f>
        <v>0</v>
      </c>
      <c r="DV229" s="35"/>
      <c r="DW229" s="4"/>
      <c r="DX229" s="4"/>
      <c r="DY229" s="4"/>
      <c r="DZ229" s="4"/>
      <c r="EA229" s="4"/>
      <c r="EB229" s="4"/>
      <c r="EC229" s="4"/>
      <c r="ED229" s="4"/>
      <c r="EE229" s="4"/>
      <c r="EF229" s="140"/>
      <c r="EG229" s="4"/>
      <c r="EH229" s="4"/>
      <c r="EI229" s="4"/>
      <c r="EJ229" s="4"/>
      <c r="EK229" s="140">
        <f>EK143+EK145</f>
        <v>1649.4788743999998</v>
      </c>
      <c r="EL229" s="4"/>
      <c r="EM229" s="4"/>
      <c r="EN229" s="4"/>
      <c r="EO229" s="4"/>
      <c r="EP229" s="140"/>
      <c r="EQ229" s="4"/>
      <c r="ER229" s="4"/>
      <c r="ES229" s="4"/>
      <c r="ET229" s="4"/>
      <c r="EU229" s="48"/>
      <c r="EV229" s="4"/>
      <c r="EW229" s="4"/>
      <c r="EX229" s="4"/>
      <c r="EY229" s="4"/>
      <c r="EZ229" s="140"/>
      <c r="FA229" s="4"/>
      <c r="FB229" s="4"/>
      <c r="FC229" s="4"/>
      <c r="FD229" s="4"/>
      <c r="FE229" s="142">
        <f>FE143+FE145</f>
        <v>2720.5671948000004</v>
      </c>
      <c r="FG229" s="35"/>
      <c r="FH229" s="4"/>
      <c r="FI229" s="4"/>
      <c r="FJ229" s="4"/>
      <c r="FK229" s="4"/>
      <c r="FL229" s="4"/>
      <c r="FM229" s="4"/>
      <c r="FN229" s="4"/>
      <c r="FO229" s="4"/>
      <c r="FP229" s="4"/>
      <c r="FQ229" s="140"/>
      <c r="FR229" s="4"/>
      <c r="FS229" s="4"/>
      <c r="FT229" s="4"/>
      <c r="FU229" s="4"/>
      <c r="FV229" s="140">
        <f>FV143+FV145</f>
        <v>0</v>
      </c>
      <c r="FW229" s="4"/>
      <c r="FX229" s="4"/>
      <c r="FY229" s="4"/>
      <c r="FZ229" s="4"/>
      <c r="GA229" s="140"/>
      <c r="GB229" s="4"/>
      <c r="GC229" s="4"/>
      <c r="GD229" s="4"/>
      <c r="GE229" s="4"/>
      <c r="GF229" s="48"/>
      <c r="GG229" s="4"/>
      <c r="GH229" s="4"/>
      <c r="GI229" s="4"/>
      <c r="GJ229" s="4"/>
      <c r="GK229" s="140"/>
      <c r="GL229" s="4"/>
      <c r="GM229" s="4"/>
      <c r="GN229" s="4"/>
      <c r="GO229" s="4"/>
      <c r="GP229" s="142">
        <f>GP143+GP145</f>
        <v>0</v>
      </c>
    </row>
    <row r="230" spans="3:198" s="6" customFormat="1" ht="18" customHeight="1" x14ac:dyDescent="0.2">
      <c r="C230" s="39" t="s">
        <v>167</v>
      </c>
      <c r="E230" s="4" t="s">
        <v>28</v>
      </c>
      <c r="F230" s="34"/>
      <c r="H230" s="61"/>
      <c r="I230" s="4"/>
      <c r="J230" s="4"/>
      <c r="K230" s="4"/>
      <c r="L230" s="83"/>
      <c r="M230" s="62"/>
      <c r="O230" s="35"/>
      <c r="P230" s="4"/>
      <c r="Q230" s="4"/>
      <c r="R230" s="4"/>
      <c r="S230" s="4"/>
      <c r="T230" s="4"/>
      <c r="U230" s="4"/>
      <c r="V230" s="4"/>
      <c r="W230" s="4"/>
      <c r="X230" s="4"/>
      <c r="Y230" s="140"/>
      <c r="Z230" s="4"/>
      <c r="AA230" s="4"/>
      <c r="AB230" s="4"/>
      <c r="AC230" s="4"/>
      <c r="AD230" s="48"/>
      <c r="AE230" s="4"/>
      <c r="AF230" s="4"/>
      <c r="AG230" s="4"/>
      <c r="AH230" s="4"/>
      <c r="AI230" s="140"/>
      <c r="AJ230" s="4"/>
      <c r="AK230" s="4"/>
      <c r="AL230" s="4"/>
      <c r="AM230" s="4"/>
      <c r="AN230" s="48"/>
      <c r="AO230" s="4"/>
      <c r="AP230" s="4"/>
      <c r="AQ230" s="4"/>
      <c r="AR230" s="4"/>
      <c r="AS230" s="140"/>
      <c r="AT230" s="4"/>
      <c r="AU230" s="4"/>
      <c r="AV230" s="4"/>
      <c r="AW230" s="4"/>
      <c r="AX230" s="142">
        <f>AX163</f>
        <v>0</v>
      </c>
      <c r="AZ230" s="35"/>
      <c r="BA230" s="4"/>
      <c r="BB230" s="4"/>
      <c r="BC230" s="4"/>
      <c r="BD230" s="4"/>
      <c r="BE230" s="4"/>
      <c r="BF230" s="4"/>
      <c r="BG230" s="4"/>
      <c r="BH230" s="4"/>
      <c r="BI230" s="4"/>
      <c r="BJ230" s="140"/>
      <c r="BK230" s="4"/>
      <c r="BL230" s="4"/>
      <c r="BM230" s="4"/>
      <c r="BN230" s="4"/>
      <c r="BO230" s="48"/>
      <c r="BP230" s="4"/>
      <c r="BQ230" s="4"/>
      <c r="BR230" s="4"/>
      <c r="BS230" s="4"/>
      <c r="BT230" s="140"/>
      <c r="BU230" s="4"/>
      <c r="BV230" s="4"/>
      <c r="BW230" s="4"/>
      <c r="BX230" s="4"/>
      <c r="BY230" s="48"/>
      <c r="BZ230" s="4"/>
      <c r="CA230" s="4"/>
      <c r="CB230" s="4"/>
      <c r="CC230" s="4"/>
      <c r="CD230" s="140"/>
      <c r="CE230" s="4"/>
      <c r="CF230" s="4"/>
      <c r="CG230" s="4"/>
      <c r="CH230" s="4"/>
      <c r="CI230" s="142">
        <f>CI163</f>
        <v>0</v>
      </c>
      <c r="CK230" s="35"/>
      <c r="CL230" s="4"/>
      <c r="CM230" s="4"/>
      <c r="CN230" s="4"/>
      <c r="CO230" s="4"/>
      <c r="CP230" s="4"/>
      <c r="CQ230" s="4"/>
      <c r="CR230" s="4"/>
      <c r="CS230" s="4"/>
      <c r="CT230" s="4"/>
      <c r="CU230" s="140"/>
      <c r="CV230" s="4"/>
      <c r="CW230" s="4"/>
      <c r="CX230" s="4"/>
      <c r="CY230" s="4"/>
      <c r="CZ230" s="48"/>
      <c r="DA230" s="4"/>
      <c r="DB230" s="4"/>
      <c r="DC230" s="4"/>
      <c r="DD230" s="4"/>
      <c r="DE230" s="140"/>
      <c r="DF230" s="4"/>
      <c r="DG230" s="4"/>
      <c r="DH230" s="4"/>
      <c r="DI230" s="4"/>
      <c r="DJ230" s="48"/>
      <c r="DK230" s="4"/>
      <c r="DL230" s="4"/>
      <c r="DM230" s="4"/>
      <c r="DN230" s="4"/>
      <c r="DO230" s="140"/>
      <c r="DP230" s="4"/>
      <c r="DQ230" s="4"/>
      <c r="DR230" s="4"/>
      <c r="DS230" s="4"/>
      <c r="DT230" s="142">
        <f>DT163</f>
        <v>0</v>
      </c>
      <c r="DV230" s="35"/>
      <c r="DW230" s="4"/>
      <c r="DX230" s="4"/>
      <c r="DY230" s="4"/>
      <c r="DZ230" s="4"/>
      <c r="EA230" s="4"/>
      <c r="EB230" s="4"/>
      <c r="EC230" s="4"/>
      <c r="ED230" s="4"/>
      <c r="EE230" s="4"/>
      <c r="EF230" s="140"/>
      <c r="EG230" s="4"/>
      <c r="EH230" s="4"/>
      <c r="EI230" s="4"/>
      <c r="EJ230" s="4"/>
      <c r="EK230" s="48"/>
      <c r="EL230" s="4"/>
      <c r="EM230" s="4"/>
      <c r="EN230" s="4"/>
      <c r="EO230" s="4"/>
      <c r="EP230" s="140"/>
      <c r="EQ230" s="4"/>
      <c r="ER230" s="4"/>
      <c r="ES230" s="4"/>
      <c r="ET230" s="4"/>
      <c r="EU230" s="48"/>
      <c r="EV230" s="4"/>
      <c r="EW230" s="4"/>
      <c r="EX230" s="4"/>
      <c r="EY230" s="4"/>
      <c r="EZ230" s="140"/>
      <c r="FA230" s="4"/>
      <c r="FB230" s="4"/>
      <c r="FC230" s="4"/>
      <c r="FD230" s="4"/>
      <c r="FE230" s="142">
        <f>FE163</f>
        <v>0</v>
      </c>
      <c r="FG230" s="35"/>
      <c r="FH230" s="4"/>
      <c r="FI230" s="4"/>
      <c r="FJ230" s="4"/>
      <c r="FK230" s="4"/>
      <c r="FL230" s="4"/>
      <c r="FM230" s="4"/>
      <c r="FN230" s="4"/>
      <c r="FO230" s="4"/>
      <c r="FP230" s="4"/>
      <c r="FQ230" s="140"/>
      <c r="FR230" s="4"/>
      <c r="FS230" s="4"/>
      <c r="FT230" s="4"/>
      <c r="FU230" s="4"/>
      <c r="FV230" s="48"/>
      <c r="FW230" s="4"/>
      <c r="FX230" s="4"/>
      <c r="FY230" s="4"/>
      <c r="FZ230" s="4"/>
      <c r="GA230" s="140"/>
      <c r="GB230" s="4"/>
      <c r="GC230" s="4"/>
      <c r="GD230" s="4"/>
      <c r="GE230" s="4"/>
      <c r="GF230" s="48"/>
      <c r="GG230" s="4"/>
      <c r="GH230" s="4"/>
      <c r="GI230" s="4"/>
      <c r="GJ230" s="4"/>
      <c r="GK230" s="140"/>
      <c r="GL230" s="4"/>
      <c r="GM230" s="4"/>
      <c r="GN230" s="4"/>
      <c r="GO230" s="4"/>
      <c r="GP230" s="142">
        <f>GP163</f>
        <v>1539.6480000000004</v>
      </c>
    </row>
    <row r="231" spans="3:198" s="6" customFormat="1" ht="15" customHeight="1" x14ac:dyDescent="0.2">
      <c r="C231" s="46"/>
      <c r="D231" s="41"/>
      <c r="E231" s="41"/>
      <c r="F231" s="41"/>
      <c r="H231" s="42"/>
      <c r="I231" s="42"/>
      <c r="J231" s="42"/>
      <c r="K231" s="42"/>
      <c r="L231" s="42"/>
      <c r="M231" s="42"/>
      <c r="N231" s="43"/>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3"/>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3"/>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c r="DM231" s="42"/>
      <c r="DN231" s="42"/>
      <c r="DO231" s="42"/>
      <c r="DP231" s="42"/>
      <c r="DQ231" s="42"/>
      <c r="DR231" s="42"/>
      <c r="DS231" s="42"/>
      <c r="DT231" s="42"/>
      <c r="DU231" s="43"/>
      <c r="DV231" s="42"/>
      <c r="DW231" s="42"/>
      <c r="DX231" s="42"/>
      <c r="DY231" s="42"/>
      <c r="DZ231" s="42"/>
      <c r="EA231" s="42"/>
      <c r="EB231" s="42"/>
      <c r="EC231" s="42"/>
      <c r="ED231" s="42"/>
      <c r="EE231" s="42"/>
      <c r="EF231" s="42"/>
      <c r="EG231" s="42"/>
      <c r="EH231" s="42"/>
      <c r="EI231" s="42"/>
      <c r="EJ231" s="42"/>
      <c r="EK231" s="42"/>
      <c r="EL231" s="42"/>
      <c r="EM231" s="42"/>
      <c r="EN231" s="42"/>
      <c r="EO231" s="42"/>
      <c r="EP231" s="42"/>
      <c r="EQ231" s="42"/>
      <c r="ER231" s="42"/>
      <c r="ES231" s="42"/>
      <c r="ET231" s="42"/>
      <c r="EU231" s="42"/>
      <c r="EV231" s="42"/>
      <c r="EW231" s="42"/>
      <c r="EX231" s="42"/>
      <c r="EY231" s="42"/>
      <c r="EZ231" s="42"/>
      <c r="FA231" s="42"/>
      <c r="FB231" s="42"/>
      <c r="FC231" s="42"/>
      <c r="FD231" s="42"/>
      <c r="FE231" s="42"/>
      <c r="FF231" s="43"/>
      <c r="FG231" s="42"/>
      <c r="FH231" s="42"/>
      <c r="FI231" s="42"/>
      <c r="FJ231" s="42"/>
      <c r="FK231" s="42"/>
      <c r="FL231" s="42"/>
      <c r="FM231" s="42"/>
      <c r="FN231" s="42"/>
      <c r="FO231" s="42"/>
      <c r="FP231" s="42"/>
      <c r="FQ231" s="42"/>
      <c r="FR231" s="42"/>
      <c r="FS231" s="42"/>
      <c r="FT231" s="42"/>
      <c r="FU231" s="42"/>
      <c r="FV231" s="42"/>
      <c r="FW231" s="42"/>
      <c r="FX231" s="42"/>
      <c r="FY231" s="42"/>
      <c r="FZ231" s="42"/>
      <c r="GA231" s="42"/>
      <c r="GB231" s="42"/>
      <c r="GC231" s="42"/>
      <c r="GD231" s="42"/>
      <c r="GE231" s="42"/>
      <c r="GF231" s="42"/>
      <c r="GG231" s="42"/>
      <c r="GH231" s="42"/>
      <c r="GI231" s="42"/>
      <c r="GJ231" s="42"/>
      <c r="GK231" s="42"/>
      <c r="GL231" s="42"/>
      <c r="GM231" s="42"/>
      <c r="GN231" s="42"/>
      <c r="GO231" s="42"/>
      <c r="GP231" s="42"/>
    </row>
    <row r="232" spans="3:198" s="6" customFormat="1" ht="15" customHeight="1" x14ac:dyDescent="0.2">
      <c r="C232" s="185" t="s">
        <v>337</v>
      </c>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c r="CO232" s="43"/>
      <c r="CP232" s="43"/>
      <c r="CQ232" s="43"/>
      <c r="CR232" s="43"/>
      <c r="CS232" s="43"/>
      <c r="CT232" s="43"/>
      <c r="CU232" s="43"/>
      <c r="CV232" s="43"/>
      <c r="CW232" s="43"/>
      <c r="CX232" s="43"/>
      <c r="CY232" s="43"/>
      <c r="CZ232" s="43"/>
      <c r="DA232" s="43"/>
      <c r="DB232" s="43"/>
      <c r="DC232" s="43"/>
      <c r="DD232" s="43"/>
      <c r="DE232" s="43"/>
      <c r="DF232" s="43"/>
      <c r="DG232" s="43"/>
      <c r="DH232" s="43"/>
      <c r="DI232" s="43"/>
      <c r="DJ232" s="43"/>
      <c r="DK232" s="43"/>
      <c r="DL232" s="43"/>
      <c r="DM232" s="43"/>
      <c r="DN232" s="43"/>
      <c r="DO232" s="43"/>
      <c r="DP232" s="43"/>
      <c r="DQ232" s="43"/>
      <c r="DR232" s="43"/>
      <c r="DS232" s="43"/>
      <c r="DU232" s="43"/>
      <c r="DV232" s="43"/>
      <c r="DW232" s="43"/>
      <c r="DX232" s="43"/>
      <c r="DY232" s="43"/>
      <c r="DZ232" s="43"/>
      <c r="EA232" s="43"/>
      <c r="EB232" s="43"/>
      <c r="EC232" s="43"/>
      <c r="ED232" s="43"/>
      <c r="EE232" s="43"/>
      <c r="EF232" s="43"/>
      <c r="EG232" s="43"/>
      <c r="EH232" s="43"/>
      <c r="EI232" s="43"/>
      <c r="EJ232" s="43"/>
      <c r="EK232" s="43"/>
      <c r="EL232" s="43"/>
      <c r="EM232" s="43"/>
      <c r="EN232" s="43"/>
      <c r="EO232" s="43"/>
      <c r="EP232" s="43"/>
      <c r="EQ232" s="43"/>
      <c r="ER232" s="43"/>
      <c r="ES232" s="43"/>
      <c r="ET232" s="43"/>
      <c r="EU232" s="43"/>
      <c r="EV232" s="43"/>
      <c r="EW232" s="43"/>
      <c r="EX232" s="43"/>
      <c r="EY232" s="43"/>
      <c r="EZ232" s="43"/>
      <c r="FA232" s="43"/>
      <c r="FB232" s="43"/>
      <c r="FC232" s="43"/>
      <c r="FD232" s="43"/>
      <c r="FE232" s="43"/>
      <c r="FF232" s="43"/>
      <c r="FG232" s="43"/>
      <c r="FH232" s="43"/>
      <c r="FI232" s="43"/>
      <c r="FJ232" s="43"/>
      <c r="FK232" s="43"/>
      <c r="FL232" s="43"/>
      <c r="FM232" s="43"/>
      <c r="FN232" s="43"/>
      <c r="FO232" s="43"/>
      <c r="FP232" s="43"/>
      <c r="FQ232" s="43"/>
      <c r="FR232" s="43"/>
      <c r="FS232" s="43"/>
      <c r="FT232" s="43"/>
      <c r="FU232" s="43"/>
      <c r="FV232" s="43"/>
      <c r="FW232" s="43"/>
      <c r="FX232" s="43"/>
      <c r="FY232" s="43"/>
      <c r="FZ232" s="43"/>
      <c r="GA232" s="43"/>
      <c r="GB232" s="43"/>
      <c r="GC232" s="43"/>
      <c r="GD232" s="43"/>
      <c r="GE232" s="43"/>
      <c r="GF232" s="43"/>
      <c r="GG232" s="43"/>
      <c r="GH232" s="43"/>
      <c r="GI232" s="43"/>
      <c r="GJ232" s="43"/>
      <c r="GK232" s="43"/>
      <c r="GL232" s="43"/>
      <c r="GM232" s="43"/>
      <c r="GN232" s="43"/>
      <c r="GO232" s="43"/>
      <c r="GP232" s="43"/>
    </row>
    <row r="233" spans="3:198" s="6" customFormat="1" ht="15" customHeight="1" x14ac:dyDescent="0.2">
      <c r="C233" s="185" t="s">
        <v>339</v>
      </c>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c r="CO233" s="43"/>
      <c r="CP233" s="43"/>
      <c r="CQ233" s="43"/>
      <c r="CR233" s="43"/>
      <c r="CS233" s="43"/>
      <c r="CT233" s="43"/>
      <c r="CU233" s="43"/>
      <c r="CV233" s="43"/>
      <c r="CW233" s="43"/>
      <c r="CX233" s="43"/>
      <c r="CY233" s="43"/>
      <c r="CZ233" s="43"/>
      <c r="DA233" s="43"/>
      <c r="DB233" s="43"/>
      <c r="DC233" s="43"/>
      <c r="DD233" s="43"/>
      <c r="DE233" s="43"/>
      <c r="DF233" s="43"/>
      <c r="DG233" s="43"/>
      <c r="DH233" s="43"/>
      <c r="DI233" s="43"/>
      <c r="DJ233" s="43"/>
      <c r="DK233" s="43"/>
      <c r="DL233" s="43"/>
      <c r="DM233" s="43"/>
      <c r="DN233" s="43"/>
      <c r="DO233" s="43"/>
      <c r="DP233" s="43"/>
      <c r="DQ233" s="43"/>
      <c r="DR233" s="43"/>
      <c r="DS233" s="43"/>
      <c r="DT233" s="43"/>
      <c r="DU233" s="43"/>
      <c r="DV233" s="43"/>
      <c r="DW233" s="43"/>
      <c r="DX233" s="43"/>
      <c r="DY233" s="43"/>
      <c r="DZ233" s="43"/>
      <c r="EA233" s="43"/>
      <c r="EB233" s="43"/>
      <c r="EC233" s="43"/>
      <c r="ED233" s="43"/>
      <c r="EE233" s="43"/>
      <c r="EF233" s="43"/>
      <c r="EG233" s="43"/>
      <c r="EH233" s="43"/>
      <c r="EI233" s="43"/>
      <c r="EJ233" s="43"/>
      <c r="EK233" s="43"/>
      <c r="EL233" s="43"/>
      <c r="EM233" s="43"/>
      <c r="EN233" s="43"/>
      <c r="EO233" s="43"/>
      <c r="EP233" s="43"/>
      <c r="EQ233" s="43"/>
      <c r="ER233" s="43"/>
      <c r="ES233" s="43"/>
      <c r="ET233" s="43"/>
      <c r="EU233" s="43"/>
      <c r="EV233" s="43"/>
      <c r="EW233" s="43"/>
      <c r="EX233" s="43"/>
      <c r="EY233" s="43"/>
      <c r="EZ233" s="43"/>
      <c r="FA233" s="43"/>
      <c r="FB233" s="43"/>
      <c r="FC233" s="43"/>
      <c r="FD233" s="43"/>
      <c r="FE233" s="43"/>
      <c r="FF233" s="43"/>
      <c r="FG233" s="43"/>
      <c r="FH233" s="43"/>
      <c r="FI233" s="43"/>
      <c r="FJ233" s="43"/>
      <c r="FK233" s="43"/>
      <c r="FL233" s="43"/>
      <c r="FM233" s="43"/>
      <c r="FN233" s="43"/>
      <c r="FO233" s="43"/>
      <c r="FP233" s="43"/>
      <c r="FQ233" s="43"/>
      <c r="FR233" s="43"/>
      <c r="FS233" s="43"/>
      <c r="FT233" s="43"/>
      <c r="FU233" s="43"/>
      <c r="FV233" s="43"/>
      <c r="FW233" s="43"/>
      <c r="FX233" s="43"/>
      <c r="FY233" s="43"/>
      <c r="FZ233" s="43"/>
      <c r="GA233" s="43"/>
      <c r="GB233" s="43"/>
      <c r="GC233" s="43"/>
      <c r="GD233" s="43"/>
      <c r="GE233" s="43"/>
      <c r="GF233" s="43"/>
      <c r="GG233" s="43"/>
      <c r="GH233" s="43"/>
      <c r="GI233" s="43"/>
      <c r="GJ233" s="43"/>
      <c r="GK233" s="43"/>
      <c r="GL233" s="43"/>
      <c r="GM233" s="43"/>
      <c r="GN233" s="43"/>
      <c r="GO233" s="43"/>
    </row>
    <row r="234" spans="3:198" s="6" customFormat="1" ht="15" customHeight="1" x14ac:dyDescent="0.2">
      <c r="C234" s="185" t="s">
        <v>338</v>
      </c>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c r="CO234" s="43"/>
      <c r="CP234" s="43"/>
      <c r="CQ234" s="43"/>
      <c r="CR234" s="43"/>
      <c r="CS234" s="43"/>
      <c r="CT234" s="43"/>
      <c r="CU234" s="43"/>
      <c r="CV234" s="43"/>
      <c r="CW234" s="43"/>
      <c r="CX234" s="43"/>
      <c r="CY234" s="43"/>
      <c r="CZ234" s="43"/>
      <c r="DA234" s="43"/>
      <c r="DB234" s="43"/>
      <c r="DC234" s="43"/>
      <c r="DD234" s="43"/>
      <c r="DE234" s="43"/>
      <c r="DF234" s="43"/>
      <c r="DG234" s="43"/>
      <c r="DH234" s="43"/>
      <c r="DI234" s="43"/>
      <c r="DJ234" s="43"/>
      <c r="DK234" s="43"/>
      <c r="DL234" s="43"/>
      <c r="DM234" s="43"/>
      <c r="DN234" s="43"/>
      <c r="DO234" s="43"/>
      <c r="DP234" s="43"/>
      <c r="DQ234" s="43"/>
      <c r="DR234" s="43"/>
      <c r="DS234" s="43"/>
      <c r="DT234" s="43"/>
      <c r="DU234" s="43"/>
      <c r="DV234" s="43"/>
      <c r="DW234" s="43"/>
      <c r="DX234" s="43"/>
      <c r="DY234" s="43"/>
      <c r="DZ234" s="43"/>
      <c r="EA234" s="43"/>
      <c r="EB234" s="43"/>
      <c r="EC234" s="43"/>
      <c r="ED234" s="43"/>
      <c r="EE234" s="43"/>
      <c r="EF234" s="43"/>
      <c r="EG234" s="43"/>
      <c r="EH234" s="43"/>
      <c r="EI234" s="43"/>
      <c r="EJ234" s="43"/>
      <c r="EK234" s="43"/>
      <c r="EL234" s="43"/>
      <c r="EM234" s="43"/>
      <c r="EN234" s="43"/>
      <c r="EO234" s="43"/>
      <c r="EP234" s="43"/>
      <c r="EQ234" s="43"/>
      <c r="ER234" s="43"/>
      <c r="ES234" s="43"/>
      <c r="ET234" s="43"/>
      <c r="EU234" s="43"/>
      <c r="EV234" s="43"/>
      <c r="EW234" s="43"/>
      <c r="EX234" s="43"/>
      <c r="EY234" s="43"/>
      <c r="EZ234" s="43"/>
      <c r="FA234" s="43"/>
      <c r="FB234" s="43"/>
      <c r="FC234" s="43"/>
      <c r="FD234" s="43"/>
      <c r="FE234" s="43"/>
      <c r="FF234" s="43"/>
      <c r="FG234" s="43"/>
      <c r="FH234" s="43"/>
      <c r="FI234" s="43"/>
      <c r="FJ234" s="43"/>
      <c r="FK234" s="43"/>
      <c r="FL234" s="43"/>
      <c r="FM234" s="43"/>
      <c r="FN234" s="43"/>
      <c r="FO234" s="43"/>
      <c r="FP234" s="43"/>
      <c r="FQ234" s="43"/>
      <c r="FR234" s="43"/>
      <c r="FS234" s="43"/>
      <c r="FT234" s="43"/>
      <c r="FU234" s="43"/>
      <c r="FV234" s="43"/>
      <c r="FW234" s="43"/>
      <c r="FX234" s="43"/>
      <c r="FY234" s="43"/>
      <c r="FZ234" s="43"/>
      <c r="GA234" s="43"/>
      <c r="GB234" s="43"/>
      <c r="GC234" s="43"/>
      <c r="GD234" s="43"/>
      <c r="GE234" s="43"/>
      <c r="GF234" s="43"/>
      <c r="GG234" s="43"/>
      <c r="GH234" s="43"/>
      <c r="GI234" s="43"/>
      <c r="GJ234" s="43"/>
      <c r="GK234" s="43"/>
      <c r="GL234" s="43"/>
      <c r="GM234" s="43"/>
      <c r="GN234" s="43"/>
      <c r="GO234" s="43"/>
      <c r="GP234" s="43"/>
    </row>
    <row r="235" spans="3:198" x14ac:dyDescent="0.2">
      <c r="C235" s="172"/>
    </row>
    <row r="236" spans="3:198" ht="15" x14ac:dyDescent="0.25">
      <c r="C236" s="33" t="s">
        <v>92</v>
      </c>
      <c r="H236" s="247" t="s">
        <v>1</v>
      </c>
      <c r="O236" s="248" t="s">
        <v>94</v>
      </c>
      <c r="AZ236" s="196" t="s">
        <v>2</v>
      </c>
      <c r="CK236" s="197" t="s">
        <v>3</v>
      </c>
      <c r="DV236" s="198" t="s">
        <v>4</v>
      </c>
      <c r="FG236" s="199" t="s">
        <v>5</v>
      </c>
    </row>
    <row r="237" spans="3:198" s="6" customFormat="1" ht="18" customHeight="1" x14ac:dyDescent="0.2">
      <c r="C237" s="129"/>
      <c r="D237" s="130"/>
      <c r="E237" s="131" t="s">
        <v>23</v>
      </c>
      <c r="F237" s="132" t="s">
        <v>24</v>
      </c>
      <c r="H237" s="133">
        <f t="shared" ref="H237:M237" si="67">H$1</f>
        <v>2015</v>
      </c>
      <c r="I237" s="131">
        <f t="shared" si="67"/>
        <v>2016</v>
      </c>
      <c r="J237" s="131">
        <f t="shared" si="67"/>
        <v>2017</v>
      </c>
      <c r="K237" s="131">
        <f t="shared" si="67"/>
        <v>2018</v>
      </c>
      <c r="L237" s="131">
        <f t="shared" si="67"/>
        <v>2019</v>
      </c>
      <c r="M237" s="132">
        <f t="shared" si="67"/>
        <v>2020</v>
      </c>
      <c r="O237" s="133">
        <f t="shared" ref="O237:AX237" si="68">O$1</f>
        <v>2015</v>
      </c>
      <c r="P237" s="131">
        <f t="shared" si="68"/>
        <v>2016</v>
      </c>
      <c r="Q237" s="131">
        <f t="shared" si="68"/>
        <v>2017</v>
      </c>
      <c r="R237" s="131">
        <f t="shared" si="68"/>
        <v>2018</v>
      </c>
      <c r="S237" s="131">
        <f t="shared" si="68"/>
        <v>2019</v>
      </c>
      <c r="T237" s="131">
        <f t="shared" si="68"/>
        <v>2020</v>
      </c>
      <c r="U237" s="131">
        <f t="shared" si="68"/>
        <v>2021</v>
      </c>
      <c r="V237" s="131">
        <f t="shared" si="68"/>
        <v>2022</v>
      </c>
      <c r="W237" s="131">
        <f t="shared" si="68"/>
        <v>2023</v>
      </c>
      <c r="X237" s="131">
        <f t="shared" si="68"/>
        <v>2024</v>
      </c>
      <c r="Y237" s="131">
        <f t="shared" si="68"/>
        <v>2025</v>
      </c>
      <c r="Z237" s="131">
        <f t="shared" si="68"/>
        <v>2026</v>
      </c>
      <c r="AA237" s="131">
        <f t="shared" si="68"/>
        <v>2027</v>
      </c>
      <c r="AB237" s="131">
        <f t="shared" si="68"/>
        <v>2028</v>
      </c>
      <c r="AC237" s="131">
        <f t="shared" si="68"/>
        <v>2029</v>
      </c>
      <c r="AD237" s="131">
        <f t="shared" si="68"/>
        <v>2030</v>
      </c>
      <c r="AE237" s="131">
        <f t="shared" si="68"/>
        <v>2031</v>
      </c>
      <c r="AF237" s="131">
        <f t="shared" si="68"/>
        <v>2032</v>
      </c>
      <c r="AG237" s="131">
        <f t="shared" si="68"/>
        <v>2033</v>
      </c>
      <c r="AH237" s="131">
        <f t="shared" si="68"/>
        <v>2034</v>
      </c>
      <c r="AI237" s="131">
        <f t="shared" si="68"/>
        <v>2035</v>
      </c>
      <c r="AJ237" s="131">
        <f t="shared" si="68"/>
        <v>2036</v>
      </c>
      <c r="AK237" s="131">
        <f t="shared" si="68"/>
        <v>2037</v>
      </c>
      <c r="AL237" s="131">
        <f t="shared" si="68"/>
        <v>2038</v>
      </c>
      <c r="AM237" s="131">
        <f t="shared" si="68"/>
        <v>2039</v>
      </c>
      <c r="AN237" s="131">
        <f t="shared" si="68"/>
        <v>2040</v>
      </c>
      <c r="AO237" s="131">
        <f t="shared" si="68"/>
        <v>2041</v>
      </c>
      <c r="AP237" s="131">
        <f t="shared" si="68"/>
        <v>2042</v>
      </c>
      <c r="AQ237" s="131">
        <f t="shared" si="68"/>
        <v>2043</v>
      </c>
      <c r="AR237" s="131">
        <f t="shared" si="68"/>
        <v>2044</v>
      </c>
      <c r="AS237" s="131">
        <f t="shared" si="68"/>
        <v>2045</v>
      </c>
      <c r="AT237" s="131">
        <f t="shared" si="68"/>
        <v>2046</v>
      </c>
      <c r="AU237" s="131">
        <f t="shared" si="68"/>
        <v>2047</v>
      </c>
      <c r="AV237" s="131">
        <f t="shared" si="68"/>
        <v>2048</v>
      </c>
      <c r="AW237" s="131">
        <f t="shared" si="68"/>
        <v>2049</v>
      </c>
      <c r="AX237" s="132">
        <f t="shared" si="68"/>
        <v>2050</v>
      </c>
      <c r="AZ237" s="133">
        <f t="shared" ref="AZ237:CI237" si="69">AZ$1</f>
        <v>2015</v>
      </c>
      <c r="BA237" s="131">
        <f t="shared" si="69"/>
        <v>2016</v>
      </c>
      <c r="BB237" s="131">
        <f t="shared" si="69"/>
        <v>2017</v>
      </c>
      <c r="BC237" s="131">
        <f t="shared" si="69"/>
        <v>2018</v>
      </c>
      <c r="BD237" s="131">
        <f t="shared" si="69"/>
        <v>2019</v>
      </c>
      <c r="BE237" s="131">
        <f t="shared" si="69"/>
        <v>2020</v>
      </c>
      <c r="BF237" s="131">
        <f t="shared" si="69"/>
        <v>2021</v>
      </c>
      <c r="BG237" s="131">
        <f t="shared" si="69"/>
        <v>2022</v>
      </c>
      <c r="BH237" s="131">
        <f t="shared" si="69"/>
        <v>2023</v>
      </c>
      <c r="BI237" s="131">
        <f t="shared" si="69"/>
        <v>2024</v>
      </c>
      <c r="BJ237" s="131">
        <f t="shared" si="69"/>
        <v>2025</v>
      </c>
      <c r="BK237" s="131">
        <f t="shared" si="69"/>
        <v>2026</v>
      </c>
      <c r="BL237" s="131">
        <f t="shared" si="69"/>
        <v>2027</v>
      </c>
      <c r="BM237" s="131">
        <f t="shared" si="69"/>
        <v>2028</v>
      </c>
      <c r="BN237" s="131">
        <f t="shared" si="69"/>
        <v>2029</v>
      </c>
      <c r="BO237" s="131">
        <f t="shared" si="69"/>
        <v>2030</v>
      </c>
      <c r="BP237" s="131">
        <f t="shared" si="69"/>
        <v>2031</v>
      </c>
      <c r="BQ237" s="131">
        <f t="shared" si="69"/>
        <v>2032</v>
      </c>
      <c r="BR237" s="131">
        <f t="shared" si="69"/>
        <v>2033</v>
      </c>
      <c r="BS237" s="131">
        <f t="shared" si="69"/>
        <v>2034</v>
      </c>
      <c r="BT237" s="131">
        <f t="shared" si="69"/>
        <v>2035</v>
      </c>
      <c r="BU237" s="131">
        <f t="shared" si="69"/>
        <v>2036</v>
      </c>
      <c r="BV237" s="131">
        <f t="shared" si="69"/>
        <v>2037</v>
      </c>
      <c r="BW237" s="131">
        <f t="shared" si="69"/>
        <v>2038</v>
      </c>
      <c r="BX237" s="131">
        <f t="shared" si="69"/>
        <v>2039</v>
      </c>
      <c r="BY237" s="131">
        <f t="shared" si="69"/>
        <v>2040</v>
      </c>
      <c r="BZ237" s="131">
        <f t="shared" si="69"/>
        <v>2041</v>
      </c>
      <c r="CA237" s="131">
        <f t="shared" si="69"/>
        <v>2042</v>
      </c>
      <c r="CB237" s="131">
        <f t="shared" si="69"/>
        <v>2043</v>
      </c>
      <c r="CC237" s="131">
        <f t="shared" si="69"/>
        <v>2044</v>
      </c>
      <c r="CD237" s="131">
        <f t="shared" si="69"/>
        <v>2045</v>
      </c>
      <c r="CE237" s="131">
        <f t="shared" si="69"/>
        <v>2046</v>
      </c>
      <c r="CF237" s="131">
        <f t="shared" si="69"/>
        <v>2047</v>
      </c>
      <c r="CG237" s="131">
        <f t="shared" si="69"/>
        <v>2048</v>
      </c>
      <c r="CH237" s="131">
        <f t="shared" si="69"/>
        <v>2049</v>
      </c>
      <c r="CI237" s="132">
        <f t="shared" si="69"/>
        <v>2050</v>
      </c>
      <c r="CK237" s="133">
        <f t="shared" ref="CK237:DT237" si="70">CK$1</f>
        <v>2015</v>
      </c>
      <c r="CL237" s="131">
        <f t="shared" si="70"/>
        <v>2016</v>
      </c>
      <c r="CM237" s="131">
        <f t="shared" si="70"/>
        <v>2017</v>
      </c>
      <c r="CN237" s="131">
        <f t="shared" si="70"/>
        <v>2018</v>
      </c>
      <c r="CO237" s="131">
        <f t="shared" si="70"/>
        <v>2019</v>
      </c>
      <c r="CP237" s="131">
        <f t="shared" si="70"/>
        <v>2020</v>
      </c>
      <c r="CQ237" s="131">
        <f t="shared" si="70"/>
        <v>2021</v>
      </c>
      <c r="CR237" s="131">
        <f t="shared" si="70"/>
        <v>2022</v>
      </c>
      <c r="CS237" s="131">
        <f t="shared" si="70"/>
        <v>2023</v>
      </c>
      <c r="CT237" s="131">
        <f t="shared" si="70"/>
        <v>2024</v>
      </c>
      <c r="CU237" s="131">
        <f t="shared" si="70"/>
        <v>2025</v>
      </c>
      <c r="CV237" s="131">
        <f t="shared" si="70"/>
        <v>2026</v>
      </c>
      <c r="CW237" s="131">
        <f t="shared" si="70"/>
        <v>2027</v>
      </c>
      <c r="CX237" s="131">
        <f t="shared" si="70"/>
        <v>2028</v>
      </c>
      <c r="CY237" s="131">
        <f t="shared" si="70"/>
        <v>2029</v>
      </c>
      <c r="CZ237" s="131">
        <f t="shared" si="70"/>
        <v>2030</v>
      </c>
      <c r="DA237" s="131">
        <f t="shared" si="70"/>
        <v>2031</v>
      </c>
      <c r="DB237" s="131">
        <f t="shared" si="70"/>
        <v>2032</v>
      </c>
      <c r="DC237" s="131">
        <f t="shared" si="70"/>
        <v>2033</v>
      </c>
      <c r="DD237" s="131">
        <f t="shared" si="70"/>
        <v>2034</v>
      </c>
      <c r="DE237" s="131">
        <f t="shared" si="70"/>
        <v>2035</v>
      </c>
      <c r="DF237" s="131">
        <f t="shared" si="70"/>
        <v>2036</v>
      </c>
      <c r="DG237" s="131">
        <f t="shared" si="70"/>
        <v>2037</v>
      </c>
      <c r="DH237" s="131">
        <f t="shared" si="70"/>
        <v>2038</v>
      </c>
      <c r="DI237" s="131">
        <f t="shared" si="70"/>
        <v>2039</v>
      </c>
      <c r="DJ237" s="131">
        <f t="shared" si="70"/>
        <v>2040</v>
      </c>
      <c r="DK237" s="131">
        <f t="shared" si="70"/>
        <v>2041</v>
      </c>
      <c r="DL237" s="131">
        <f t="shared" si="70"/>
        <v>2042</v>
      </c>
      <c r="DM237" s="131">
        <f t="shared" si="70"/>
        <v>2043</v>
      </c>
      <c r="DN237" s="131">
        <f t="shared" si="70"/>
        <v>2044</v>
      </c>
      <c r="DO237" s="131">
        <f t="shared" si="70"/>
        <v>2045</v>
      </c>
      <c r="DP237" s="131">
        <f t="shared" si="70"/>
        <v>2046</v>
      </c>
      <c r="DQ237" s="131">
        <f t="shared" si="70"/>
        <v>2047</v>
      </c>
      <c r="DR237" s="131">
        <f t="shared" si="70"/>
        <v>2048</v>
      </c>
      <c r="DS237" s="131">
        <f t="shared" si="70"/>
        <v>2049</v>
      </c>
      <c r="DT237" s="132">
        <f t="shared" si="70"/>
        <v>2050</v>
      </c>
      <c r="DV237" s="133">
        <f t="shared" ref="DV237:FE237" si="71">DV$1</f>
        <v>2015</v>
      </c>
      <c r="DW237" s="131">
        <f t="shared" si="71"/>
        <v>2016</v>
      </c>
      <c r="DX237" s="131">
        <f t="shared" si="71"/>
        <v>2017</v>
      </c>
      <c r="DY237" s="131">
        <f t="shared" si="71"/>
        <v>2018</v>
      </c>
      <c r="DZ237" s="131">
        <f t="shared" si="71"/>
        <v>2019</v>
      </c>
      <c r="EA237" s="131">
        <f t="shared" si="71"/>
        <v>2020</v>
      </c>
      <c r="EB237" s="131">
        <f t="shared" si="71"/>
        <v>2021</v>
      </c>
      <c r="EC237" s="131">
        <f t="shared" si="71"/>
        <v>2022</v>
      </c>
      <c r="ED237" s="131">
        <f t="shared" si="71"/>
        <v>2023</v>
      </c>
      <c r="EE237" s="131">
        <f t="shared" si="71"/>
        <v>2024</v>
      </c>
      <c r="EF237" s="131">
        <f t="shared" si="71"/>
        <v>2025</v>
      </c>
      <c r="EG237" s="131">
        <f t="shared" si="71"/>
        <v>2026</v>
      </c>
      <c r="EH237" s="131">
        <f t="shared" si="71"/>
        <v>2027</v>
      </c>
      <c r="EI237" s="131">
        <f t="shared" si="71"/>
        <v>2028</v>
      </c>
      <c r="EJ237" s="131">
        <f t="shared" si="71"/>
        <v>2029</v>
      </c>
      <c r="EK237" s="131">
        <f t="shared" si="71"/>
        <v>2030</v>
      </c>
      <c r="EL237" s="131">
        <f t="shared" si="71"/>
        <v>2031</v>
      </c>
      <c r="EM237" s="131">
        <f t="shared" si="71"/>
        <v>2032</v>
      </c>
      <c r="EN237" s="131">
        <f t="shared" si="71"/>
        <v>2033</v>
      </c>
      <c r="EO237" s="131">
        <f t="shared" si="71"/>
        <v>2034</v>
      </c>
      <c r="EP237" s="131">
        <f t="shared" si="71"/>
        <v>2035</v>
      </c>
      <c r="EQ237" s="131">
        <f t="shared" si="71"/>
        <v>2036</v>
      </c>
      <c r="ER237" s="131">
        <f t="shared" si="71"/>
        <v>2037</v>
      </c>
      <c r="ES237" s="131">
        <f t="shared" si="71"/>
        <v>2038</v>
      </c>
      <c r="ET237" s="131">
        <f t="shared" si="71"/>
        <v>2039</v>
      </c>
      <c r="EU237" s="131">
        <f t="shared" si="71"/>
        <v>2040</v>
      </c>
      <c r="EV237" s="131">
        <f t="shared" si="71"/>
        <v>2041</v>
      </c>
      <c r="EW237" s="131">
        <f t="shared" si="71"/>
        <v>2042</v>
      </c>
      <c r="EX237" s="131">
        <f t="shared" si="71"/>
        <v>2043</v>
      </c>
      <c r="EY237" s="131">
        <f t="shared" si="71"/>
        <v>2044</v>
      </c>
      <c r="EZ237" s="131">
        <f t="shared" si="71"/>
        <v>2045</v>
      </c>
      <c r="FA237" s="131">
        <f t="shared" si="71"/>
        <v>2046</v>
      </c>
      <c r="FB237" s="131">
        <f t="shared" si="71"/>
        <v>2047</v>
      </c>
      <c r="FC237" s="131">
        <f t="shared" si="71"/>
        <v>2048</v>
      </c>
      <c r="FD237" s="131">
        <f t="shared" si="71"/>
        <v>2049</v>
      </c>
      <c r="FE237" s="132">
        <f t="shared" si="71"/>
        <v>2050</v>
      </c>
      <c r="FG237" s="133">
        <f t="shared" ref="FG237:GP237" si="72">FG$1</f>
        <v>2015</v>
      </c>
      <c r="FH237" s="131">
        <f t="shared" si="72"/>
        <v>2016</v>
      </c>
      <c r="FI237" s="131">
        <f t="shared" si="72"/>
        <v>2017</v>
      </c>
      <c r="FJ237" s="131">
        <f t="shared" si="72"/>
        <v>2018</v>
      </c>
      <c r="FK237" s="131">
        <f t="shared" si="72"/>
        <v>2019</v>
      </c>
      <c r="FL237" s="131">
        <f t="shared" si="72"/>
        <v>2020</v>
      </c>
      <c r="FM237" s="131">
        <f t="shared" si="72"/>
        <v>2021</v>
      </c>
      <c r="FN237" s="131">
        <f t="shared" si="72"/>
        <v>2022</v>
      </c>
      <c r="FO237" s="131">
        <f t="shared" si="72"/>
        <v>2023</v>
      </c>
      <c r="FP237" s="131">
        <f t="shared" si="72"/>
        <v>2024</v>
      </c>
      <c r="FQ237" s="131">
        <f t="shared" si="72"/>
        <v>2025</v>
      </c>
      <c r="FR237" s="131">
        <f t="shared" si="72"/>
        <v>2026</v>
      </c>
      <c r="FS237" s="131">
        <f t="shared" si="72"/>
        <v>2027</v>
      </c>
      <c r="FT237" s="131">
        <f t="shared" si="72"/>
        <v>2028</v>
      </c>
      <c r="FU237" s="131">
        <f t="shared" si="72"/>
        <v>2029</v>
      </c>
      <c r="FV237" s="131">
        <f t="shared" si="72"/>
        <v>2030</v>
      </c>
      <c r="FW237" s="131">
        <f t="shared" si="72"/>
        <v>2031</v>
      </c>
      <c r="FX237" s="131">
        <f t="shared" si="72"/>
        <v>2032</v>
      </c>
      <c r="FY237" s="131">
        <f t="shared" si="72"/>
        <v>2033</v>
      </c>
      <c r="FZ237" s="131">
        <f t="shared" si="72"/>
        <v>2034</v>
      </c>
      <c r="GA237" s="131">
        <f t="shared" si="72"/>
        <v>2035</v>
      </c>
      <c r="GB237" s="131">
        <f t="shared" si="72"/>
        <v>2036</v>
      </c>
      <c r="GC237" s="131">
        <f t="shared" si="72"/>
        <v>2037</v>
      </c>
      <c r="GD237" s="131">
        <f t="shared" si="72"/>
        <v>2038</v>
      </c>
      <c r="GE237" s="131">
        <f t="shared" si="72"/>
        <v>2039</v>
      </c>
      <c r="GF237" s="131">
        <f t="shared" si="72"/>
        <v>2040</v>
      </c>
      <c r="GG237" s="131">
        <f t="shared" si="72"/>
        <v>2041</v>
      </c>
      <c r="GH237" s="131">
        <f t="shared" si="72"/>
        <v>2042</v>
      </c>
      <c r="GI237" s="131">
        <f t="shared" si="72"/>
        <v>2043</v>
      </c>
      <c r="GJ237" s="131">
        <f t="shared" si="72"/>
        <v>2044</v>
      </c>
      <c r="GK237" s="131">
        <f t="shared" si="72"/>
        <v>2045</v>
      </c>
      <c r="GL237" s="131">
        <f t="shared" si="72"/>
        <v>2046</v>
      </c>
      <c r="GM237" s="131">
        <f t="shared" si="72"/>
        <v>2047</v>
      </c>
      <c r="GN237" s="131">
        <f t="shared" si="72"/>
        <v>2048</v>
      </c>
      <c r="GO237" s="131">
        <f t="shared" si="72"/>
        <v>2049</v>
      </c>
      <c r="GP237" s="132">
        <f t="shared" si="72"/>
        <v>2050</v>
      </c>
    </row>
    <row r="238" spans="3:198" s="6" customFormat="1" ht="18" customHeight="1" x14ac:dyDescent="0.2">
      <c r="C238" s="36" t="s">
        <v>191</v>
      </c>
      <c r="E238" s="4" t="s">
        <v>290</v>
      </c>
      <c r="F238" s="34"/>
      <c r="H238" s="35"/>
      <c r="I238" s="4"/>
      <c r="J238" s="4"/>
      <c r="K238" s="4"/>
      <c r="L238" s="4"/>
      <c r="M238" s="34"/>
      <c r="O238" s="35"/>
      <c r="P238" s="4"/>
      <c r="Q238" s="4"/>
      <c r="R238" s="4"/>
      <c r="S238" s="4"/>
      <c r="T238" s="4"/>
      <c r="U238" s="4"/>
      <c r="V238" s="140">
        <f t="shared" ref="V238:AX238" si="73">V223</f>
        <v>59.400000000000006</v>
      </c>
      <c r="W238" s="140">
        <f t="shared" si="73"/>
        <v>59.400000000000006</v>
      </c>
      <c r="X238" s="140">
        <f t="shared" si="73"/>
        <v>59.400000000000006</v>
      </c>
      <c r="Y238" s="140">
        <f t="shared" si="73"/>
        <v>59.400000000000006</v>
      </c>
      <c r="Z238" s="140">
        <f t="shared" si="73"/>
        <v>59.400000000000006</v>
      </c>
      <c r="AA238" s="140">
        <f t="shared" si="73"/>
        <v>59.400000000000006</v>
      </c>
      <c r="AB238" s="140">
        <f t="shared" si="73"/>
        <v>59.400000000000006</v>
      </c>
      <c r="AC238" s="140">
        <f t="shared" si="73"/>
        <v>59.400000000000006</v>
      </c>
      <c r="AD238" s="140">
        <f t="shared" si="73"/>
        <v>59.400000000000006</v>
      </c>
      <c r="AE238" s="140">
        <f t="shared" si="73"/>
        <v>49.28</v>
      </c>
      <c r="AF238" s="140">
        <f t="shared" si="73"/>
        <v>49.28</v>
      </c>
      <c r="AG238" s="140">
        <f t="shared" si="73"/>
        <v>49.28</v>
      </c>
      <c r="AH238" s="140">
        <f t="shared" si="73"/>
        <v>49.28</v>
      </c>
      <c r="AI238" s="140">
        <f t="shared" si="73"/>
        <v>49.28</v>
      </c>
      <c r="AJ238" s="140">
        <f t="shared" si="73"/>
        <v>49.28</v>
      </c>
      <c r="AK238" s="140">
        <f t="shared" si="73"/>
        <v>49.28</v>
      </c>
      <c r="AL238" s="140">
        <f t="shared" si="73"/>
        <v>49.28</v>
      </c>
      <c r="AM238" s="140">
        <f t="shared" si="73"/>
        <v>49.28</v>
      </c>
      <c r="AN238" s="140">
        <f t="shared" si="73"/>
        <v>49.28</v>
      </c>
      <c r="AO238" s="140">
        <f t="shared" si="73"/>
        <v>49.28</v>
      </c>
      <c r="AP238" s="140">
        <f t="shared" si="73"/>
        <v>49.28</v>
      </c>
      <c r="AQ238" s="140">
        <f t="shared" si="73"/>
        <v>49.28</v>
      </c>
      <c r="AR238" s="140">
        <f t="shared" si="73"/>
        <v>49.28</v>
      </c>
      <c r="AS238" s="140">
        <f t="shared" si="73"/>
        <v>49.28</v>
      </c>
      <c r="AT238" s="140">
        <f t="shared" si="73"/>
        <v>49.28</v>
      </c>
      <c r="AU238" s="140">
        <f t="shared" si="73"/>
        <v>49.28</v>
      </c>
      <c r="AV238" s="140">
        <f t="shared" si="73"/>
        <v>49.28</v>
      </c>
      <c r="AW238" s="140">
        <f t="shared" si="73"/>
        <v>49.28</v>
      </c>
      <c r="AX238" s="180">
        <f t="shared" si="73"/>
        <v>49.28</v>
      </c>
      <c r="AZ238" s="35"/>
      <c r="BA238" s="4"/>
      <c r="BB238" s="4"/>
      <c r="BC238" s="4"/>
      <c r="BD238" s="4"/>
      <c r="BE238" s="4"/>
      <c r="BF238" s="4"/>
      <c r="BG238" s="140">
        <f t="shared" ref="BG238:CI238" si="74">BG223</f>
        <v>59.400000000000006</v>
      </c>
      <c r="BH238" s="140">
        <f t="shared" si="74"/>
        <v>59.400000000000006</v>
      </c>
      <c r="BI238" s="140">
        <f t="shared" si="74"/>
        <v>59.400000000000006</v>
      </c>
      <c r="BJ238" s="140">
        <f t="shared" si="74"/>
        <v>59.400000000000006</v>
      </c>
      <c r="BK238" s="140">
        <f t="shared" si="74"/>
        <v>59.400000000000006</v>
      </c>
      <c r="BL238" s="140">
        <f t="shared" si="74"/>
        <v>59.400000000000006</v>
      </c>
      <c r="BM238" s="140">
        <f t="shared" si="74"/>
        <v>59.400000000000006</v>
      </c>
      <c r="BN238" s="140">
        <f t="shared" si="74"/>
        <v>59.400000000000006</v>
      </c>
      <c r="BO238" s="140">
        <f t="shared" si="74"/>
        <v>59.400000000000006</v>
      </c>
      <c r="BP238" s="140">
        <f t="shared" si="74"/>
        <v>26.734399999999997</v>
      </c>
      <c r="BQ238" s="140">
        <f t="shared" si="74"/>
        <v>26.734399999999997</v>
      </c>
      <c r="BR238" s="140">
        <f t="shared" si="74"/>
        <v>26.734399999999997</v>
      </c>
      <c r="BS238" s="140">
        <f t="shared" si="74"/>
        <v>26.734399999999997</v>
      </c>
      <c r="BT238" s="140">
        <f t="shared" si="74"/>
        <v>26.734399999999997</v>
      </c>
      <c r="BU238" s="140">
        <f t="shared" si="74"/>
        <v>26.734399999999997</v>
      </c>
      <c r="BV238" s="140">
        <f t="shared" si="74"/>
        <v>26.734399999999997</v>
      </c>
      <c r="BW238" s="140">
        <f t="shared" si="74"/>
        <v>26.734399999999997</v>
      </c>
      <c r="BX238" s="140">
        <f t="shared" si="74"/>
        <v>26.734399999999997</v>
      </c>
      <c r="BY238" s="140">
        <f t="shared" si="74"/>
        <v>26.734399999999997</v>
      </c>
      <c r="BZ238" s="140">
        <f t="shared" si="74"/>
        <v>26.734399999999997</v>
      </c>
      <c r="CA238" s="140">
        <f t="shared" si="74"/>
        <v>26.734399999999997</v>
      </c>
      <c r="CB238" s="140">
        <f t="shared" si="74"/>
        <v>26.734399999999997</v>
      </c>
      <c r="CC238" s="140">
        <f t="shared" si="74"/>
        <v>26.734399999999997</v>
      </c>
      <c r="CD238" s="140">
        <f t="shared" si="74"/>
        <v>26.734399999999997</v>
      </c>
      <c r="CE238" s="140">
        <f t="shared" si="74"/>
        <v>26.734399999999997</v>
      </c>
      <c r="CF238" s="140">
        <f t="shared" si="74"/>
        <v>26.734399999999997</v>
      </c>
      <c r="CG238" s="140">
        <f t="shared" si="74"/>
        <v>26.734399999999997</v>
      </c>
      <c r="CH238" s="140">
        <f t="shared" si="74"/>
        <v>26.734399999999997</v>
      </c>
      <c r="CI238" s="180">
        <f t="shared" si="74"/>
        <v>26.734399999999997</v>
      </c>
      <c r="CK238" s="35"/>
      <c r="CL238" s="4"/>
      <c r="CM238" s="4"/>
      <c r="CN238" s="4"/>
      <c r="CO238" s="4"/>
      <c r="CP238" s="4"/>
      <c r="CQ238" s="4"/>
      <c r="CR238" s="140">
        <f t="shared" ref="CR238:DT238" si="75">CR223</f>
        <v>59.400000000000006</v>
      </c>
      <c r="CS238" s="140">
        <f t="shared" si="75"/>
        <v>59.400000000000006</v>
      </c>
      <c r="CT238" s="140">
        <f t="shared" si="75"/>
        <v>59.400000000000006</v>
      </c>
      <c r="CU238" s="140">
        <f t="shared" si="75"/>
        <v>59.400000000000006</v>
      </c>
      <c r="CV238" s="140">
        <f t="shared" si="75"/>
        <v>59.400000000000006</v>
      </c>
      <c r="CW238" s="140">
        <f t="shared" si="75"/>
        <v>59.400000000000006</v>
      </c>
      <c r="CX238" s="140">
        <f t="shared" si="75"/>
        <v>59.400000000000006</v>
      </c>
      <c r="CY238" s="140">
        <f t="shared" si="75"/>
        <v>59.400000000000006</v>
      </c>
      <c r="CZ238" s="140">
        <f t="shared" si="75"/>
        <v>59.400000000000006</v>
      </c>
      <c r="DA238" s="140">
        <f t="shared" si="75"/>
        <v>23.209999999999994</v>
      </c>
      <c r="DB238" s="140">
        <f t="shared" si="75"/>
        <v>23.209999999999994</v>
      </c>
      <c r="DC238" s="140">
        <f t="shared" si="75"/>
        <v>23.209999999999994</v>
      </c>
      <c r="DD238" s="140">
        <f t="shared" si="75"/>
        <v>23.209999999999994</v>
      </c>
      <c r="DE238" s="140">
        <f t="shared" si="75"/>
        <v>23.209999999999994</v>
      </c>
      <c r="DF238" s="140">
        <f t="shared" si="75"/>
        <v>23.209999999999994</v>
      </c>
      <c r="DG238" s="140">
        <f t="shared" si="75"/>
        <v>23.209999999999994</v>
      </c>
      <c r="DH238" s="140">
        <f t="shared" si="75"/>
        <v>23.209999999999994</v>
      </c>
      <c r="DI238" s="140">
        <f t="shared" si="75"/>
        <v>23.209999999999994</v>
      </c>
      <c r="DJ238" s="140">
        <f t="shared" si="75"/>
        <v>23.209999999999994</v>
      </c>
      <c r="DK238" s="140">
        <f t="shared" si="75"/>
        <v>23.209999999999994</v>
      </c>
      <c r="DL238" s="140">
        <f t="shared" si="75"/>
        <v>23.209999999999994</v>
      </c>
      <c r="DM238" s="140">
        <f t="shared" si="75"/>
        <v>23.209999999999994</v>
      </c>
      <c r="DN238" s="140">
        <f t="shared" si="75"/>
        <v>23.209999999999994</v>
      </c>
      <c r="DO238" s="140">
        <f t="shared" si="75"/>
        <v>23.209999999999994</v>
      </c>
      <c r="DP238" s="140">
        <f t="shared" si="75"/>
        <v>23.209999999999994</v>
      </c>
      <c r="DQ238" s="140">
        <f t="shared" si="75"/>
        <v>23.209999999999994</v>
      </c>
      <c r="DR238" s="140">
        <f t="shared" si="75"/>
        <v>23.209999999999994</v>
      </c>
      <c r="DS238" s="140">
        <f t="shared" si="75"/>
        <v>23.209999999999994</v>
      </c>
      <c r="DT238" s="180">
        <f t="shared" si="75"/>
        <v>23.209999999999994</v>
      </c>
      <c r="DV238" s="35"/>
      <c r="DW238" s="4"/>
      <c r="DX238" s="4"/>
      <c r="DY238" s="4"/>
      <c r="DZ238" s="4"/>
      <c r="EA238" s="4"/>
      <c r="EB238" s="4"/>
      <c r="EC238" s="140">
        <f t="shared" ref="EC238:FE238" si="76">EC223</f>
        <v>59.400000000000006</v>
      </c>
      <c r="ED238" s="140">
        <f t="shared" si="76"/>
        <v>59.400000000000006</v>
      </c>
      <c r="EE238" s="140">
        <f t="shared" si="76"/>
        <v>59.400000000000006</v>
      </c>
      <c r="EF238" s="140">
        <f t="shared" si="76"/>
        <v>59.400000000000006</v>
      </c>
      <c r="EG238" s="140">
        <f t="shared" si="76"/>
        <v>59.400000000000006</v>
      </c>
      <c r="EH238" s="140">
        <f t="shared" si="76"/>
        <v>59.400000000000006</v>
      </c>
      <c r="EI238" s="140">
        <f t="shared" si="76"/>
        <v>59.400000000000006</v>
      </c>
      <c r="EJ238" s="140">
        <f t="shared" si="76"/>
        <v>59.400000000000006</v>
      </c>
      <c r="EK238" s="140">
        <f t="shared" si="76"/>
        <v>59.400000000000006</v>
      </c>
      <c r="EL238" s="140">
        <f t="shared" si="76"/>
        <v>0</v>
      </c>
      <c r="EM238" s="140">
        <f t="shared" si="76"/>
        <v>0</v>
      </c>
      <c r="EN238" s="140">
        <f t="shared" si="76"/>
        <v>0</v>
      </c>
      <c r="EO238" s="140">
        <f t="shared" si="76"/>
        <v>0</v>
      </c>
      <c r="EP238" s="140">
        <f t="shared" si="76"/>
        <v>0</v>
      </c>
      <c r="EQ238" s="140">
        <f t="shared" si="76"/>
        <v>0</v>
      </c>
      <c r="ER238" s="140">
        <f t="shared" si="76"/>
        <v>0</v>
      </c>
      <c r="ES238" s="140">
        <f t="shared" si="76"/>
        <v>0</v>
      </c>
      <c r="ET238" s="140">
        <f t="shared" si="76"/>
        <v>0</v>
      </c>
      <c r="EU238" s="140">
        <f t="shared" si="76"/>
        <v>0</v>
      </c>
      <c r="EV238" s="140">
        <f t="shared" si="76"/>
        <v>0</v>
      </c>
      <c r="EW238" s="140">
        <f t="shared" si="76"/>
        <v>0</v>
      </c>
      <c r="EX238" s="140">
        <f t="shared" si="76"/>
        <v>0</v>
      </c>
      <c r="EY238" s="140">
        <f t="shared" si="76"/>
        <v>0</v>
      </c>
      <c r="EZ238" s="140">
        <f t="shared" si="76"/>
        <v>0</v>
      </c>
      <c r="FA238" s="140">
        <f t="shared" si="76"/>
        <v>0</v>
      </c>
      <c r="FB238" s="140">
        <f t="shared" si="76"/>
        <v>0</v>
      </c>
      <c r="FC238" s="140">
        <f t="shared" si="76"/>
        <v>0</v>
      </c>
      <c r="FD238" s="140">
        <f t="shared" si="76"/>
        <v>0</v>
      </c>
      <c r="FE238" s="180">
        <f t="shared" si="76"/>
        <v>0</v>
      </c>
      <c r="FG238" s="35"/>
      <c r="FH238" s="4"/>
      <c r="FI238" s="4"/>
      <c r="FJ238" s="4"/>
      <c r="FK238" s="4"/>
      <c r="FL238" s="4"/>
      <c r="FM238" s="4"/>
      <c r="FN238" s="140">
        <f t="shared" ref="FN238:GP238" si="77">FN223</f>
        <v>59.400000000000006</v>
      </c>
      <c r="FO238" s="140">
        <f t="shared" si="77"/>
        <v>59.400000000000006</v>
      </c>
      <c r="FP238" s="140">
        <f t="shared" si="77"/>
        <v>59.400000000000006</v>
      </c>
      <c r="FQ238" s="140">
        <f t="shared" si="77"/>
        <v>59.400000000000006</v>
      </c>
      <c r="FR238" s="140">
        <f t="shared" si="77"/>
        <v>59.400000000000006</v>
      </c>
      <c r="FS238" s="140">
        <f t="shared" si="77"/>
        <v>59.400000000000006</v>
      </c>
      <c r="FT238" s="140">
        <f t="shared" si="77"/>
        <v>59.400000000000006</v>
      </c>
      <c r="FU238" s="140">
        <f t="shared" si="77"/>
        <v>59.400000000000006</v>
      </c>
      <c r="FV238" s="140">
        <f t="shared" si="77"/>
        <v>59.400000000000006</v>
      </c>
      <c r="FW238" s="140">
        <f t="shared" si="77"/>
        <v>43.281216000000001</v>
      </c>
      <c r="FX238" s="140">
        <f t="shared" si="77"/>
        <v>43.281216000000001</v>
      </c>
      <c r="FY238" s="140">
        <f t="shared" si="77"/>
        <v>43.281216000000001</v>
      </c>
      <c r="FZ238" s="140">
        <f t="shared" si="77"/>
        <v>43.281216000000001</v>
      </c>
      <c r="GA238" s="140">
        <f t="shared" si="77"/>
        <v>43.281216000000001</v>
      </c>
      <c r="GB238" s="140">
        <f t="shared" si="77"/>
        <v>43.281216000000001</v>
      </c>
      <c r="GC238" s="140">
        <f t="shared" si="77"/>
        <v>43.281216000000001</v>
      </c>
      <c r="GD238" s="140">
        <f t="shared" si="77"/>
        <v>43.281216000000001</v>
      </c>
      <c r="GE238" s="140">
        <f t="shared" si="77"/>
        <v>43.281216000000001</v>
      </c>
      <c r="GF238" s="140">
        <f t="shared" si="77"/>
        <v>43.281216000000001</v>
      </c>
      <c r="GG238" s="140">
        <f t="shared" si="77"/>
        <v>43.281216000000001</v>
      </c>
      <c r="GH238" s="140">
        <f t="shared" si="77"/>
        <v>43.281216000000001</v>
      </c>
      <c r="GI238" s="140">
        <f t="shared" si="77"/>
        <v>43.281216000000001</v>
      </c>
      <c r="GJ238" s="140">
        <f t="shared" si="77"/>
        <v>43.281216000000001</v>
      </c>
      <c r="GK238" s="140">
        <f t="shared" si="77"/>
        <v>43.281216000000001</v>
      </c>
      <c r="GL238" s="140">
        <f t="shared" si="77"/>
        <v>43.281216000000001</v>
      </c>
      <c r="GM238" s="140">
        <f t="shared" si="77"/>
        <v>43.281216000000001</v>
      </c>
      <c r="GN238" s="140">
        <f t="shared" si="77"/>
        <v>43.281216000000001</v>
      </c>
      <c r="GO238" s="140">
        <f t="shared" si="77"/>
        <v>43.281216000000001</v>
      </c>
      <c r="GP238" s="180">
        <f t="shared" si="77"/>
        <v>43.281216000000001</v>
      </c>
    </row>
    <row r="239" spans="3:198" s="6" customFormat="1" ht="18" customHeight="1" x14ac:dyDescent="0.2">
      <c r="C239" s="309" t="s">
        <v>192</v>
      </c>
      <c r="D239" s="310"/>
      <c r="E239" s="296"/>
      <c r="F239" s="305"/>
      <c r="H239" s="35"/>
      <c r="I239" s="4"/>
      <c r="J239" s="4"/>
      <c r="K239" s="4"/>
      <c r="L239" s="4"/>
      <c r="M239" s="34"/>
      <c r="O239" s="297"/>
      <c r="P239" s="296"/>
      <c r="Q239" s="296"/>
      <c r="R239" s="296"/>
      <c r="S239" s="296"/>
      <c r="T239" s="296"/>
      <c r="U239" s="296"/>
      <c r="V239" s="296"/>
      <c r="W239" s="296"/>
      <c r="X239" s="296"/>
      <c r="Y239" s="296"/>
      <c r="Z239" s="296"/>
      <c r="AA239" s="296"/>
      <c r="AB239" s="296"/>
      <c r="AC239" s="296"/>
      <c r="AD239" s="296"/>
      <c r="AE239" s="296"/>
      <c r="AF239" s="296"/>
      <c r="AG239" s="296"/>
      <c r="AH239" s="296"/>
      <c r="AI239" s="296"/>
      <c r="AJ239" s="296"/>
      <c r="AK239" s="296"/>
      <c r="AL239" s="296"/>
      <c r="AM239" s="296"/>
      <c r="AN239" s="296"/>
      <c r="AO239" s="296"/>
      <c r="AP239" s="296"/>
      <c r="AQ239" s="296"/>
      <c r="AR239" s="296"/>
      <c r="AS239" s="296"/>
      <c r="AT239" s="296"/>
      <c r="AU239" s="296"/>
      <c r="AV239" s="296"/>
      <c r="AW239" s="296"/>
      <c r="AX239" s="305"/>
      <c r="AZ239" s="297"/>
      <c r="BA239" s="296"/>
      <c r="BB239" s="296"/>
      <c r="BC239" s="296"/>
      <c r="BD239" s="296"/>
      <c r="BE239" s="296"/>
      <c r="BF239" s="296"/>
      <c r="BG239" s="296"/>
      <c r="BH239" s="296"/>
      <c r="BI239" s="296"/>
      <c r="BJ239" s="296"/>
      <c r="BK239" s="296"/>
      <c r="BL239" s="296"/>
      <c r="BM239" s="296"/>
      <c r="BN239" s="296"/>
      <c r="BO239" s="296"/>
      <c r="BP239" s="296"/>
      <c r="BQ239" s="296"/>
      <c r="BR239" s="296"/>
      <c r="BS239" s="296"/>
      <c r="BT239" s="296"/>
      <c r="BU239" s="296"/>
      <c r="BV239" s="296"/>
      <c r="BW239" s="296"/>
      <c r="BX239" s="296"/>
      <c r="BY239" s="296"/>
      <c r="BZ239" s="296"/>
      <c r="CA239" s="296"/>
      <c r="CB239" s="296"/>
      <c r="CC239" s="296"/>
      <c r="CD239" s="296"/>
      <c r="CE239" s="296"/>
      <c r="CF239" s="296"/>
      <c r="CG239" s="296"/>
      <c r="CH239" s="296"/>
      <c r="CI239" s="305"/>
      <c r="CK239" s="297"/>
      <c r="CL239" s="296"/>
      <c r="CM239" s="296"/>
      <c r="CN239" s="296"/>
      <c r="CO239" s="296"/>
      <c r="CP239" s="296"/>
      <c r="CQ239" s="296"/>
      <c r="CR239" s="296"/>
      <c r="CS239" s="296"/>
      <c r="CT239" s="296"/>
      <c r="CU239" s="296"/>
      <c r="CV239" s="296"/>
      <c r="CW239" s="296"/>
      <c r="CX239" s="296"/>
      <c r="CY239" s="296"/>
      <c r="CZ239" s="296"/>
      <c r="DA239" s="296"/>
      <c r="DB239" s="296"/>
      <c r="DC239" s="296"/>
      <c r="DD239" s="296"/>
      <c r="DE239" s="296"/>
      <c r="DF239" s="296"/>
      <c r="DG239" s="296"/>
      <c r="DH239" s="296"/>
      <c r="DI239" s="296"/>
      <c r="DJ239" s="296"/>
      <c r="DK239" s="296"/>
      <c r="DL239" s="296"/>
      <c r="DM239" s="296"/>
      <c r="DN239" s="296"/>
      <c r="DO239" s="296"/>
      <c r="DP239" s="296"/>
      <c r="DQ239" s="296"/>
      <c r="DR239" s="296"/>
      <c r="DS239" s="296"/>
      <c r="DT239" s="305"/>
      <c r="DV239" s="297"/>
      <c r="DW239" s="296"/>
      <c r="DX239" s="296"/>
      <c r="DY239" s="296"/>
      <c r="DZ239" s="296"/>
      <c r="EA239" s="296"/>
      <c r="EB239" s="296"/>
      <c r="EC239" s="296"/>
      <c r="ED239" s="296"/>
      <c r="EE239" s="296"/>
      <c r="EF239" s="296"/>
      <c r="EG239" s="296"/>
      <c r="EH239" s="296"/>
      <c r="EI239" s="296"/>
      <c r="EJ239" s="296"/>
      <c r="EK239" s="296"/>
      <c r="EL239" s="296"/>
      <c r="EM239" s="296"/>
      <c r="EN239" s="296"/>
      <c r="EO239" s="296"/>
      <c r="EP239" s="296"/>
      <c r="EQ239" s="296"/>
      <c r="ER239" s="296"/>
      <c r="ES239" s="296"/>
      <c r="ET239" s="296"/>
      <c r="EU239" s="296"/>
      <c r="EV239" s="296"/>
      <c r="EW239" s="296"/>
      <c r="EX239" s="296"/>
      <c r="EY239" s="296"/>
      <c r="EZ239" s="296"/>
      <c r="FA239" s="296"/>
      <c r="FB239" s="296"/>
      <c r="FC239" s="296"/>
      <c r="FD239" s="296"/>
      <c r="FE239" s="305"/>
      <c r="FG239" s="297"/>
      <c r="FH239" s="296"/>
      <c r="FI239" s="296"/>
      <c r="FJ239" s="296"/>
      <c r="FK239" s="296"/>
      <c r="FL239" s="296"/>
      <c r="FM239" s="296"/>
      <c r="FN239" s="296"/>
      <c r="FO239" s="296"/>
      <c r="FP239" s="296"/>
      <c r="FQ239" s="296"/>
      <c r="FR239" s="296"/>
      <c r="FS239" s="296"/>
      <c r="FT239" s="296"/>
      <c r="FU239" s="296"/>
      <c r="FV239" s="296"/>
      <c r="FW239" s="296"/>
      <c r="FX239" s="296"/>
      <c r="FY239" s="296"/>
      <c r="FZ239" s="296"/>
      <c r="GA239" s="296"/>
      <c r="GB239" s="296"/>
      <c r="GC239" s="296"/>
      <c r="GD239" s="296"/>
      <c r="GE239" s="296"/>
      <c r="GF239" s="296"/>
      <c r="GG239" s="296"/>
      <c r="GH239" s="296"/>
      <c r="GI239" s="296"/>
      <c r="GJ239" s="296"/>
      <c r="GK239" s="296"/>
      <c r="GL239" s="296"/>
      <c r="GM239" s="296"/>
      <c r="GN239" s="296"/>
      <c r="GO239" s="296"/>
      <c r="GP239" s="305"/>
    </row>
    <row r="240" spans="3:198" s="6" customFormat="1" ht="18" customHeight="1" x14ac:dyDescent="0.2">
      <c r="C240" s="39" t="s">
        <v>162</v>
      </c>
      <c r="E240" s="4" t="s">
        <v>290</v>
      </c>
      <c r="F240" s="34"/>
      <c r="H240" s="35"/>
      <c r="I240" s="4"/>
      <c r="J240" s="4"/>
      <c r="K240" s="4"/>
      <c r="L240" s="4"/>
      <c r="M240" s="34"/>
      <c r="O240" s="35"/>
      <c r="P240" s="4"/>
      <c r="Q240" s="4"/>
      <c r="R240" s="4"/>
      <c r="S240" s="4"/>
      <c r="T240" s="4"/>
      <c r="U240" s="4"/>
      <c r="V240" s="4"/>
      <c r="W240" s="4">
        <v>0</v>
      </c>
      <c r="X240" s="4">
        <v>0</v>
      </c>
      <c r="Y240" s="4">
        <v>0</v>
      </c>
      <c r="Z240" s="4">
        <v>0</v>
      </c>
      <c r="AA240" s="4">
        <v>0</v>
      </c>
      <c r="AB240" s="4">
        <v>0</v>
      </c>
      <c r="AC240" s="4">
        <v>0</v>
      </c>
      <c r="AD240" s="4">
        <v>0</v>
      </c>
      <c r="AE240" s="4">
        <v>0</v>
      </c>
      <c r="AF240" s="4">
        <v>0</v>
      </c>
      <c r="AG240" s="4">
        <v>0</v>
      </c>
      <c r="AH240" s="4">
        <v>0</v>
      </c>
      <c r="AI240" s="4">
        <v>0</v>
      </c>
      <c r="AJ240" s="4">
        <v>0</v>
      </c>
      <c r="AK240" s="4">
        <v>0</v>
      </c>
      <c r="AL240" s="4">
        <v>0</v>
      </c>
      <c r="AM240" s="4">
        <v>0</v>
      </c>
      <c r="AN240" s="4">
        <v>0</v>
      </c>
      <c r="AO240" s="4">
        <v>0</v>
      </c>
      <c r="AP240" s="4">
        <v>0</v>
      </c>
      <c r="AQ240" s="4">
        <v>0</v>
      </c>
      <c r="AR240" s="4">
        <v>0</v>
      </c>
      <c r="AS240" s="4">
        <v>0</v>
      </c>
      <c r="AT240" s="4">
        <v>0</v>
      </c>
      <c r="AU240" s="4">
        <v>0</v>
      </c>
      <c r="AV240" s="4">
        <v>0</v>
      </c>
      <c r="AW240" s="4">
        <v>0</v>
      </c>
      <c r="AX240" s="34">
        <v>0</v>
      </c>
      <c r="AZ240" s="35"/>
      <c r="BA240" s="4"/>
      <c r="BB240" s="4"/>
      <c r="BC240" s="4"/>
      <c r="BD240" s="4"/>
      <c r="BE240" s="4"/>
      <c r="BF240" s="4"/>
      <c r="BG240" s="4"/>
      <c r="BH240" s="4">
        <v>0</v>
      </c>
      <c r="BI240" s="4">
        <v>0</v>
      </c>
      <c r="BJ240" s="4">
        <v>0</v>
      </c>
      <c r="BK240" s="4">
        <v>0</v>
      </c>
      <c r="BL240" s="4">
        <v>0</v>
      </c>
      <c r="BM240" s="4">
        <v>0</v>
      </c>
      <c r="BN240" s="4">
        <v>0</v>
      </c>
      <c r="BO240" s="4">
        <v>0</v>
      </c>
      <c r="BP240" s="4">
        <v>0</v>
      </c>
      <c r="BQ240" s="4">
        <v>0</v>
      </c>
      <c r="BR240" s="4">
        <v>0</v>
      </c>
      <c r="BS240" s="4">
        <v>0</v>
      </c>
      <c r="BT240" s="4">
        <v>0</v>
      </c>
      <c r="BU240" s="4">
        <v>0</v>
      </c>
      <c r="BV240" s="4">
        <v>0</v>
      </c>
      <c r="BW240" s="4">
        <v>0</v>
      </c>
      <c r="BX240" s="4">
        <v>0</v>
      </c>
      <c r="BY240" s="4">
        <v>0</v>
      </c>
      <c r="BZ240" s="4">
        <v>0</v>
      </c>
      <c r="CA240" s="4">
        <v>0</v>
      </c>
      <c r="CB240" s="4">
        <v>0</v>
      </c>
      <c r="CC240" s="4">
        <v>0</v>
      </c>
      <c r="CD240" s="4">
        <v>0</v>
      </c>
      <c r="CE240" s="4">
        <v>0</v>
      </c>
      <c r="CF240" s="4">
        <v>0</v>
      </c>
      <c r="CG240" s="4">
        <v>0</v>
      </c>
      <c r="CH240" s="4">
        <v>0</v>
      </c>
      <c r="CI240" s="34">
        <v>0</v>
      </c>
      <c r="CK240" s="35"/>
      <c r="CL240" s="4"/>
      <c r="CM240" s="4"/>
      <c r="CN240" s="4"/>
      <c r="CO240" s="4"/>
      <c r="CP240" s="4"/>
      <c r="CQ240" s="4"/>
      <c r="CR240" s="4"/>
      <c r="CS240" s="4">
        <v>0</v>
      </c>
      <c r="CT240" s="4">
        <v>0</v>
      </c>
      <c r="CU240" s="4">
        <v>0</v>
      </c>
      <c r="CV240" s="4">
        <v>0</v>
      </c>
      <c r="CW240" s="4">
        <v>0</v>
      </c>
      <c r="CX240" s="4">
        <v>0</v>
      </c>
      <c r="CY240" s="4">
        <v>0</v>
      </c>
      <c r="CZ240" s="4">
        <v>0</v>
      </c>
      <c r="DA240" s="4">
        <v>0</v>
      </c>
      <c r="DB240" s="4">
        <v>0</v>
      </c>
      <c r="DC240" s="4">
        <v>0</v>
      </c>
      <c r="DD240" s="4">
        <v>0</v>
      </c>
      <c r="DE240" s="4">
        <v>0</v>
      </c>
      <c r="DF240" s="4">
        <v>0</v>
      </c>
      <c r="DG240" s="4">
        <v>0</v>
      </c>
      <c r="DH240" s="4">
        <v>0</v>
      </c>
      <c r="DI240" s="4">
        <v>0</v>
      </c>
      <c r="DJ240" s="4">
        <v>0</v>
      </c>
      <c r="DK240" s="4">
        <v>0</v>
      </c>
      <c r="DL240" s="4">
        <v>0</v>
      </c>
      <c r="DM240" s="4">
        <v>0</v>
      </c>
      <c r="DN240" s="4">
        <v>0</v>
      </c>
      <c r="DO240" s="4">
        <v>0</v>
      </c>
      <c r="DP240" s="4">
        <v>0</v>
      </c>
      <c r="DQ240" s="4">
        <v>0</v>
      </c>
      <c r="DR240" s="4">
        <v>0</v>
      </c>
      <c r="DS240" s="4">
        <v>0</v>
      </c>
      <c r="DT240" s="34">
        <v>0</v>
      </c>
      <c r="DV240" s="35"/>
      <c r="DW240" s="4"/>
      <c r="DX240" s="4"/>
      <c r="DY240" s="4"/>
      <c r="DZ240" s="4"/>
      <c r="EA240" s="4"/>
      <c r="EB240" s="4"/>
      <c r="EC240" s="4"/>
      <c r="ED240" s="4">
        <v>0</v>
      </c>
      <c r="EE240" s="4">
        <v>0</v>
      </c>
      <c r="EF240" s="4">
        <v>0</v>
      </c>
      <c r="EG240" s="4">
        <v>0</v>
      </c>
      <c r="EH240" s="4">
        <v>0</v>
      </c>
      <c r="EI240" s="4">
        <v>0</v>
      </c>
      <c r="EJ240" s="4">
        <v>0</v>
      </c>
      <c r="EK240" s="4">
        <v>0</v>
      </c>
      <c r="EL240" s="4">
        <v>0</v>
      </c>
      <c r="EM240" s="4">
        <v>0</v>
      </c>
      <c r="EN240" s="4">
        <v>0</v>
      </c>
      <c r="EO240" s="4">
        <v>0</v>
      </c>
      <c r="EP240" s="4">
        <v>0</v>
      </c>
      <c r="EQ240" s="4">
        <v>0</v>
      </c>
      <c r="ER240" s="4">
        <v>0</v>
      </c>
      <c r="ES240" s="4">
        <v>0</v>
      </c>
      <c r="ET240" s="4">
        <v>0</v>
      </c>
      <c r="EU240" s="4">
        <v>0</v>
      </c>
      <c r="EV240" s="4">
        <v>0</v>
      </c>
      <c r="EW240" s="4">
        <v>0</v>
      </c>
      <c r="EX240" s="4">
        <v>0</v>
      </c>
      <c r="EY240" s="4">
        <v>0</v>
      </c>
      <c r="EZ240" s="4">
        <v>0</v>
      </c>
      <c r="FA240" s="4">
        <v>0</v>
      </c>
      <c r="FB240" s="4">
        <v>0</v>
      </c>
      <c r="FC240" s="4">
        <v>0</v>
      </c>
      <c r="FD240" s="4">
        <v>0</v>
      </c>
      <c r="FE240" s="34">
        <v>0</v>
      </c>
      <c r="FG240" s="35"/>
      <c r="FH240" s="4"/>
      <c r="FI240" s="4"/>
      <c r="FJ240" s="4"/>
      <c r="FK240" s="4"/>
      <c r="FL240" s="4"/>
      <c r="FM240" s="4"/>
      <c r="FN240" s="4"/>
      <c r="FO240" s="4">
        <v>0</v>
      </c>
      <c r="FP240" s="4">
        <v>0</v>
      </c>
      <c r="FQ240" s="4">
        <v>0</v>
      </c>
      <c r="FR240" s="4">
        <v>0</v>
      </c>
      <c r="FS240" s="4">
        <v>0</v>
      </c>
      <c r="FT240" s="4">
        <v>0</v>
      </c>
      <c r="FU240" s="4">
        <v>0</v>
      </c>
      <c r="FV240" s="4">
        <v>0</v>
      </c>
      <c r="FW240" s="4">
        <v>0</v>
      </c>
      <c r="FX240" s="4">
        <v>0</v>
      </c>
      <c r="FY240" s="4">
        <v>0</v>
      </c>
      <c r="FZ240" s="4">
        <v>0</v>
      </c>
      <c r="GA240" s="4">
        <v>0</v>
      </c>
      <c r="GB240" s="4">
        <v>0</v>
      </c>
      <c r="GC240" s="4">
        <v>0</v>
      </c>
      <c r="GD240" s="4">
        <v>0</v>
      </c>
      <c r="GE240" s="4">
        <v>0</v>
      </c>
      <c r="GF240" s="4">
        <v>0</v>
      </c>
      <c r="GG240" s="4">
        <v>0</v>
      </c>
      <c r="GH240" s="4">
        <v>0</v>
      </c>
      <c r="GI240" s="4">
        <v>0</v>
      </c>
      <c r="GJ240" s="4">
        <v>0</v>
      </c>
      <c r="GK240" s="4">
        <v>0</v>
      </c>
      <c r="GL240" s="4">
        <v>0</v>
      </c>
      <c r="GM240" s="4">
        <v>0</v>
      </c>
      <c r="GN240" s="4">
        <v>0</v>
      </c>
      <c r="GO240" s="4">
        <v>0</v>
      </c>
      <c r="GP240" s="34">
        <v>0</v>
      </c>
    </row>
    <row r="241" spans="3:198" s="6" customFormat="1" ht="18" customHeight="1" x14ac:dyDescent="0.2">
      <c r="C241" s="39" t="s">
        <v>171</v>
      </c>
      <c r="E241" s="4" t="s">
        <v>28</v>
      </c>
      <c r="F241" s="34"/>
      <c r="H241" s="35"/>
      <c r="I241" s="4"/>
      <c r="J241" s="4"/>
      <c r="K241" s="4"/>
      <c r="L241" s="4"/>
      <c r="M241" s="34"/>
      <c r="O241" s="35"/>
      <c r="P241" s="4"/>
      <c r="Q241" s="4"/>
      <c r="R241" s="4"/>
      <c r="S241" s="4"/>
      <c r="T241" s="4"/>
      <c r="U241" s="4"/>
      <c r="V241" s="4"/>
      <c r="W241" s="140">
        <f>AX226/(AD$237-W$237+1)</f>
        <v>3.9200000000000004</v>
      </c>
      <c r="X241" s="140">
        <f>AX226/(AD$237-W$237+1)</f>
        <v>3.9200000000000004</v>
      </c>
      <c r="Y241" s="140">
        <f>AX226/(AD$237-W$237+1)</f>
        <v>3.9200000000000004</v>
      </c>
      <c r="Z241" s="140">
        <f>AX226/(AD$237-W$237+1)</f>
        <v>3.9200000000000004</v>
      </c>
      <c r="AA241" s="140">
        <f>AX226/(AD$237-W$237+1)</f>
        <v>3.9200000000000004</v>
      </c>
      <c r="AB241" s="140">
        <f>AX226/(AD$237-W$237+1)</f>
        <v>3.9200000000000004</v>
      </c>
      <c r="AC241" s="140">
        <f>AX226/(AD$237-W$237+1)</f>
        <v>3.9200000000000004</v>
      </c>
      <c r="AD241" s="140">
        <f>AX226/(AD$237-W$237+1)</f>
        <v>3.9200000000000004</v>
      </c>
      <c r="AE241" s="4">
        <v>0</v>
      </c>
      <c r="AF241" s="4">
        <v>0</v>
      </c>
      <c r="AG241" s="4">
        <v>0</v>
      </c>
      <c r="AH241" s="4">
        <v>0</v>
      </c>
      <c r="AI241" s="4">
        <v>0</v>
      </c>
      <c r="AJ241" s="4">
        <v>0</v>
      </c>
      <c r="AK241" s="4">
        <v>0</v>
      </c>
      <c r="AL241" s="4">
        <v>0</v>
      </c>
      <c r="AM241" s="4">
        <v>0</v>
      </c>
      <c r="AN241" s="4">
        <v>0</v>
      </c>
      <c r="AO241" s="4">
        <v>0</v>
      </c>
      <c r="AP241" s="4">
        <v>0</v>
      </c>
      <c r="AQ241" s="4">
        <v>0</v>
      </c>
      <c r="AR241" s="4">
        <v>0</v>
      </c>
      <c r="AS241" s="4">
        <v>0</v>
      </c>
      <c r="AT241" s="4">
        <v>0</v>
      </c>
      <c r="AU241" s="4">
        <v>0</v>
      </c>
      <c r="AV241" s="4">
        <v>0</v>
      </c>
      <c r="AW241" s="4">
        <v>0</v>
      </c>
      <c r="AX241" s="34">
        <v>0</v>
      </c>
      <c r="AZ241" s="35"/>
      <c r="BA241" s="4"/>
      <c r="BB241" s="4"/>
      <c r="BC241" s="4"/>
      <c r="BD241" s="4"/>
      <c r="BE241" s="4"/>
      <c r="BF241" s="4"/>
      <c r="BG241" s="4"/>
      <c r="BH241" s="140">
        <f>CI226/(BO$237-BH$237+1)</f>
        <v>3.9494000000000002</v>
      </c>
      <c r="BI241" s="140">
        <f>CI226/(BO$237-BH$237+1)</f>
        <v>3.9494000000000002</v>
      </c>
      <c r="BJ241" s="140">
        <f>CI226/(BO$237-BH$237+1)</f>
        <v>3.9494000000000002</v>
      </c>
      <c r="BK241" s="140">
        <f>CI226/(BO$237-BH$237+1)</f>
        <v>3.9494000000000002</v>
      </c>
      <c r="BL241" s="140">
        <f>CI226/(BO$237-BH$237+1)</f>
        <v>3.9494000000000002</v>
      </c>
      <c r="BM241" s="140">
        <f>CI226/(BO$237-BH$237+1)</f>
        <v>3.9494000000000002</v>
      </c>
      <c r="BN241" s="140">
        <f>CI226/(BO$237-BH$237+1)</f>
        <v>3.9494000000000002</v>
      </c>
      <c r="BO241" s="140">
        <f>CI226/(BO$237-BH$237+1)</f>
        <v>3.9494000000000002</v>
      </c>
      <c r="BP241" s="4">
        <v>0</v>
      </c>
      <c r="BQ241" s="4">
        <v>0</v>
      </c>
      <c r="BR241" s="4">
        <v>0</v>
      </c>
      <c r="BS241" s="4">
        <v>0</v>
      </c>
      <c r="BT241" s="4">
        <v>0</v>
      </c>
      <c r="BU241" s="4">
        <v>0</v>
      </c>
      <c r="BV241" s="4">
        <v>0</v>
      </c>
      <c r="BW241" s="4">
        <v>0</v>
      </c>
      <c r="BX241" s="4">
        <v>0</v>
      </c>
      <c r="BY241" s="4">
        <v>0</v>
      </c>
      <c r="BZ241" s="4">
        <v>0</v>
      </c>
      <c r="CA241" s="4">
        <v>0</v>
      </c>
      <c r="CB241" s="4">
        <v>0</v>
      </c>
      <c r="CC241" s="4">
        <v>0</v>
      </c>
      <c r="CD241" s="4">
        <v>0</v>
      </c>
      <c r="CE241" s="4">
        <v>0</v>
      </c>
      <c r="CF241" s="4">
        <v>0</v>
      </c>
      <c r="CG241" s="4">
        <v>0</v>
      </c>
      <c r="CH241" s="4">
        <v>0</v>
      </c>
      <c r="CI241" s="34">
        <v>0</v>
      </c>
      <c r="CK241" s="35"/>
      <c r="CL241" s="4"/>
      <c r="CM241" s="4"/>
      <c r="CN241" s="4"/>
      <c r="CO241" s="4"/>
      <c r="CP241" s="4"/>
      <c r="CQ241" s="4"/>
      <c r="CR241" s="4"/>
      <c r="CS241" s="140">
        <f>DT226/(CZ$237-CS$237+1)</f>
        <v>15.297499999999998</v>
      </c>
      <c r="CT241" s="140">
        <f>DT226/(CZ$237-CS$237+1)</f>
        <v>15.297499999999998</v>
      </c>
      <c r="CU241" s="140">
        <f>DT226/(CZ$237-CS$237+1)</f>
        <v>15.297499999999998</v>
      </c>
      <c r="CV241" s="140">
        <f>DT226/(CZ$237-CS$237+1)</f>
        <v>15.297499999999998</v>
      </c>
      <c r="CW241" s="140">
        <f>DT226/(CZ$237-CS$237+1)</f>
        <v>15.297499999999998</v>
      </c>
      <c r="CX241" s="140">
        <f>DT226/(CZ$237-CS$237+1)</f>
        <v>15.297499999999998</v>
      </c>
      <c r="CY241" s="140">
        <f>DT226/(CZ$237-CS$237+1)</f>
        <v>15.297499999999998</v>
      </c>
      <c r="CZ241" s="140">
        <f>DT226/(CZ$237-CS$237+1)</f>
        <v>15.297499999999998</v>
      </c>
      <c r="DA241" s="4">
        <v>0</v>
      </c>
      <c r="DB241" s="4">
        <v>0</v>
      </c>
      <c r="DC241" s="4">
        <v>0</v>
      </c>
      <c r="DD241" s="4">
        <v>0</v>
      </c>
      <c r="DE241" s="4">
        <v>0</v>
      </c>
      <c r="DF241" s="4">
        <v>0</v>
      </c>
      <c r="DG241" s="4">
        <v>0</v>
      </c>
      <c r="DH241" s="4">
        <v>0</v>
      </c>
      <c r="DI241" s="4">
        <v>0</v>
      </c>
      <c r="DJ241" s="4">
        <v>0</v>
      </c>
      <c r="DK241" s="4">
        <v>0</v>
      </c>
      <c r="DL241" s="4">
        <v>0</v>
      </c>
      <c r="DM241" s="4">
        <v>0</v>
      </c>
      <c r="DN241" s="4">
        <v>0</v>
      </c>
      <c r="DO241" s="4">
        <v>0</v>
      </c>
      <c r="DP241" s="4">
        <v>0</v>
      </c>
      <c r="DQ241" s="4">
        <v>0</v>
      </c>
      <c r="DR241" s="4">
        <v>0</v>
      </c>
      <c r="DS241" s="4">
        <v>0</v>
      </c>
      <c r="DT241" s="34">
        <v>0</v>
      </c>
      <c r="DV241" s="35"/>
      <c r="DW241" s="4"/>
      <c r="DX241" s="4"/>
      <c r="DY241" s="4"/>
      <c r="DZ241" s="4"/>
      <c r="EA241" s="4"/>
      <c r="EB241" s="4"/>
      <c r="EC241" s="4"/>
      <c r="ED241" s="140">
        <f>FE226/(EK$237-ED$237+1)</f>
        <v>0</v>
      </c>
      <c r="EE241" s="140">
        <f>FE226/(EK$237-ED$237+1)</f>
        <v>0</v>
      </c>
      <c r="EF241" s="140">
        <f>FE226/(EK$237-ED$237+1)</f>
        <v>0</v>
      </c>
      <c r="EG241" s="140">
        <f>FE226/(EK$237-ED$237+1)</f>
        <v>0</v>
      </c>
      <c r="EH241" s="140">
        <f>FE226/(EK$237-ED$237+1)</f>
        <v>0</v>
      </c>
      <c r="EI241" s="140">
        <f>FE226/(EK$237-ED$237+1)</f>
        <v>0</v>
      </c>
      <c r="EJ241" s="140">
        <f>FE226/(EK$237-ED$237+1)</f>
        <v>0</v>
      </c>
      <c r="EK241" s="140">
        <f>FE226/(EK$237-ED$237+1)</f>
        <v>0</v>
      </c>
      <c r="EL241" s="4">
        <v>0</v>
      </c>
      <c r="EM241" s="4">
        <v>0</v>
      </c>
      <c r="EN241" s="4">
        <v>0</v>
      </c>
      <c r="EO241" s="4">
        <v>0</v>
      </c>
      <c r="EP241" s="4">
        <v>0</v>
      </c>
      <c r="EQ241" s="4">
        <v>0</v>
      </c>
      <c r="ER241" s="4">
        <v>0</v>
      </c>
      <c r="ES241" s="4">
        <v>0</v>
      </c>
      <c r="ET241" s="4">
        <v>0</v>
      </c>
      <c r="EU241" s="4">
        <v>0</v>
      </c>
      <c r="EV241" s="4">
        <v>0</v>
      </c>
      <c r="EW241" s="4">
        <v>0</v>
      </c>
      <c r="EX241" s="4">
        <v>0</v>
      </c>
      <c r="EY241" s="4">
        <v>0</v>
      </c>
      <c r="EZ241" s="4">
        <v>0</v>
      </c>
      <c r="FA241" s="4">
        <v>0</v>
      </c>
      <c r="FB241" s="4">
        <v>0</v>
      </c>
      <c r="FC241" s="4">
        <v>0</v>
      </c>
      <c r="FD241" s="4">
        <v>0</v>
      </c>
      <c r="FE241" s="34">
        <v>0</v>
      </c>
      <c r="FG241" s="35"/>
      <c r="FH241" s="4"/>
      <c r="FI241" s="4"/>
      <c r="FJ241" s="4"/>
      <c r="FK241" s="4"/>
      <c r="FL241" s="4"/>
      <c r="FM241" s="4"/>
      <c r="FN241" s="4"/>
      <c r="FO241" s="140">
        <f>GP226/(FV$237-FO$237+1)</f>
        <v>30.472200000000004</v>
      </c>
      <c r="FP241" s="140">
        <f>GP226/(FV$237-FO$237+1)</f>
        <v>30.472200000000004</v>
      </c>
      <c r="FQ241" s="140">
        <f>GP226/(FV$237-FO$237+1)</f>
        <v>30.472200000000004</v>
      </c>
      <c r="FR241" s="140">
        <f>GP226/(FV$237-FO$237+1)</f>
        <v>30.472200000000004</v>
      </c>
      <c r="FS241" s="140">
        <f>GP226/(FV$237-FO$237+1)</f>
        <v>30.472200000000004</v>
      </c>
      <c r="FT241" s="140">
        <f>GP226/(FV$237-FO$237+1)</f>
        <v>30.472200000000004</v>
      </c>
      <c r="FU241" s="140">
        <f>GP226/(FV$237-FO$237+1)</f>
        <v>30.472200000000004</v>
      </c>
      <c r="FV241" s="140">
        <f>GP226/(FV$237-FO$237+1)</f>
        <v>30.472200000000004</v>
      </c>
      <c r="FW241" s="4">
        <v>0</v>
      </c>
      <c r="FX241" s="4">
        <v>0</v>
      </c>
      <c r="FY241" s="4">
        <v>0</v>
      </c>
      <c r="FZ241" s="4">
        <v>0</v>
      </c>
      <c r="GA241" s="4">
        <v>0</v>
      </c>
      <c r="GB241" s="4">
        <v>0</v>
      </c>
      <c r="GC241" s="4">
        <v>0</v>
      </c>
      <c r="GD241" s="4">
        <v>0</v>
      </c>
      <c r="GE241" s="4">
        <v>0</v>
      </c>
      <c r="GF241" s="4">
        <v>0</v>
      </c>
      <c r="GG241" s="4">
        <v>0</v>
      </c>
      <c r="GH241" s="4">
        <v>0</v>
      </c>
      <c r="GI241" s="4">
        <v>0</v>
      </c>
      <c r="GJ241" s="4">
        <v>0</v>
      </c>
      <c r="GK241" s="4">
        <v>0</v>
      </c>
      <c r="GL241" s="4">
        <v>0</v>
      </c>
      <c r="GM241" s="4">
        <v>0</v>
      </c>
      <c r="GN241" s="4">
        <v>0</v>
      </c>
      <c r="GO241" s="4">
        <v>0</v>
      </c>
      <c r="GP241" s="34">
        <v>0</v>
      </c>
    </row>
    <row r="242" spans="3:198" s="6" customFormat="1" ht="18" customHeight="1" x14ac:dyDescent="0.2">
      <c r="C242" s="39" t="s">
        <v>164</v>
      </c>
      <c r="E242" s="4" t="s">
        <v>28</v>
      </c>
      <c r="F242" s="34"/>
      <c r="H242" s="35"/>
      <c r="I242" s="4"/>
      <c r="J242" s="4"/>
      <c r="K242" s="4"/>
      <c r="L242" s="4"/>
      <c r="M242" s="34"/>
      <c r="O242" s="35"/>
      <c r="P242" s="4"/>
      <c r="Q242" s="4"/>
      <c r="R242" s="4"/>
      <c r="S242" s="4"/>
      <c r="T242" s="4"/>
      <c r="U242" s="4"/>
      <c r="V242" s="4"/>
      <c r="W242" s="140">
        <f>AX227/(AI237-W237+1)</f>
        <v>0</v>
      </c>
      <c r="X242" s="140">
        <f>AX227/(AI237-W237+1)</f>
        <v>0</v>
      </c>
      <c r="Y242" s="4">
        <f>AX227/(AI237-W237+1)</f>
        <v>0</v>
      </c>
      <c r="Z242" s="4">
        <f>AX227/(AI237-W237+1)</f>
        <v>0</v>
      </c>
      <c r="AA242" s="4">
        <f>AX227/(AI237-W237+1)</f>
        <v>0</v>
      </c>
      <c r="AB242" s="4">
        <f>AX227/(AI237-W237+1)</f>
        <v>0</v>
      </c>
      <c r="AC242" s="4">
        <f>AX227/(AI237-W237+1)</f>
        <v>0</v>
      </c>
      <c r="AD242" s="4">
        <f>AX227/(AI237-W237+1)</f>
        <v>0</v>
      </c>
      <c r="AE242" s="4">
        <f>AX227/(AI237-W237+1)</f>
        <v>0</v>
      </c>
      <c r="AF242" s="4">
        <f>AX227/(AI237-W237+1)</f>
        <v>0</v>
      </c>
      <c r="AG242" s="4">
        <f>AX227/(AI237-W237+1)</f>
        <v>0</v>
      </c>
      <c r="AH242" s="4">
        <f>AX227/(AI237-W237+1)</f>
        <v>0</v>
      </c>
      <c r="AI242" s="4">
        <f>AX227/(AI237-W237+1)</f>
        <v>0</v>
      </c>
      <c r="AJ242" s="4">
        <v>0</v>
      </c>
      <c r="AK242" s="4">
        <v>0</v>
      </c>
      <c r="AL242" s="4">
        <v>0</v>
      </c>
      <c r="AM242" s="4">
        <v>0</v>
      </c>
      <c r="AN242" s="4">
        <v>0</v>
      </c>
      <c r="AO242" s="4">
        <v>0</v>
      </c>
      <c r="AP242" s="4">
        <v>0</v>
      </c>
      <c r="AQ242" s="4">
        <v>0</v>
      </c>
      <c r="AR242" s="4">
        <v>0</v>
      </c>
      <c r="AS242" s="4">
        <v>0</v>
      </c>
      <c r="AT242" s="4">
        <v>0</v>
      </c>
      <c r="AU242" s="4">
        <v>0</v>
      </c>
      <c r="AV242" s="4">
        <v>0</v>
      </c>
      <c r="AW242" s="4">
        <v>0</v>
      </c>
      <c r="AX242" s="34">
        <v>0</v>
      </c>
      <c r="AZ242" s="35"/>
      <c r="BA242" s="4"/>
      <c r="BB242" s="4"/>
      <c r="BC242" s="4"/>
      <c r="BD242" s="4"/>
      <c r="BE242" s="4"/>
      <c r="BF242" s="4"/>
      <c r="BG242" s="4"/>
      <c r="BH242" s="140">
        <f>CI227/(BT237-BH237+1)</f>
        <v>0</v>
      </c>
      <c r="BI242" s="140">
        <f>CI227/(BT237-BH237+1)</f>
        <v>0</v>
      </c>
      <c r="BJ242" s="4">
        <f>CI227/(BT237-BH237+1)</f>
        <v>0</v>
      </c>
      <c r="BK242" s="4">
        <f>CI227/(BT237-BH237+1)</f>
        <v>0</v>
      </c>
      <c r="BL242" s="4">
        <f>CI227/(BT237-BH237+1)</f>
        <v>0</v>
      </c>
      <c r="BM242" s="4">
        <f>CI227/(BT237-BH237+1)</f>
        <v>0</v>
      </c>
      <c r="BN242" s="4">
        <f>CI227/(BT237-BH237+1)</f>
        <v>0</v>
      </c>
      <c r="BO242" s="4">
        <f>CI227/(BT237-BH237+1)</f>
        <v>0</v>
      </c>
      <c r="BP242" s="4">
        <f>CI227/(BT237-BH237+1)</f>
        <v>0</v>
      </c>
      <c r="BQ242" s="4">
        <f>CI227/(BT237-BH237+1)</f>
        <v>0</v>
      </c>
      <c r="BR242" s="4">
        <f>CI227/(BT237-BH237+1)</f>
        <v>0</v>
      </c>
      <c r="BS242" s="4">
        <f>CI227/(BT237-BH237+1)</f>
        <v>0</v>
      </c>
      <c r="BT242" s="4">
        <f>CI227/(BT237-BH237+1)</f>
        <v>0</v>
      </c>
      <c r="BU242" s="4">
        <v>0</v>
      </c>
      <c r="BV242" s="4">
        <v>0</v>
      </c>
      <c r="BW242" s="4">
        <v>0</v>
      </c>
      <c r="BX242" s="4">
        <v>0</v>
      </c>
      <c r="BY242" s="4">
        <v>0</v>
      </c>
      <c r="BZ242" s="4">
        <v>0</v>
      </c>
      <c r="CA242" s="4">
        <v>0</v>
      </c>
      <c r="CB242" s="4">
        <v>0</v>
      </c>
      <c r="CC242" s="4">
        <v>0</v>
      </c>
      <c r="CD242" s="4">
        <v>0</v>
      </c>
      <c r="CE242" s="4">
        <v>0</v>
      </c>
      <c r="CF242" s="4">
        <v>0</v>
      </c>
      <c r="CG242" s="4">
        <v>0</v>
      </c>
      <c r="CH242" s="4">
        <v>0</v>
      </c>
      <c r="CI242" s="34">
        <v>0</v>
      </c>
      <c r="CK242" s="35"/>
      <c r="CL242" s="4"/>
      <c r="CM242" s="4"/>
      <c r="CN242" s="4"/>
      <c r="CO242" s="4"/>
      <c r="CP242" s="4"/>
      <c r="CQ242" s="4"/>
      <c r="CR242" s="4"/>
      <c r="CS242" s="140">
        <f>DT227/(DE237-CS237+1)</f>
        <v>0</v>
      </c>
      <c r="CT242" s="140">
        <f>DT227/(DE237-CS237+1)</f>
        <v>0</v>
      </c>
      <c r="CU242" s="4">
        <f>DT227/(DE237-CS237+1)</f>
        <v>0</v>
      </c>
      <c r="CV242" s="4">
        <f>DT227/(DE237-CS237+1)</f>
        <v>0</v>
      </c>
      <c r="CW242" s="4">
        <f>DT227/(DE237-CS237+1)</f>
        <v>0</v>
      </c>
      <c r="CX242" s="4">
        <f>DT227/(DE237-CS237+1)</f>
        <v>0</v>
      </c>
      <c r="CY242" s="4">
        <f>DT227/(DE237-CS237+1)</f>
        <v>0</v>
      </c>
      <c r="CZ242" s="4">
        <f>DT227/(DE237-CS237+1)</f>
        <v>0</v>
      </c>
      <c r="DA242" s="4">
        <f>DT227/(DE237-CS237+1)</f>
        <v>0</v>
      </c>
      <c r="DB242" s="4">
        <f>DT227/(DE237-CS237+1)</f>
        <v>0</v>
      </c>
      <c r="DC242" s="4">
        <f>DT227/(DE237-CS237+1)</f>
        <v>0</v>
      </c>
      <c r="DD242" s="4">
        <f>DT227/(DE237-CS237+1)</f>
        <v>0</v>
      </c>
      <c r="DE242" s="4">
        <f>DT227/(DE237-CS237+1)</f>
        <v>0</v>
      </c>
      <c r="DF242" s="4">
        <v>0</v>
      </c>
      <c r="DG242" s="4">
        <v>0</v>
      </c>
      <c r="DH242" s="4">
        <v>0</v>
      </c>
      <c r="DI242" s="4">
        <v>0</v>
      </c>
      <c r="DJ242" s="4">
        <v>0</v>
      </c>
      <c r="DK242" s="4">
        <v>0</v>
      </c>
      <c r="DL242" s="4">
        <v>0</v>
      </c>
      <c r="DM242" s="4">
        <v>0</v>
      </c>
      <c r="DN242" s="4">
        <v>0</v>
      </c>
      <c r="DO242" s="4">
        <v>0</v>
      </c>
      <c r="DP242" s="4">
        <v>0</v>
      </c>
      <c r="DQ242" s="4">
        <v>0</v>
      </c>
      <c r="DR242" s="4">
        <v>0</v>
      </c>
      <c r="DS242" s="4">
        <v>0</v>
      </c>
      <c r="DT242" s="34">
        <v>0</v>
      </c>
      <c r="DV242" s="35"/>
      <c r="DW242" s="4"/>
      <c r="DX242" s="4"/>
      <c r="DY242" s="4"/>
      <c r="DZ242" s="4"/>
      <c r="EA242" s="4"/>
      <c r="EB242" s="4"/>
      <c r="EC242" s="4"/>
      <c r="ED242" s="140">
        <f>FE227/(EP237-ED237+1)</f>
        <v>117.32646153846153</v>
      </c>
      <c r="EE242" s="140">
        <f>FE227/(EP237-ED237+1)</f>
        <v>117.32646153846153</v>
      </c>
      <c r="EF242" s="140">
        <f>FE227/(EP237-ED237+1)</f>
        <v>117.32646153846153</v>
      </c>
      <c r="EG242" s="140">
        <f>FE227/(EP237-ED237+1)</f>
        <v>117.32646153846153</v>
      </c>
      <c r="EH242" s="140">
        <f>FE227/(EP237-ED237+1)</f>
        <v>117.32646153846153</v>
      </c>
      <c r="EI242" s="140">
        <f>FE227/(EP237-ED237+1)</f>
        <v>117.32646153846153</v>
      </c>
      <c r="EJ242" s="140">
        <f>FE227/(EP237-ED237+1)</f>
        <v>117.32646153846153</v>
      </c>
      <c r="EK242" s="140">
        <f>FE227/(EP237-ED237+1)</f>
        <v>117.32646153846153</v>
      </c>
      <c r="EL242" s="140">
        <f>FE227/(EP237-ED237+1)</f>
        <v>117.32646153846153</v>
      </c>
      <c r="EM242" s="140">
        <f>FE227/(EP237-ED237+1)</f>
        <v>117.32646153846153</v>
      </c>
      <c r="EN242" s="140">
        <f>FE227/(EP237-ED237+1)</f>
        <v>117.32646153846153</v>
      </c>
      <c r="EO242" s="140">
        <f>FE227/(EP237-ED237+1)</f>
        <v>117.32646153846153</v>
      </c>
      <c r="EP242" s="140">
        <f>FE227/(EP237-ED237+1)</f>
        <v>117.32646153846153</v>
      </c>
      <c r="EQ242" s="4">
        <v>0</v>
      </c>
      <c r="ER242" s="4">
        <v>0</v>
      </c>
      <c r="ES242" s="4">
        <v>0</v>
      </c>
      <c r="ET242" s="4">
        <v>0</v>
      </c>
      <c r="EU242" s="4">
        <v>0</v>
      </c>
      <c r="EV242" s="4">
        <v>0</v>
      </c>
      <c r="EW242" s="4">
        <v>0</v>
      </c>
      <c r="EX242" s="4">
        <v>0</v>
      </c>
      <c r="EY242" s="4">
        <v>0</v>
      </c>
      <c r="EZ242" s="4">
        <v>0</v>
      </c>
      <c r="FA242" s="4">
        <v>0</v>
      </c>
      <c r="FB242" s="4">
        <v>0</v>
      </c>
      <c r="FC242" s="4">
        <v>0</v>
      </c>
      <c r="FD242" s="4">
        <v>0</v>
      </c>
      <c r="FE242" s="34">
        <v>0</v>
      </c>
      <c r="FG242" s="35"/>
      <c r="FH242" s="4"/>
      <c r="FI242" s="4"/>
      <c r="FJ242" s="4"/>
      <c r="FK242" s="4"/>
      <c r="FL242" s="4"/>
      <c r="FM242" s="4"/>
      <c r="FN242" s="4"/>
      <c r="FO242" s="140">
        <f>GP227/(GA237-FO237+1)</f>
        <v>0</v>
      </c>
      <c r="FP242" s="140">
        <f>GP227/(GA237-FO237+1)</f>
        <v>0</v>
      </c>
      <c r="FQ242" s="140">
        <f>GP227/(GA237-FO237+1)</f>
        <v>0</v>
      </c>
      <c r="FR242" s="140">
        <f>GP227/(GA237-FO237+1)</f>
        <v>0</v>
      </c>
      <c r="FS242" s="140">
        <f>GP227/(GA237-FO237+1)</f>
        <v>0</v>
      </c>
      <c r="FT242" s="140">
        <f>GP227/(GA237-FO237+1)</f>
        <v>0</v>
      </c>
      <c r="FU242" s="140">
        <f>GP227/(GA237-FO237+1)</f>
        <v>0</v>
      </c>
      <c r="FV242" s="140">
        <f>GP227/(GA237-FO237+1)</f>
        <v>0</v>
      </c>
      <c r="FW242" s="140">
        <f>GP227/(GA237-FO237+1)</f>
        <v>0</v>
      </c>
      <c r="FX242" s="140">
        <f>GP227/(GA237-FO237+1)</f>
        <v>0</v>
      </c>
      <c r="FY242" s="140">
        <f>GP227/(GA237-FO237+1)</f>
        <v>0</v>
      </c>
      <c r="FZ242" s="140">
        <f>GP227/(GA237-FO237+1)</f>
        <v>0</v>
      </c>
      <c r="GA242" s="140">
        <f>GP227/(GA237-FO237+1)</f>
        <v>0</v>
      </c>
      <c r="GB242" s="4">
        <v>0</v>
      </c>
      <c r="GC242" s="4">
        <v>0</v>
      </c>
      <c r="GD242" s="4">
        <v>0</v>
      </c>
      <c r="GE242" s="4">
        <v>0</v>
      </c>
      <c r="GF242" s="4">
        <v>0</v>
      </c>
      <c r="GG242" s="4">
        <v>0</v>
      </c>
      <c r="GH242" s="4">
        <v>0</v>
      </c>
      <c r="GI242" s="4">
        <v>0</v>
      </c>
      <c r="GJ242" s="4">
        <v>0</v>
      </c>
      <c r="GK242" s="4">
        <v>0</v>
      </c>
      <c r="GL242" s="4">
        <v>0</v>
      </c>
      <c r="GM242" s="4">
        <v>0</v>
      </c>
      <c r="GN242" s="4">
        <v>0</v>
      </c>
      <c r="GO242" s="4">
        <v>0</v>
      </c>
      <c r="GP242" s="34">
        <v>0</v>
      </c>
    </row>
    <row r="243" spans="3:198" s="6" customFormat="1" ht="18" customHeight="1" x14ac:dyDescent="0.2">
      <c r="C243" s="39" t="s">
        <v>165</v>
      </c>
      <c r="E243" s="4" t="s">
        <v>28</v>
      </c>
      <c r="F243" s="34"/>
      <c r="H243" s="35"/>
      <c r="I243" s="4"/>
      <c r="J243" s="4"/>
      <c r="K243" s="4"/>
      <c r="L243" s="4"/>
      <c r="M243" s="34"/>
      <c r="O243" s="35"/>
      <c r="P243" s="4"/>
      <c r="Q243" s="4"/>
      <c r="R243" s="4"/>
      <c r="S243" s="4"/>
      <c r="T243" s="4"/>
      <c r="U243" s="4"/>
      <c r="V243" s="4"/>
      <c r="W243" s="140">
        <f>AX228/(AW$237-W$237+1)</f>
        <v>0</v>
      </c>
      <c r="X243" s="140">
        <f>AX228/(AW$237-W$237+1)</f>
        <v>0</v>
      </c>
      <c r="Y243" s="140">
        <f>AX228/(AW$237-W$237+1)</f>
        <v>0</v>
      </c>
      <c r="Z243" s="140">
        <f>AX228/(AW$237-W$237+1)</f>
        <v>0</v>
      </c>
      <c r="AA243" s="140">
        <f>AX228/(AW$237-W$237+1)</f>
        <v>0</v>
      </c>
      <c r="AB243" s="140">
        <f>AX228/(AW$237-W$237+1)</f>
        <v>0</v>
      </c>
      <c r="AC243" s="140">
        <f>AX228/(AW$237-W$237+1)</f>
        <v>0</v>
      </c>
      <c r="AD243" s="140">
        <f>AX228/(AW$237-W$237+1)</f>
        <v>0</v>
      </c>
      <c r="AE243" s="140">
        <f>AX228/(AW$237-W$237+1)</f>
        <v>0</v>
      </c>
      <c r="AF243" s="140">
        <f>AX228/(AW$237-W$237+1)</f>
        <v>0</v>
      </c>
      <c r="AG243" s="140">
        <f>AX228/(AW$237-W$237+1)</f>
        <v>0</v>
      </c>
      <c r="AH243" s="140">
        <f>AX228/(AW$237-W$237+1)</f>
        <v>0</v>
      </c>
      <c r="AI243" s="140">
        <f>AX228/(AW$237-W$237+1)</f>
        <v>0</v>
      </c>
      <c r="AJ243" s="140">
        <f>AX228/(AW$237-W$237+1)</f>
        <v>0</v>
      </c>
      <c r="AK243" s="140">
        <f>AX228/(AW$237-W$237+1)</f>
        <v>0</v>
      </c>
      <c r="AL243" s="140">
        <f>AX228/(AW$237-W$237+1)</f>
        <v>0</v>
      </c>
      <c r="AM243" s="140">
        <f>AX228/(AW$237-W$237+1)</f>
        <v>0</v>
      </c>
      <c r="AN243" s="140">
        <f>AX228/(AW$237-W$237+1)</f>
        <v>0</v>
      </c>
      <c r="AO243" s="140">
        <f>AX228/(AW$237-W$237+1)</f>
        <v>0</v>
      </c>
      <c r="AP243" s="140">
        <f>AX228/(AW$237-W$237+1)</f>
        <v>0</v>
      </c>
      <c r="AQ243" s="140">
        <f>AX228/(AW$237-W$237+1)</f>
        <v>0</v>
      </c>
      <c r="AR243" s="140">
        <f>AX228/(AW$237-W$237+1)</f>
        <v>0</v>
      </c>
      <c r="AS243" s="140">
        <f>AX228/(AW$237-W$237+1)</f>
        <v>0</v>
      </c>
      <c r="AT243" s="140">
        <f>AX228/(AW$237-W$237+1)</f>
        <v>0</v>
      </c>
      <c r="AU243" s="140">
        <f>AX228/(AW$237-W$237+1)</f>
        <v>0</v>
      </c>
      <c r="AV243" s="140">
        <f>AX228/(AW$237-W$237+1)</f>
        <v>0</v>
      </c>
      <c r="AW243" s="140">
        <f>AX228/(AW$237-W$237+1)</f>
        <v>0</v>
      </c>
      <c r="AX243" s="34">
        <v>0</v>
      </c>
      <c r="AZ243" s="35"/>
      <c r="BA243" s="4"/>
      <c r="BB243" s="4"/>
      <c r="BC243" s="4"/>
      <c r="BD243" s="4"/>
      <c r="BE243" s="4"/>
      <c r="BF243" s="4"/>
      <c r="BG243" s="4"/>
      <c r="BH243" s="140">
        <f>CI228/(CH$237-BH$237+1)</f>
        <v>2.2926222222222221</v>
      </c>
      <c r="BI243" s="140">
        <f>CI228/(CH$237-BH$237+1)</f>
        <v>2.2926222222222221</v>
      </c>
      <c r="BJ243" s="140">
        <f>CI228/(CH$237-BH$237+1)</f>
        <v>2.2926222222222221</v>
      </c>
      <c r="BK243" s="140">
        <f>CI228/(CH$237-BH$237+1)</f>
        <v>2.2926222222222221</v>
      </c>
      <c r="BL243" s="140">
        <f>CI228/(CH$237-BH$237+1)</f>
        <v>2.2926222222222221</v>
      </c>
      <c r="BM243" s="140">
        <f>CI228/(CH$237-BH$237+1)</f>
        <v>2.2926222222222221</v>
      </c>
      <c r="BN243" s="140">
        <f>CI228/(CH$237-BH$237+1)</f>
        <v>2.2926222222222221</v>
      </c>
      <c r="BO243" s="140">
        <f>CI228/(CH$237-BH$237+1)</f>
        <v>2.2926222222222221</v>
      </c>
      <c r="BP243" s="140">
        <f>CI228/(CH$237-BH$237+1)</f>
        <v>2.2926222222222221</v>
      </c>
      <c r="BQ243" s="140">
        <f>CI228/(CH$237-BH$237+1)</f>
        <v>2.2926222222222221</v>
      </c>
      <c r="BR243" s="140">
        <f>CI228/(CH$237-BH$237+1)</f>
        <v>2.2926222222222221</v>
      </c>
      <c r="BS243" s="140">
        <f>CI228/(CH$237-BH$237+1)</f>
        <v>2.2926222222222221</v>
      </c>
      <c r="BT243" s="140">
        <f>CI228/(CH$237-BH$237+1)</f>
        <v>2.2926222222222221</v>
      </c>
      <c r="BU243" s="140">
        <f>CI228/(CH$237-BH$237+1)</f>
        <v>2.2926222222222221</v>
      </c>
      <c r="BV243" s="140">
        <f>CI228/(CH$237-BH$237+1)</f>
        <v>2.2926222222222221</v>
      </c>
      <c r="BW243" s="140">
        <f>CI228/(CH$237-BH$237+1)</f>
        <v>2.2926222222222221</v>
      </c>
      <c r="BX243" s="140">
        <f>CI228/(CH$237-BH$237+1)</f>
        <v>2.2926222222222221</v>
      </c>
      <c r="BY243" s="140">
        <f>CI228/(CH$237-BH$237+1)</f>
        <v>2.2926222222222221</v>
      </c>
      <c r="BZ243" s="140">
        <f>CI228/(CH$237-BH$237+1)</f>
        <v>2.2926222222222221</v>
      </c>
      <c r="CA243" s="140">
        <f>CI228/(CH$237-BH$237+1)</f>
        <v>2.2926222222222221</v>
      </c>
      <c r="CB243" s="140">
        <f>CI228/(CH$237-BH$237+1)</f>
        <v>2.2926222222222221</v>
      </c>
      <c r="CC243" s="140">
        <f>CI228/(CH$237-BH$237+1)</f>
        <v>2.2926222222222221</v>
      </c>
      <c r="CD243" s="140">
        <f>CI228/(CH$237-BH$237+1)</f>
        <v>2.2926222222222221</v>
      </c>
      <c r="CE243" s="140">
        <f>CI228/(CH$237-BH$237+1)</f>
        <v>2.2926222222222221</v>
      </c>
      <c r="CF243" s="140">
        <f>CI228/(CH$237-BH$237+1)</f>
        <v>2.2926222222222221</v>
      </c>
      <c r="CG243" s="140">
        <f>CI228/(CH$237-BH$237+1)</f>
        <v>2.2926222222222221</v>
      </c>
      <c r="CH243" s="140">
        <f>CI228/(CH$237-BH$237+1)</f>
        <v>2.2926222222222221</v>
      </c>
      <c r="CI243" s="34">
        <v>0</v>
      </c>
      <c r="CK243" s="35"/>
      <c r="CL243" s="4"/>
      <c r="CM243" s="4"/>
      <c r="CN243" s="4"/>
      <c r="CO243" s="4"/>
      <c r="CP243" s="4"/>
      <c r="CQ243" s="4"/>
      <c r="CR243" s="4"/>
      <c r="CS243" s="140">
        <f>DT228/(DS$237-CS$237+1)</f>
        <v>0</v>
      </c>
      <c r="CT243" s="140">
        <f>DT228/(DS$237-CS$237+1)</f>
        <v>0</v>
      </c>
      <c r="CU243" s="140">
        <f>DT228/(DS$237-CS$237+1)</f>
        <v>0</v>
      </c>
      <c r="CV243" s="140">
        <f>DT228/(DS$237-CS$237+1)</f>
        <v>0</v>
      </c>
      <c r="CW243" s="140">
        <f>DT228/(DS$237-CS$237+1)</f>
        <v>0</v>
      </c>
      <c r="CX243" s="140">
        <f>DT228/(DS$237-CS$237+1)</f>
        <v>0</v>
      </c>
      <c r="CY243" s="140">
        <f>DT228/(DS$237-CS$237+1)</f>
        <v>0</v>
      </c>
      <c r="CZ243" s="140">
        <f>DT228/(DS$237-CS$237+1)</f>
        <v>0</v>
      </c>
      <c r="DA243" s="140">
        <f>DT228/(DS$237-CS$237+1)</f>
        <v>0</v>
      </c>
      <c r="DB243" s="140">
        <f>DT228/(DS$237-CS$237+1)</f>
        <v>0</v>
      </c>
      <c r="DC243" s="140">
        <f>DT228/(DS$237-CS$237+1)</f>
        <v>0</v>
      </c>
      <c r="DD243" s="140">
        <f>DT228/(DS$237-CS$237+1)</f>
        <v>0</v>
      </c>
      <c r="DE243" s="140">
        <f>DT228/(DS$237-CS$237+1)</f>
        <v>0</v>
      </c>
      <c r="DF243" s="140">
        <f>DT228/(DS$237-CS$237+1)</f>
        <v>0</v>
      </c>
      <c r="DG243" s="140">
        <f>DT228/(DS$237-CS$237+1)</f>
        <v>0</v>
      </c>
      <c r="DH243" s="140">
        <f>DT228/(DS$237-CS$237+1)</f>
        <v>0</v>
      </c>
      <c r="DI243" s="140">
        <f>DT228/(DS$237-CS$237+1)</f>
        <v>0</v>
      </c>
      <c r="DJ243" s="140">
        <f>DT228/(DS$237-CS$237+1)</f>
        <v>0</v>
      </c>
      <c r="DK243" s="140">
        <f>DT228/(DS$237-CS$237+1)</f>
        <v>0</v>
      </c>
      <c r="DL243" s="140">
        <f>DT228/(DS$237-CS$237+1)</f>
        <v>0</v>
      </c>
      <c r="DM243" s="140">
        <f>DT228/(DS$237-CS$237+1)</f>
        <v>0</v>
      </c>
      <c r="DN243" s="140">
        <f>DT228/(DS$237-CS$237+1)</f>
        <v>0</v>
      </c>
      <c r="DO243" s="140">
        <f>DT228/(DS$237-CS$237+1)</f>
        <v>0</v>
      </c>
      <c r="DP243" s="140">
        <f>DT228/(DS$237-CS$237+1)</f>
        <v>0</v>
      </c>
      <c r="DQ243" s="140">
        <f>DT228/(DS$237-CS$237+1)</f>
        <v>0</v>
      </c>
      <c r="DR243" s="140">
        <f>DT228/(DS$237-CS$237+1)</f>
        <v>0</v>
      </c>
      <c r="DS243" s="140">
        <f>DT228/(DS$237-CS$237+1)</f>
        <v>0</v>
      </c>
      <c r="DT243" s="34">
        <v>0</v>
      </c>
      <c r="DV243" s="35"/>
      <c r="DW243" s="4"/>
      <c r="DX243" s="4"/>
      <c r="DY243" s="4"/>
      <c r="DZ243" s="4"/>
      <c r="EA243" s="4"/>
      <c r="EB243" s="4"/>
      <c r="EC243" s="4"/>
      <c r="ED243" s="140">
        <f>FE228/(FD$237-ED$237+1)</f>
        <v>10.644977777777781</v>
      </c>
      <c r="EE243" s="140">
        <f>FE228/(FD$237-ED$237+1)</f>
        <v>10.644977777777781</v>
      </c>
      <c r="EF243" s="140">
        <f>FE228/(FD$237-ED$237+1)</f>
        <v>10.644977777777781</v>
      </c>
      <c r="EG243" s="140">
        <f>FE228/(FD$237-ED$237+1)</f>
        <v>10.644977777777781</v>
      </c>
      <c r="EH243" s="140">
        <f>FE228/(FD$237-ED$237+1)</f>
        <v>10.644977777777781</v>
      </c>
      <c r="EI243" s="140">
        <f>FE228/(FD$237-ED$237+1)</f>
        <v>10.644977777777781</v>
      </c>
      <c r="EJ243" s="140">
        <f>FE228/(FD$237-ED$237+1)</f>
        <v>10.644977777777781</v>
      </c>
      <c r="EK243" s="140">
        <f>FE228/(FD$237-ED$237+1)</f>
        <v>10.644977777777781</v>
      </c>
      <c r="EL243" s="140">
        <f>FE228/(FD$237-ED$237+1)</f>
        <v>10.644977777777781</v>
      </c>
      <c r="EM243" s="140">
        <f>FE228/(FD$237-ED$237+1)</f>
        <v>10.644977777777781</v>
      </c>
      <c r="EN243" s="140">
        <f>FE228/(FD$237-ED$237+1)</f>
        <v>10.644977777777781</v>
      </c>
      <c r="EO243" s="140">
        <f>FE228/(FD$237-ED$237+1)</f>
        <v>10.644977777777781</v>
      </c>
      <c r="EP243" s="140">
        <f>FE228/(FD$237-ED$237+1)</f>
        <v>10.644977777777781</v>
      </c>
      <c r="EQ243" s="140">
        <f>FE228/(FD$237-ED$237+1)</f>
        <v>10.644977777777781</v>
      </c>
      <c r="ER243" s="140">
        <f>FE228/(FD$237-ED$237+1)</f>
        <v>10.644977777777781</v>
      </c>
      <c r="ES243" s="140">
        <f>FE228/(FD$237-ED$237+1)</f>
        <v>10.644977777777781</v>
      </c>
      <c r="ET243" s="140">
        <f>FE228/(FD$237-ED$237+1)</f>
        <v>10.644977777777781</v>
      </c>
      <c r="EU243" s="140">
        <f>FE228/(FD$237-ED$237+1)</f>
        <v>10.644977777777781</v>
      </c>
      <c r="EV243" s="140">
        <f>FE228/(FD$237-ED$237+1)</f>
        <v>10.644977777777781</v>
      </c>
      <c r="EW243" s="140">
        <f>FE228/(FD$237-ED$237+1)</f>
        <v>10.644977777777781</v>
      </c>
      <c r="EX243" s="140">
        <f>FE228/(FD$237-ED$237+1)</f>
        <v>10.644977777777781</v>
      </c>
      <c r="EY243" s="140">
        <f>FE228/(FD$237-ED$237+1)</f>
        <v>10.644977777777781</v>
      </c>
      <c r="EZ243" s="140">
        <f>FE228/(FD$237-ED$237+1)</f>
        <v>10.644977777777781</v>
      </c>
      <c r="FA243" s="140">
        <f>FE228/(FD$237-ED$237+1)</f>
        <v>10.644977777777781</v>
      </c>
      <c r="FB243" s="140">
        <f>FE228/(FD$237-ED$237+1)</f>
        <v>10.644977777777781</v>
      </c>
      <c r="FC243" s="140">
        <f>FE228/(FD$237-ED$237+1)</f>
        <v>10.644977777777781</v>
      </c>
      <c r="FD243" s="140">
        <f>FE228/(FD$237-ED$237+1)</f>
        <v>10.644977777777781</v>
      </c>
      <c r="FE243" s="34">
        <v>0</v>
      </c>
      <c r="FG243" s="35"/>
      <c r="FH243" s="4"/>
      <c r="FI243" s="4"/>
      <c r="FJ243" s="4"/>
      <c r="FK243" s="4"/>
      <c r="FL243" s="4"/>
      <c r="FM243" s="4"/>
      <c r="FN243" s="4"/>
      <c r="FO243" s="140">
        <f>GP228/(GO$237-FO$237+1)</f>
        <v>1.9968000000000001</v>
      </c>
      <c r="FP243" s="140">
        <f>GP228/(GO$237-FO$237+1)</f>
        <v>1.9968000000000001</v>
      </c>
      <c r="FQ243" s="140">
        <f>GP228/(GO$237-FO$237+1)</f>
        <v>1.9968000000000001</v>
      </c>
      <c r="FR243" s="140">
        <f>GP228/(GO$237-FO$237+1)</f>
        <v>1.9968000000000001</v>
      </c>
      <c r="FS243" s="140">
        <f>GP228/(GO$237-FO$237+1)</f>
        <v>1.9968000000000001</v>
      </c>
      <c r="FT243" s="140">
        <f>GP228/(GO$237-FO$237+1)</f>
        <v>1.9968000000000001</v>
      </c>
      <c r="FU243" s="140">
        <f>GP228/(GO$237-FO$237+1)</f>
        <v>1.9968000000000001</v>
      </c>
      <c r="FV243" s="140">
        <f>GP228/(GO$237-FO$237+1)</f>
        <v>1.9968000000000001</v>
      </c>
      <c r="FW243" s="140">
        <f>GP228/(GO$237-FO$237+1)</f>
        <v>1.9968000000000001</v>
      </c>
      <c r="FX243" s="140">
        <f>GP228/(GO$237-FO$237+1)</f>
        <v>1.9968000000000001</v>
      </c>
      <c r="FY243" s="140">
        <f>GP228/(GO$237-FO$237+1)</f>
        <v>1.9968000000000001</v>
      </c>
      <c r="FZ243" s="140">
        <f>GP228/(GO$237-FO$237+1)</f>
        <v>1.9968000000000001</v>
      </c>
      <c r="GA243" s="140">
        <f>GP228/(GO$237-FO$237+1)</f>
        <v>1.9968000000000001</v>
      </c>
      <c r="GB243" s="140">
        <f>GP228/(GO$237-FO$237+1)</f>
        <v>1.9968000000000001</v>
      </c>
      <c r="GC243" s="140">
        <f>GP228/(GO$237-FO$237+1)</f>
        <v>1.9968000000000001</v>
      </c>
      <c r="GD243" s="140">
        <f>GP228/(GO$237-FO$237+1)</f>
        <v>1.9968000000000001</v>
      </c>
      <c r="GE243" s="140">
        <f>GP228/(GO$237-FO$237+1)</f>
        <v>1.9968000000000001</v>
      </c>
      <c r="GF243" s="140">
        <f>GP228/(GO$237-FO$237+1)</f>
        <v>1.9968000000000001</v>
      </c>
      <c r="GG243" s="140">
        <f>GP228/(GO$237-FO$237+1)</f>
        <v>1.9968000000000001</v>
      </c>
      <c r="GH243" s="140">
        <f>GP228/(GO$237-FO$237+1)</f>
        <v>1.9968000000000001</v>
      </c>
      <c r="GI243" s="140">
        <f>GP228/(GO$237-FO$237+1)</f>
        <v>1.9968000000000001</v>
      </c>
      <c r="GJ243" s="140">
        <f>GP228/(GO$237-FO$237+1)</f>
        <v>1.9968000000000001</v>
      </c>
      <c r="GK243" s="140">
        <f>GP228/(GO$237-FO$237+1)</f>
        <v>1.9968000000000001</v>
      </c>
      <c r="GL243" s="140">
        <f>GP228/(GO$237-FO$237+1)</f>
        <v>1.9968000000000001</v>
      </c>
      <c r="GM243" s="140">
        <f>GP228/(GO$237-FO$237+1)</f>
        <v>1.9968000000000001</v>
      </c>
      <c r="GN243" s="140">
        <f>GP228/(GO$237-FO$237+1)</f>
        <v>1.9968000000000001</v>
      </c>
      <c r="GO243" s="140">
        <f>GP228/(GO$237-FO$237+1)</f>
        <v>1.9968000000000001</v>
      </c>
      <c r="GP243" s="34">
        <v>0</v>
      </c>
    </row>
    <row r="244" spans="3:198" s="6" customFormat="1" ht="18" customHeight="1" x14ac:dyDescent="0.2">
      <c r="C244" s="39" t="s">
        <v>166</v>
      </c>
      <c r="E244" s="4" t="s">
        <v>28</v>
      </c>
      <c r="F244" s="34"/>
      <c r="H244" s="61"/>
      <c r="I244" s="4"/>
      <c r="J244" s="4"/>
      <c r="K244" s="4"/>
      <c r="L244" s="83"/>
      <c r="M244" s="62"/>
      <c r="O244" s="35"/>
      <c r="P244" s="4"/>
      <c r="Q244" s="4"/>
      <c r="R244" s="4"/>
      <c r="S244" s="4"/>
      <c r="T244" s="4"/>
      <c r="U244" s="4"/>
      <c r="V244" s="4"/>
      <c r="W244" s="140">
        <f>AD229/(AD$237-W$237+1)</f>
        <v>0</v>
      </c>
      <c r="X244" s="140">
        <f>AD229/(AD$237-W$237+1)</f>
        <v>0</v>
      </c>
      <c r="Y244" s="140">
        <f>AD229/(AD$237-W$237+1)</f>
        <v>0</v>
      </c>
      <c r="Z244" s="140">
        <f>AD229/(AD$237-W$237+1)</f>
        <v>0</v>
      </c>
      <c r="AA244" s="140">
        <f>AD229/(AD$237-W$237+1)</f>
        <v>0</v>
      </c>
      <c r="AB244" s="140">
        <f>AD229/(AD$237-W$237+1)</f>
        <v>0</v>
      </c>
      <c r="AC244" s="140">
        <f>AD229/(AD$237-W$237+1)</f>
        <v>0</v>
      </c>
      <c r="AD244" s="140">
        <f>AD229/(AD$237-W$237+1)</f>
        <v>0</v>
      </c>
      <c r="AE244" s="140">
        <f>AX229/(AW$237-AE237+1)</f>
        <v>0</v>
      </c>
      <c r="AF244" s="140">
        <f>AX229/(AW$237-AE237+1)</f>
        <v>0</v>
      </c>
      <c r="AG244" s="140">
        <f>AX229/(AW$237-AE237+1)</f>
        <v>0</v>
      </c>
      <c r="AH244" s="140">
        <f>AX229/(AW$237-AE237+1)</f>
        <v>0</v>
      </c>
      <c r="AI244" s="140">
        <f>AX229/(AW$237-AE237+1)</f>
        <v>0</v>
      </c>
      <c r="AJ244" s="140">
        <f>AX229/(AW$237-AE237+1)</f>
        <v>0</v>
      </c>
      <c r="AK244" s="140">
        <f>AX229/(AW$237-AE237+1)</f>
        <v>0</v>
      </c>
      <c r="AL244" s="140">
        <f>AX229/(AW$237-AE237+1)</f>
        <v>0</v>
      </c>
      <c r="AM244" s="140">
        <f>AX229/(AW$237-AE237+1)</f>
        <v>0</v>
      </c>
      <c r="AN244" s="140">
        <f>AX229/(AW$237-AE237+1)</f>
        <v>0</v>
      </c>
      <c r="AO244" s="140">
        <f>AX229/(AW$237-AE237+1)</f>
        <v>0</v>
      </c>
      <c r="AP244" s="140">
        <f>AX229/(AW$237-AE237+1)</f>
        <v>0</v>
      </c>
      <c r="AQ244" s="140">
        <f>AX229/(AW$237-AE237+1)</f>
        <v>0</v>
      </c>
      <c r="AR244" s="140">
        <f>AX229/(AW$237-AE237+1)</f>
        <v>0</v>
      </c>
      <c r="AS244" s="140">
        <f>AX229/(AW$237-AE237+1)</f>
        <v>0</v>
      </c>
      <c r="AT244" s="140">
        <f>AX229/(AW$237-AE237+1)</f>
        <v>0</v>
      </c>
      <c r="AU244" s="140">
        <f>AX229/(AW$237-AE237+1)</f>
        <v>0</v>
      </c>
      <c r="AV244" s="140">
        <f>AX229/(AW$237-AE237+1)</f>
        <v>0</v>
      </c>
      <c r="AW244" s="140">
        <f>AX229/(AW$237-AE237+1)</f>
        <v>0</v>
      </c>
      <c r="AX244" s="34">
        <v>0</v>
      </c>
      <c r="AZ244" s="35"/>
      <c r="BA244" s="4"/>
      <c r="BB244" s="4"/>
      <c r="BC244" s="4"/>
      <c r="BD244" s="4"/>
      <c r="BE244" s="4"/>
      <c r="BF244" s="4"/>
      <c r="BG244" s="4"/>
      <c r="BH244" s="140">
        <f>BO229/(BO$237-BH$237+1)</f>
        <v>0</v>
      </c>
      <c r="BI244" s="140">
        <f>BO229/(BO$237-BH$237+1)</f>
        <v>0</v>
      </c>
      <c r="BJ244" s="140">
        <f>BO229/(BO$237-BH$237+1)</f>
        <v>0</v>
      </c>
      <c r="BK244" s="140">
        <f>BO229/(BO$237-BH$237+1)</f>
        <v>0</v>
      </c>
      <c r="BL244" s="140">
        <f>BO229/(BO$237-BH$237+1)</f>
        <v>0</v>
      </c>
      <c r="BM244" s="140">
        <f>BO229/(BO$237-BH$237+1)</f>
        <v>0</v>
      </c>
      <c r="BN244" s="140">
        <f>BO229/(BO$237-BH$237+1)</f>
        <v>0</v>
      </c>
      <c r="BO244" s="140">
        <f>BO229/(BO$237-BH$237+1)</f>
        <v>0</v>
      </c>
      <c r="BP244" s="140">
        <f>CI229/(CH$237-BP237+1)</f>
        <v>0</v>
      </c>
      <c r="BQ244" s="140">
        <f>CI229/(CH$237-BP237+1)</f>
        <v>0</v>
      </c>
      <c r="BR244" s="140">
        <f>CI229/(CH$237-BP237+1)</f>
        <v>0</v>
      </c>
      <c r="BS244" s="140">
        <f>CI229/(CH$237-BP237+1)</f>
        <v>0</v>
      </c>
      <c r="BT244" s="140">
        <f>CI229/(CH$237-BP237+1)</f>
        <v>0</v>
      </c>
      <c r="BU244" s="140">
        <f>CI229/(CH$237-BP237+1)</f>
        <v>0</v>
      </c>
      <c r="BV244" s="140">
        <f>CI229/(CH$237-BP237+1)</f>
        <v>0</v>
      </c>
      <c r="BW244" s="140">
        <f>CI229/(CH$237-BP237+1)</f>
        <v>0</v>
      </c>
      <c r="BX244" s="140">
        <f>CI229/(CH$237-BP237+1)</f>
        <v>0</v>
      </c>
      <c r="BY244" s="140">
        <f>CI229/(CH$237-BP237+1)</f>
        <v>0</v>
      </c>
      <c r="BZ244" s="140">
        <f>CI229/(CH$237-BP237+1)</f>
        <v>0</v>
      </c>
      <c r="CA244" s="140">
        <f>CI229/(CH$237-BP237+1)</f>
        <v>0</v>
      </c>
      <c r="CB244" s="140">
        <f>CI229/(CH$237-BP237+1)</f>
        <v>0</v>
      </c>
      <c r="CC244" s="140">
        <f>CI229/(CH$237-BP237+1)</f>
        <v>0</v>
      </c>
      <c r="CD244" s="140">
        <f>CI229/(CH$237-BP237+1)</f>
        <v>0</v>
      </c>
      <c r="CE244" s="140">
        <f>CI229/(CH$237-BP237+1)</f>
        <v>0</v>
      </c>
      <c r="CF244" s="140">
        <f>CI229/(CH$237-BP237+1)</f>
        <v>0</v>
      </c>
      <c r="CG244" s="140">
        <f>CI229/(CH$237-BP237+1)</f>
        <v>0</v>
      </c>
      <c r="CH244" s="140">
        <f>CI229/(CH$237-BP237+1)</f>
        <v>0</v>
      </c>
      <c r="CI244" s="34">
        <v>0</v>
      </c>
      <c r="CK244" s="35"/>
      <c r="CL244" s="4"/>
      <c r="CM244" s="4"/>
      <c r="CN244" s="4"/>
      <c r="CO244" s="4"/>
      <c r="CP244" s="4"/>
      <c r="CQ244" s="4"/>
      <c r="CR244" s="4"/>
      <c r="CS244" s="140">
        <f>CZ229/(CZ$237-CS$237+1)</f>
        <v>0</v>
      </c>
      <c r="CT244" s="140">
        <f>CZ229/(CZ$237-CS$237+1)</f>
        <v>0</v>
      </c>
      <c r="CU244" s="140">
        <f>CZ229/(CZ$237-CS$237+1)</f>
        <v>0</v>
      </c>
      <c r="CV244" s="140">
        <f>CZ229/(CZ$237-CS$237+1)</f>
        <v>0</v>
      </c>
      <c r="CW244" s="140">
        <f>CZ229/(CZ$237-CS$237+1)</f>
        <v>0</v>
      </c>
      <c r="CX244" s="140">
        <f>CZ229/(CZ$237-CS$237+1)</f>
        <v>0</v>
      </c>
      <c r="CY244" s="140">
        <f>CZ229/(CZ$237-CS$237+1)</f>
        <v>0</v>
      </c>
      <c r="CZ244" s="140">
        <f>CZ229/(CZ$237-CS$237+1)</f>
        <v>0</v>
      </c>
      <c r="DA244" s="140">
        <f>DT229/(DS$237-DA237+1)</f>
        <v>0</v>
      </c>
      <c r="DB244" s="140">
        <f>DT229/(DS$237-DA237+1)</f>
        <v>0</v>
      </c>
      <c r="DC244" s="140">
        <f>DT229/(DS$237-DA237+1)</f>
        <v>0</v>
      </c>
      <c r="DD244" s="140">
        <f>DT229/(DS$237-DA237+1)</f>
        <v>0</v>
      </c>
      <c r="DE244" s="140">
        <f>DT229/(DS$237-DA237+1)</f>
        <v>0</v>
      </c>
      <c r="DF244" s="140">
        <f>DT229/(DS$237-DA237+1)</f>
        <v>0</v>
      </c>
      <c r="DG244" s="140">
        <f>DT229/(DS$237-DA237+1)</f>
        <v>0</v>
      </c>
      <c r="DH244" s="140">
        <f>DT229/(DS$237-DA237+1)</f>
        <v>0</v>
      </c>
      <c r="DI244" s="140">
        <f>DT229/(DS$237-DA237+1)</f>
        <v>0</v>
      </c>
      <c r="DJ244" s="140">
        <f>DT229/(DS$237-DA237+1)</f>
        <v>0</v>
      </c>
      <c r="DK244" s="140">
        <f>DT229/(DS$237-DA237+1)</f>
        <v>0</v>
      </c>
      <c r="DL244" s="140">
        <f>DT229/(DS$237-DA237+1)</f>
        <v>0</v>
      </c>
      <c r="DM244" s="140">
        <f>DT229/(DS$237-DA237+1)</f>
        <v>0</v>
      </c>
      <c r="DN244" s="140">
        <f>DT229/(DS$237-DA237+1)</f>
        <v>0</v>
      </c>
      <c r="DO244" s="140">
        <f>DT229/(DS$237-DA237+1)</f>
        <v>0</v>
      </c>
      <c r="DP244" s="140">
        <f>DT229/(DS$237-DA237+1)</f>
        <v>0</v>
      </c>
      <c r="DQ244" s="140">
        <f>DT229/(DS$237-DA237+1)</f>
        <v>0</v>
      </c>
      <c r="DR244" s="140">
        <f>DT229/(DS$237-DA237+1)</f>
        <v>0</v>
      </c>
      <c r="DS244" s="140">
        <f>DT229/(DS$237-DA237+1)</f>
        <v>0</v>
      </c>
      <c r="DT244" s="34">
        <v>0</v>
      </c>
      <c r="DV244" s="35"/>
      <c r="DW244" s="4"/>
      <c r="DX244" s="4"/>
      <c r="DY244" s="4"/>
      <c r="DZ244" s="4"/>
      <c r="EA244" s="4"/>
      <c r="EB244" s="4"/>
      <c r="EC244" s="4"/>
      <c r="ED244" s="140">
        <f>EK229/(EK$237-ED$237+1)</f>
        <v>206.18485929999997</v>
      </c>
      <c r="EE244" s="140">
        <f>EK229/(EK$237-ED$237+1)</f>
        <v>206.18485929999997</v>
      </c>
      <c r="EF244" s="140">
        <f>EK229/(EK$237-ED$237+1)</f>
        <v>206.18485929999997</v>
      </c>
      <c r="EG244" s="140">
        <f>EK229/(EK$237-ED$237+1)</f>
        <v>206.18485929999997</v>
      </c>
      <c r="EH244" s="140">
        <f>EK229/(EK$237-ED$237+1)</f>
        <v>206.18485929999997</v>
      </c>
      <c r="EI244" s="140">
        <f>EK229/(EK$237-ED$237+1)</f>
        <v>206.18485929999997</v>
      </c>
      <c r="EJ244" s="140">
        <f>EK229/(EK$237-ED$237+1)</f>
        <v>206.18485929999997</v>
      </c>
      <c r="EK244" s="140">
        <f>EK229/(EK$237-ED$237+1)</f>
        <v>206.18485929999997</v>
      </c>
      <c r="EL244" s="140">
        <f>FE229/(FD$237-EL237+1)</f>
        <v>143.18774709473686</v>
      </c>
      <c r="EM244" s="140">
        <f>FE229/(FD$237-EL237+1)</f>
        <v>143.18774709473686</v>
      </c>
      <c r="EN244" s="140">
        <f>FE229/(FD$237-EL237+1)</f>
        <v>143.18774709473686</v>
      </c>
      <c r="EO244" s="140">
        <f>FE229/(FD$237-EL237+1)</f>
        <v>143.18774709473686</v>
      </c>
      <c r="EP244" s="140">
        <f>FE229/(FD$237-EL237+1)</f>
        <v>143.18774709473686</v>
      </c>
      <c r="EQ244" s="140">
        <f>FE229/(FD$237-EL237+1)</f>
        <v>143.18774709473686</v>
      </c>
      <c r="ER244" s="140">
        <f>FE229/(FD$237-EL237+1)</f>
        <v>143.18774709473686</v>
      </c>
      <c r="ES244" s="140">
        <f>FE229/(FD$237-EL237+1)</f>
        <v>143.18774709473686</v>
      </c>
      <c r="ET244" s="140">
        <f>FE229/(FD$237-EL237+1)</f>
        <v>143.18774709473686</v>
      </c>
      <c r="EU244" s="140">
        <f>FE229/(FD$237-EL237+1)</f>
        <v>143.18774709473686</v>
      </c>
      <c r="EV244" s="140">
        <f>FE229/(FD$237-EL237+1)</f>
        <v>143.18774709473686</v>
      </c>
      <c r="EW244" s="140">
        <f>FE229/(FD$237-EL237+1)</f>
        <v>143.18774709473686</v>
      </c>
      <c r="EX244" s="140">
        <f>FE229/(FD$237-EL237+1)</f>
        <v>143.18774709473686</v>
      </c>
      <c r="EY244" s="140">
        <f>FE229/(FD$237-EL237+1)</f>
        <v>143.18774709473686</v>
      </c>
      <c r="EZ244" s="140">
        <f>FE229/(FD$237-EL237+1)</f>
        <v>143.18774709473686</v>
      </c>
      <c r="FA244" s="140">
        <f>FE229/(FD$237-EL237+1)</f>
        <v>143.18774709473686</v>
      </c>
      <c r="FB244" s="140">
        <f>FE229/(FD$237-EL237+1)</f>
        <v>143.18774709473686</v>
      </c>
      <c r="FC244" s="140">
        <f>FE229/(FD$237-EL237+1)</f>
        <v>143.18774709473686</v>
      </c>
      <c r="FD244" s="140">
        <f>FE229/(FD$237-EL237+1)</f>
        <v>143.18774709473686</v>
      </c>
      <c r="FE244" s="34">
        <v>0</v>
      </c>
      <c r="FG244" s="35"/>
      <c r="FH244" s="4"/>
      <c r="FI244" s="4"/>
      <c r="FJ244" s="4"/>
      <c r="FK244" s="4"/>
      <c r="FL244" s="4"/>
      <c r="FM244" s="4"/>
      <c r="FN244" s="4"/>
      <c r="FO244" s="140">
        <f>FV229/(FV$237-FO$237+1)</f>
        <v>0</v>
      </c>
      <c r="FP244" s="140">
        <f>FV229/(FV$237-FO$237+1)</f>
        <v>0</v>
      </c>
      <c r="FQ244" s="140">
        <f>FV229/(FV$237-FO$237+1)</f>
        <v>0</v>
      </c>
      <c r="FR244" s="140">
        <f>FV229/(FV$237-FO$237+1)</f>
        <v>0</v>
      </c>
      <c r="FS244" s="140">
        <f>FV229/(FV$237-FO$237+1)</f>
        <v>0</v>
      </c>
      <c r="FT244" s="140">
        <f>FV229/(FV$237-FO$237+1)</f>
        <v>0</v>
      </c>
      <c r="FU244" s="140">
        <f>FV229/(FV$237-FO$237+1)</f>
        <v>0</v>
      </c>
      <c r="FV244" s="140">
        <f>FV229/(FV$237-FO$237+1)</f>
        <v>0</v>
      </c>
      <c r="FW244" s="140">
        <f>GP229/(GO$237-FW237+1)</f>
        <v>0</v>
      </c>
      <c r="FX244" s="140">
        <f>GP229/(GO$237-FW237+1)</f>
        <v>0</v>
      </c>
      <c r="FY244" s="140">
        <f>GP229/(GO$237-FW237+1)</f>
        <v>0</v>
      </c>
      <c r="FZ244" s="140">
        <f>GP229/(GO$237-FW237+1)</f>
        <v>0</v>
      </c>
      <c r="GA244" s="140">
        <f>GP229/(GO$237-FW237+1)</f>
        <v>0</v>
      </c>
      <c r="GB244" s="140">
        <f>GP229/(GO$237-FW237+1)</f>
        <v>0</v>
      </c>
      <c r="GC244" s="140">
        <f>GP229/(GO$237-FW237+1)</f>
        <v>0</v>
      </c>
      <c r="GD244" s="140">
        <f>GP229/(GO$237-FW237+1)</f>
        <v>0</v>
      </c>
      <c r="GE244" s="140">
        <f>GP229/(GO$237-FW237+1)</f>
        <v>0</v>
      </c>
      <c r="GF244" s="140">
        <f>GP229/(GO$237-FW237+1)</f>
        <v>0</v>
      </c>
      <c r="GG244" s="140">
        <f>GP229/(GO$237-FW237+1)</f>
        <v>0</v>
      </c>
      <c r="GH244" s="140">
        <f>GP229/(GO$237-FW237+1)</f>
        <v>0</v>
      </c>
      <c r="GI244" s="140">
        <f>GP229/(GO$237-FW237+1)</f>
        <v>0</v>
      </c>
      <c r="GJ244" s="140">
        <f>GP229/(GO$237-FW237+1)</f>
        <v>0</v>
      </c>
      <c r="GK244" s="140">
        <f>GP229/(GO$237-FW237+1)</f>
        <v>0</v>
      </c>
      <c r="GL244" s="140">
        <f>GP229/(GO$237-FW237+1)</f>
        <v>0</v>
      </c>
      <c r="GM244" s="140">
        <f>GP229/(GO$237-FW237+1)</f>
        <v>0</v>
      </c>
      <c r="GN244" s="140">
        <f>GP229/(GO$237-FW237+1)</f>
        <v>0</v>
      </c>
      <c r="GO244" s="140">
        <f>GP229/(GO$237-FW237+1)</f>
        <v>0</v>
      </c>
      <c r="GP244" s="34">
        <v>0</v>
      </c>
    </row>
    <row r="245" spans="3:198" s="6" customFormat="1" ht="18" customHeight="1" x14ac:dyDescent="0.2">
      <c r="C245" s="39" t="s">
        <v>167</v>
      </c>
      <c r="E245" s="4" t="s">
        <v>28</v>
      </c>
      <c r="F245" s="34"/>
      <c r="H245" s="61"/>
      <c r="I245" s="4"/>
      <c r="J245" s="4"/>
      <c r="K245" s="4"/>
      <c r="L245" s="83"/>
      <c r="M245" s="62"/>
      <c r="O245" s="35"/>
      <c r="P245" s="4"/>
      <c r="Q245" s="4"/>
      <c r="R245" s="4"/>
      <c r="S245" s="4"/>
      <c r="T245" s="4"/>
      <c r="U245" s="48"/>
      <c r="V245" s="48"/>
      <c r="W245" s="140">
        <f>AX230/(AW$237-W$237+1)</f>
        <v>0</v>
      </c>
      <c r="X245" s="140">
        <f>AX230/(AW$237-W$237+1)</f>
        <v>0</v>
      </c>
      <c r="Y245" s="4">
        <f>AX230/(AW$237-W$237+1)</f>
        <v>0</v>
      </c>
      <c r="Z245" s="4">
        <f>AX230/(AW$237-W$237+1)</f>
        <v>0</v>
      </c>
      <c r="AA245" s="4">
        <f>AX230/(AW$237-W$237+1)</f>
        <v>0</v>
      </c>
      <c r="AB245" s="4">
        <f>AX230/(AW$237-W$237+1)</f>
        <v>0</v>
      </c>
      <c r="AC245" s="4">
        <f>AX230/(AW$237-W$237+1)</f>
        <v>0</v>
      </c>
      <c r="AD245" s="4">
        <f>AX230/(AW$237-W$237+1)</f>
        <v>0</v>
      </c>
      <c r="AE245" s="4">
        <f>AX230/(AW$237-W$237+1)</f>
        <v>0</v>
      </c>
      <c r="AF245" s="4">
        <f>AX230/(AW$237-W$237+1)</f>
        <v>0</v>
      </c>
      <c r="AG245" s="4">
        <f>AX230/(AW$237-W$237+1)</f>
        <v>0</v>
      </c>
      <c r="AH245" s="4">
        <f>AX230/(AW$237-W$237+1)</f>
        <v>0</v>
      </c>
      <c r="AI245" s="4">
        <f>AX230/(AW$237-W$237+1)</f>
        <v>0</v>
      </c>
      <c r="AJ245" s="4">
        <f>AX230/(AW$237-W$237+1)</f>
        <v>0</v>
      </c>
      <c r="AK245" s="4">
        <f>AX230/(AW$237-W$237+1)</f>
        <v>0</v>
      </c>
      <c r="AL245" s="4">
        <f>AX230/(AW$237-W$237+1)</f>
        <v>0</v>
      </c>
      <c r="AM245" s="4">
        <f>AX230/(AW$237-W$237+1)</f>
        <v>0</v>
      </c>
      <c r="AN245" s="4">
        <f>AX230/(AW$237-W$237+1)</f>
        <v>0</v>
      </c>
      <c r="AO245" s="4">
        <f>AX230/(AW$237-W$237+1)</f>
        <v>0</v>
      </c>
      <c r="AP245" s="4">
        <f>AX230/(AW$237-W$237+1)</f>
        <v>0</v>
      </c>
      <c r="AQ245" s="4">
        <f>AX230/(AW$237-W$237+1)</f>
        <v>0</v>
      </c>
      <c r="AR245" s="4">
        <f>AX230/(AW$237-W$237+1)</f>
        <v>0</v>
      </c>
      <c r="AS245" s="4">
        <f>AX230/(AW$237-W$237+1)</f>
        <v>0</v>
      </c>
      <c r="AT245" s="4">
        <f>AX230/(AW$237-W$237+1)</f>
        <v>0</v>
      </c>
      <c r="AU245" s="4">
        <f>AX230/(AW$237-W$237+1)</f>
        <v>0</v>
      </c>
      <c r="AV245" s="4">
        <f>AX230/(AW$237-W$237+1)</f>
        <v>0</v>
      </c>
      <c r="AW245" s="4">
        <f>AX230/(AW$237-W$237+1)</f>
        <v>0</v>
      </c>
      <c r="AX245" s="34">
        <v>0</v>
      </c>
      <c r="AZ245" s="35"/>
      <c r="BA245" s="4"/>
      <c r="BB245" s="4"/>
      <c r="BC245" s="4"/>
      <c r="BD245" s="4"/>
      <c r="BE245" s="4"/>
      <c r="BF245" s="48"/>
      <c r="BG245" s="48"/>
      <c r="BH245" s="140">
        <f>CI230/(CH$237-BH$237+1)</f>
        <v>0</v>
      </c>
      <c r="BI245" s="140">
        <f>CI230/(CH$237-BH$237+1)</f>
        <v>0</v>
      </c>
      <c r="BJ245" s="4">
        <f>CI230/(CH$237-BH$237+1)</f>
        <v>0</v>
      </c>
      <c r="BK245" s="4">
        <f>CI230/(CH$237-BH$237+1)</f>
        <v>0</v>
      </c>
      <c r="BL245" s="4">
        <f>CI230/(CH$237-BH$237+1)</f>
        <v>0</v>
      </c>
      <c r="BM245" s="4">
        <f>CI230/(CH$237-BH$237+1)</f>
        <v>0</v>
      </c>
      <c r="BN245" s="4">
        <f>CI230/(CH$237-BH$237+1)</f>
        <v>0</v>
      </c>
      <c r="BO245" s="4">
        <f>CI230/(CH$237-BH$237+1)</f>
        <v>0</v>
      </c>
      <c r="BP245" s="4">
        <f>CI230/(CH$237-BH$237+1)</f>
        <v>0</v>
      </c>
      <c r="BQ245" s="4">
        <f>CI230/(CH$237-BH$237+1)</f>
        <v>0</v>
      </c>
      <c r="BR245" s="4">
        <f>CI230/(CH$237-BH$237+1)</f>
        <v>0</v>
      </c>
      <c r="BS245" s="4">
        <f>CI230/(CH$237-BH$237+1)</f>
        <v>0</v>
      </c>
      <c r="BT245" s="4">
        <f>CI230/(CH$237-BH$237+1)</f>
        <v>0</v>
      </c>
      <c r="BU245" s="4">
        <f>CI230/(CH$237-BH$237+1)</f>
        <v>0</v>
      </c>
      <c r="BV245" s="4">
        <f>CI230/(CH$237-BH$237+1)</f>
        <v>0</v>
      </c>
      <c r="BW245" s="4">
        <f>CI230/(CH$237-BH$237+1)</f>
        <v>0</v>
      </c>
      <c r="BX245" s="4">
        <f>CI230/(CH$237-BH$237+1)</f>
        <v>0</v>
      </c>
      <c r="BY245" s="4">
        <f>CI230/(CH$237-BH$237+1)</f>
        <v>0</v>
      </c>
      <c r="BZ245" s="4">
        <f>CI230/(CH$237-BH$237+1)</f>
        <v>0</v>
      </c>
      <c r="CA245" s="4">
        <f>CI230/(CH$237-BH$237+1)</f>
        <v>0</v>
      </c>
      <c r="CB245" s="4">
        <f>CI230/(CH$237-BH$237+1)</f>
        <v>0</v>
      </c>
      <c r="CC245" s="4">
        <f>CI230/(CH$237-BH$237+1)</f>
        <v>0</v>
      </c>
      <c r="CD245" s="4">
        <f>CI230/(CH$237-BH$237+1)</f>
        <v>0</v>
      </c>
      <c r="CE245" s="4">
        <f>CI230/(CH$237-BH$237+1)</f>
        <v>0</v>
      </c>
      <c r="CF245" s="4">
        <f>CI230/(CH$237-BH$237+1)</f>
        <v>0</v>
      </c>
      <c r="CG245" s="4">
        <f>CI230/(CH$237-BH$237+1)</f>
        <v>0</v>
      </c>
      <c r="CH245" s="4">
        <f>CI230/(CH$237-BH$237+1)</f>
        <v>0</v>
      </c>
      <c r="CI245" s="34">
        <v>0</v>
      </c>
      <c r="CK245" s="35"/>
      <c r="CL245" s="4"/>
      <c r="CM245" s="4"/>
      <c r="CN245" s="4"/>
      <c r="CO245" s="4"/>
      <c r="CP245" s="4"/>
      <c r="CQ245" s="48"/>
      <c r="CR245" s="48"/>
      <c r="CS245" s="140">
        <f>DT230/(DS$237-CS$237+1)</f>
        <v>0</v>
      </c>
      <c r="CT245" s="140">
        <f>DT230/(DS$237-CS$237+1)</f>
        <v>0</v>
      </c>
      <c r="CU245" s="4">
        <f>DT230/(DS$237-CS$237+1)</f>
        <v>0</v>
      </c>
      <c r="CV245" s="4">
        <f>DT230/(DS$237-CS$237+1)</f>
        <v>0</v>
      </c>
      <c r="CW245" s="4">
        <f>DT230/(DS$237-CS$237+1)</f>
        <v>0</v>
      </c>
      <c r="CX245" s="4">
        <f>DT230/(DS$237-CS$237+1)</f>
        <v>0</v>
      </c>
      <c r="CY245" s="4">
        <f>DT230/(DS$237-CS$237+1)</f>
        <v>0</v>
      </c>
      <c r="CZ245" s="4">
        <f>DT230/(DS$237-CS$237+1)</f>
        <v>0</v>
      </c>
      <c r="DA245" s="4">
        <f>DT230/(DS$237-CS$237+1)</f>
        <v>0</v>
      </c>
      <c r="DB245" s="4">
        <f>DT230/(DS$237-CS$237+1)</f>
        <v>0</v>
      </c>
      <c r="DC245" s="4">
        <f>DT230/(DS$237-CS$237+1)</f>
        <v>0</v>
      </c>
      <c r="DD245" s="4">
        <f>DT230/(DS$237-CS$237+1)</f>
        <v>0</v>
      </c>
      <c r="DE245" s="4">
        <f>DT230/(DS$237-CS$237+1)</f>
        <v>0</v>
      </c>
      <c r="DF245" s="4">
        <f>DT230/(DS$237-CS$237+1)</f>
        <v>0</v>
      </c>
      <c r="DG245" s="4">
        <f>DT230/(DS$237-CS$237+1)</f>
        <v>0</v>
      </c>
      <c r="DH245" s="4">
        <f>DT230/(DS$237-CS$237+1)</f>
        <v>0</v>
      </c>
      <c r="DI245" s="4">
        <f>DT230/(DS$237-CS$237+1)</f>
        <v>0</v>
      </c>
      <c r="DJ245" s="4">
        <f>DT230/(DS$237-CS$237+1)</f>
        <v>0</v>
      </c>
      <c r="DK245" s="4">
        <f>DT230/(DS$237-CS$237+1)</f>
        <v>0</v>
      </c>
      <c r="DL245" s="4">
        <f>DT230/(DS$237-CS$237+1)</f>
        <v>0</v>
      </c>
      <c r="DM245" s="4">
        <f>DT230/(DS$237-CS$237+1)</f>
        <v>0</v>
      </c>
      <c r="DN245" s="4">
        <f>DT230/(DS$237-CS$237+1)</f>
        <v>0</v>
      </c>
      <c r="DO245" s="4">
        <f>DT230/(DS$237-CS$237+1)</f>
        <v>0</v>
      </c>
      <c r="DP245" s="4">
        <f>DT230/(DS$237-CS$237+1)</f>
        <v>0</v>
      </c>
      <c r="DQ245" s="4">
        <f>DT230/(DS$237-CS$237+1)</f>
        <v>0</v>
      </c>
      <c r="DR245" s="4">
        <f>DT230/(DS$237-CS$237+1)</f>
        <v>0</v>
      </c>
      <c r="DS245" s="4">
        <f>DT230/(DS$237-CS$237+1)</f>
        <v>0</v>
      </c>
      <c r="DT245" s="34">
        <v>0</v>
      </c>
      <c r="DV245" s="35"/>
      <c r="DW245" s="4"/>
      <c r="DX245" s="4"/>
      <c r="DY245" s="4"/>
      <c r="DZ245" s="4"/>
      <c r="EA245" s="4"/>
      <c r="EB245" s="48"/>
      <c r="EC245" s="48"/>
      <c r="ED245" s="140">
        <f>FE230/(FD$237-ED$237+1)</f>
        <v>0</v>
      </c>
      <c r="EE245" s="140">
        <f>FE230/(FD$237-ED$237+1)</f>
        <v>0</v>
      </c>
      <c r="EF245" s="4">
        <f>FE230/(FD$237-ED$237+1)</f>
        <v>0</v>
      </c>
      <c r="EG245" s="4">
        <f>FE230/(FD$237-ED$237+1)</f>
        <v>0</v>
      </c>
      <c r="EH245" s="4">
        <f>FE230/(FD$237-ED$237+1)</f>
        <v>0</v>
      </c>
      <c r="EI245" s="4">
        <f>FE230/(FD$237-ED$237+1)</f>
        <v>0</v>
      </c>
      <c r="EJ245" s="4">
        <f>FE230/(FD$237-ED$237+1)</f>
        <v>0</v>
      </c>
      <c r="EK245" s="4">
        <f>FE230/(FD$237-ED$237+1)</f>
        <v>0</v>
      </c>
      <c r="EL245" s="4">
        <f>FE230/(FD$237-ED$237+1)</f>
        <v>0</v>
      </c>
      <c r="EM245" s="4">
        <f>FE230/(FD$237-ED$237+1)</f>
        <v>0</v>
      </c>
      <c r="EN245" s="4">
        <f>FE230/(FD$237-ED$237+1)</f>
        <v>0</v>
      </c>
      <c r="EO245" s="4">
        <f>FE230/(FD$237-ED$237+1)</f>
        <v>0</v>
      </c>
      <c r="EP245" s="4">
        <f>FE230/(FD$237-ED$237+1)</f>
        <v>0</v>
      </c>
      <c r="EQ245" s="4">
        <f>FE230/(FD$237-ED$237+1)</f>
        <v>0</v>
      </c>
      <c r="ER245" s="4">
        <f>FE230/(FD$237-ED$237+1)</f>
        <v>0</v>
      </c>
      <c r="ES245" s="4">
        <f>FE230/(FD$237-ED$237+1)</f>
        <v>0</v>
      </c>
      <c r="ET245" s="4">
        <f>FE230/(FD$237-ED$237+1)</f>
        <v>0</v>
      </c>
      <c r="EU245" s="4">
        <f>FE230/(FD$237-ED$237+1)</f>
        <v>0</v>
      </c>
      <c r="EV245" s="4">
        <f>FE230/(FD$237-ED$237+1)</f>
        <v>0</v>
      </c>
      <c r="EW245" s="4">
        <f>FE230/(FD$237-ED$237+1)</f>
        <v>0</v>
      </c>
      <c r="EX245" s="4">
        <f>FE230/(FD$237-ED$237+1)</f>
        <v>0</v>
      </c>
      <c r="EY245" s="4">
        <f>FE230/(FD$237-ED$237+1)</f>
        <v>0</v>
      </c>
      <c r="EZ245" s="4">
        <f>FE230/(FD$237-ED$237+1)</f>
        <v>0</v>
      </c>
      <c r="FA245" s="4">
        <f>FE230/(FD$237-ED$237+1)</f>
        <v>0</v>
      </c>
      <c r="FB245" s="4">
        <f>FE230/(FD$237-ED$237+1)</f>
        <v>0</v>
      </c>
      <c r="FC245" s="4">
        <f>FE230/(FD$237-ED$237+1)</f>
        <v>0</v>
      </c>
      <c r="FD245" s="4">
        <f>FE230/(FD$237-ED$237+1)</f>
        <v>0</v>
      </c>
      <c r="FE245" s="34">
        <v>0</v>
      </c>
      <c r="FG245" s="35"/>
      <c r="FH245" s="4"/>
      <c r="FI245" s="4"/>
      <c r="FJ245" s="4"/>
      <c r="FK245" s="4"/>
      <c r="FL245" s="4"/>
      <c r="FM245" s="48"/>
      <c r="FN245" s="48"/>
      <c r="FO245" s="140">
        <f>GP230/(GO$237-FO$237+1)</f>
        <v>57.024000000000015</v>
      </c>
      <c r="FP245" s="140">
        <f>GP230/(GO$237-FO$237+1)</f>
        <v>57.024000000000015</v>
      </c>
      <c r="FQ245" s="140">
        <f>GP230/(GO$237-FO$237+1)</f>
        <v>57.024000000000015</v>
      </c>
      <c r="FR245" s="140">
        <f>GP230/(GO$237-FO$237+1)</f>
        <v>57.024000000000015</v>
      </c>
      <c r="FS245" s="140">
        <f>GP230/(GO$237-FO$237+1)</f>
        <v>57.024000000000015</v>
      </c>
      <c r="FT245" s="140">
        <f>GP230/(GO$237-FO$237+1)</f>
        <v>57.024000000000015</v>
      </c>
      <c r="FU245" s="140">
        <f>GP230/(GO$237-FO$237+1)</f>
        <v>57.024000000000015</v>
      </c>
      <c r="FV245" s="140">
        <f>GP230/(GO$237-FO$237+1)</f>
        <v>57.024000000000015</v>
      </c>
      <c r="FW245" s="140">
        <f>GP230/(GO$237-FO$237+1)</f>
        <v>57.024000000000015</v>
      </c>
      <c r="FX245" s="140">
        <f>GP230/(GO$237-FO$237+1)</f>
        <v>57.024000000000015</v>
      </c>
      <c r="FY245" s="140">
        <f>GP230/(GO$237-FO$237+1)</f>
        <v>57.024000000000015</v>
      </c>
      <c r="FZ245" s="140">
        <f>GP230/(GO$237-FO$237+1)</f>
        <v>57.024000000000015</v>
      </c>
      <c r="GA245" s="140">
        <f>GP230/(GO$237-FO$237+1)</f>
        <v>57.024000000000015</v>
      </c>
      <c r="GB245" s="140">
        <f>GP230/(GO$237-FO$237+1)</f>
        <v>57.024000000000015</v>
      </c>
      <c r="GC245" s="140">
        <f>GP230/(GO$237-FO$237+1)</f>
        <v>57.024000000000015</v>
      </c>
      <c r="GD245" s="140">
        <f>GP230/(GO$237-FO$237+1)</f>
        <v>57.024000000000015</v>
      </c>
      <c r="GE245" s="140">
        <f>GP230/(GO$237-FO$237+1)</f>
        <v>57.024000000000015</v>
      </c>
      <c r="GF245" s="140">
        <f>GP230/(GO$237-FO$237+1)</f>
        <v>57.024000000000015</v>
      </c>
      <c r="GG245" s="140">
        <f>GP230/(GO$237-FO$237+1)</f>
        <v>57.024000000000015</v>
      </c>
      <c r="GH245" s="140">
        <f>GP230/(GO$237-FO$237+1)</f>
        <v>57.024000000000015</v>
      </c>
      <c r="GI245" s="140">
        <f>GP230/(GO$237-FO$237+1)</f>
        <v>57.024000000000015</v>
      </c>
      <c r="GJ245" s="140">
        <f>GP230/(GO$237-FO$237+1)</f>
        <v>57.024000000000015</v>
      </c>
      <c r="GK245" s="140">
        <f>GP230/(GO$237-FO$237+1)</f>
        <v>57.024000000000015</v>
      </c>
      <c r="GL245" s="140">
        <f>GP230/(GO$237-FO$237+1)</f>
        <v>57.024000000000015</v>
      </c>
      <c r="GM245" s="140">
        <f>GP230/(GO$237-FO$237+1)</f>
        <v>57.024000000000015</v>
      </c>
      <c r="GN245" s="140">
        <f>GP230/(GO$237-FO$237+1)</f>
        <v>57.024000000000015</v>
      </c>
      <c r="GO245" s="140">
        <f>GP230/(GO$237-FO$237+1)</f>
        <v>57.024000000000015</v>
      </c>
      <c r="GP245" s="142">
        <v>0</v>
      </c>
    </row>
    <row r="246" spans="3:198" s="6" customFormat="1" ht="18" customHeight="1" x14ac:dyDescent="0.2">
      <c r="C246" s="309" t="s">
        <v>93</v>
      </c>
      <c r="D246" s="310"/>
      <c r="E246" s="296" t="s">
        <v>28</v>
      </c>
      <c r="F246" s="305"/>
      <c r="H246" s="61"/>
      <c r="I246" s="4"/>
      <c r="J246" s="4"/>
      <c r="K246" s="4"/>
      <c r="L246" s="83"/>
      <c r="M246" s="62"/>
      <c r="O246" s="35"/>
      <c r="P246" s="4"/>
      <c r="Q246" s="4"/>
      <c r="R246" s="4"/>
      <c r="S246" s="4"/>
      <c r="T246" s="140"/>
      <c r="U246" s="140"/>
      <c r="V246" s="140">
        <f>SUM(V238:V245)</f>
        <v>59.400000000000006</v>
      </c>
      <c r="W246" s="140">
        <f>SUM(W238:W245)</f>
        <v>63.320000000000007</v>
      </c>
      <c r="X246" s="140">
        <f t="shared" ref="X246:AX246" si="78">SUM(X238:X245)</f>
        <v>63.320000000000007</v>
      </c>
      <c r="Y246" s="140">
        <f t="shared" si="78"/>
        <v>63.320000000000007</v>
      </c>
      <c r="Z246" s="140">
        <f t="shared" si="78"/>
        <v>63.320000000000007</v>
      </c>
      <c r="AA246" s="140">
        <f t="shared" si="78"/>
        <v>63.320000000000007</v>
      </c>
      <c r="AB246" s="140">
        <f t="shared" si="78"/>
        <v>63.320000000000007</v>
      </c>
      <c r="AC246" s="140">
        <f t="shared" si="78"/>
        <v>63.320000000000007</v>
      </c>
      <c r="AD246" s="140">
        <f t="shared" si="78"/>
        <v>63.320000000000007</v>
      </c>
      <c r="AE246" s="140">
        <f t="shared" si="78"/>
        <v>49.28</v>
      </c>
      <c r="AF246" s="140">
        <f t="shared" si="78"/>
        <v>49.28</v>
      </c>
      <c r="AG246" s="140">
        <f t="shared" si="78"/>
        <v>49.28</v>
      </c>
      <c r="AH246" s="140">
        <f t="shared" si="78"/>
        <v>49.28</v>
      </c>
      <c r="AI246" s="140">
        <f t="shared" si="78"/>
        <v>49.28</v>
      </c>
      <c r="AJ246" s="140">
        <f t="shared" si="78"/>
        <v>49.28</v>
      </c>
      <c r="AK246" s="140">
        <f t="shared" si="78"/>
        <v>49.28</v>
      </c>
      <c r="AL246" s="140">
        <f t="shared" si="78"/>
        <v>49.28</v>
      </c>
      <c r="AM246" s="140">
        <f t="shared" si="78"/>
        <v>49.28</v>
      </c>
      <c r="AN246" s="140">
        <f t="shared" si="78"/>
        <v>49.28</v>
      </c>
      <c r="AO246" s="140">
        <f t="shared" si="78"/>
        <v>49.28</v>
      </c>
      <c r="AP246" s="140">
        <f t="shared" si="78"/>
        <v>49.28</v>
      </c>
      <c r="AQ246" s="140">
        <f t="shared" si="78"/>
        <v>49.28</v>
      </c>
      <c r="AR246" s="140">
        <f t="shared" si="78"/>
        <v>49.28</v>
      </c>
      <c r="AS246" s="140">
        <f t="shared" si="78"/>
        <v>49.28</v>
      </c>
      <c r="AT246" s="140">
        <f t="shared" si="78"/>
        <v>49.28</v>
      </c>
      <c r="AU246" s="140">
        <f t="shared" si="78"/>
        <v>49.28</v>
      </c>
      <c r="AV246" s="140">
        <f t="shared" si="78"/>
        <v>49.28</v>
      </c>
      <c r="AW246" s="140">
        <f t="shared" si="78"/>
        <v>49.28</v>
      </c>
      <c r="AX246" s="141">
        <f t="shared" si="78"/>
        <v>49.28</v>
      </c>
      <c r="AZ246" s="35"/>
      <c r="BA246" s="4"/>
      <c r="BB246" s="4"/>
      <c r="BC246" s="4"/>
      <c r="BD246" s="4"/>
      <c r="BE246" s="140"/>
      <c r="BF246" s="140"/>
      <c r="BG246" s="140">
        <f>SUM(BG238:BG245)</f>
        <v>59.400000000000006</v>
      </c>
      <c r="BH246" s="140">
        <f>SUM(BH238:BH245)</f>
        <v>65.642022222222224</v>
      </c>
      <c r="BI246" s="140">
        <f t="shared" ref="BI246" si="79">SUM(BI238:BI245)</f>
        <v>65.642022222222224</v>
      </c>
      <c r="BJ246" s="140">
        <f t="shared" ref="BJ246" si="80">SUM(BJ238:BJ245)</f>
        <v>65.642022222222224</v>
      </c>
      <c r="BK246" s="140">
        <f t="shared" ref="BK246" si="81">SUM(BK238:BK245)</f>
        <v>65.642022222222224</v>
      </c>
      <c r="BL246" s="140">
        <f t="shared" ref="BL246" si="82">SUM(BL238:BL245)</f>
        <v>65.642022222222224</v>
      </c>
      <c r="BM246" s="140">
        <f t="shared" ref="BM246" si="83">SUM(BM238:BM245)</f>
        <v>65.642022222222224</v>
      </c>
      <c r="BN246" s="140">
        <f t="shared" ref="BN246" si="84">SUM(BN238:BN245)</f>
        <v>65.642022222222224</v>
      </c>
      <c r="BO246" s="140">
        <f t="shared" ref="BO246" si="85">SUM(BO238:BO245)</f>
        <v>65.642022222222224</v>
      </c>
      <c r="BP246" s="140">
        <f t="shared" ref="BP246" si="86">SUM(BP238:BP245)</f>
        <v>29.027022222222218</v>
      </c>
      <c r="BQ246" s="140">
        <f t="shared" ref="BQ246" si="87">SUM(BQ238:BQ245)</f>
        <v>29.027022222222218</v>
      </c>
      <c r="BR246" s="140">
        <f t="shared" ref="BR246" si="88">SUM(BR238:BR245)</f>
        <v>29.027022222222218</v>
      </c>
      <c r="BS246" s="140">
        <f t="shared" ref="BS246" si="89">SUM(BS238:BS245)</f>
        <v>29.027022222222218</v>
      </c>
      <c r="BT246" s="140">
        <f t="shared" ref="BT246" si="90">SUM(BT238:BT245)</f>
        <v>29.027022222222218</v>
      </c>
      <c r="BU246" s="140">
        <f t="shared" ref="BU246" si="91">SUM(BU238:BU245)</f>
        <v>29.027022222222218</v>
      </c>
      <c r="BV246" s="140">
        <f t="shared" ref="BV246" si="92">SUM(BV238:BV245)</f>
        <v>29.027022222222218</v>
      </c>
      <c r="BW246" s="140">
        <f t="shared" ref="BW246" si="93">SUM(BW238:BW245)</f>
        <v>29.027022222222218</v>
      </c>
      <c r="BX246" s="140">
        <f t="shared" ref="BX246" si="94">SUM(BX238:BX245)</f>
        <v>29.027022222222218</v>
      </c>
      <c r="BY246" s="140">
        <f>SUM(BY238:BY245)</f>
        <v>29.027022222222218</v>
      </c>
      <c r="BZ246" s="140">
        <f t="shared" ref="BZ246" si="95">SUM(BZ238:BZ245)</f>
        <v>29.027022222222218</v>
      </c>
      <c r="CA246" s="140">
        <f t="shared" ref="CA246" si="96">SUM(CA238:CA245)</f>
        <v>29.027022222222218</v>
      </c>
      <c r="CB246" s="140">
        <f t="shared" ref="CB246" si="97">SUM(CB238:CB245)</f>
        <v>29.027022222222218</v>
      </c>
      <c r="CC246" s="140">
        <f t="shared" ref="CC246" si="98">SUM(CC238:CC245)</f>
        <v>29.027022222222218</v>
      </c>
      <c r="CD246" s="140">
        <f t="shared" ref="CD246" si="99">SUM(CD238:CD245)</f>
        <v>29.027022222222218</v>
      </c>
      <c r="CE246" s="140">
        <f t="shared" ref="CE246" si="100">SUM(CE238:CE245)</f>
        <v>29.027022222222218</v>
      </c>
      <c r="CF246" s="140">
        <f t="shared" ref="CF246" si="101">SUM(CF238:CF245)</f>
        <v>29.027022222222218</v>
      </c>
      <c r="CG246" s="140">
        <f t="shared" ref="CG246" si="102">SUM(CG238:CG245)</f>
        <v>29.027022222222218</v>
      </c>
      <c r="CH246" s="140">
        <f t="shared" ref="CH246" si="103">SUM(CH238:CH245)</f>
        <v>29.027022222222218</v>
      </c>
      <c r="CI246" s="141">
        <f t="shared" ref="CI246" si="104">SUM(CI238:CI245)</f>
        <v>26.734399999999997</v>
      </c>
      <c r="CK246" s="35"/>
      <c r="CL246" s="4"/>
      <c r="CM246" s="4"/>
      <c r="CN246" s="4"/>
      <c r="CO246" s="4"/>
      <c r="CP246" s="140"/>
      <c r="CQ246" s="140"/>
      <c r="CR246" s="140">
        <f>SUM(CR238:CR245)</f>
        <v>59.400000000000006</v>
      </c>
      <c r="CS246" s="140">
        <f>SUM(CS238:CS245)</f>
        <v>74.697500000000005</v>
      </c>
      <c r="CT246" s="140">
        <f t="shared" ref="CT246" si="105">SUM(CT238:CT245)</f>
        <v>74.697500000000005</v>
      </c>
      <c r="CU246" s="140">
        <f t="shared" ref="CU246" si="106">SUM(CU238:CU245)</f>
        <v>74.697500000000005</v>
      </c>
      <c r="CV246" s="140">
        <f t="shared" ref="CV246" si="107">SUM(CV238:CV245)</f>
        <v>74.697500000000005</v>
      </c>
      <c r="CW246" s="140">
        <f t="shared" ref="CW246" si="108">SUM(CW238:CW245)</f>
        <v>74.697500000000005</v>
      </c>
      <c r="CX246" s="140">
        <f t="shared" ref="CX246" si="109">SUM(CX238:CX245)</f>
        <v>74.697500000000005</v>
      </c>
      <c r="CY246" s="140">
        <f t="shared" ref="CY246" si="110">SUM(CY238:CY245)</f>
        <v>74.697500000000005</v>
      </c>
      <c r="CZ246" s="140">
        <f t="shared" ref="CZ246" si="111">SUM(CZ238:CZ245)</f>
        <v>74.697500000000005</v>
      </c>
      <c r="DA246" s="140">
        <f t="shared" ref="DA246" si="112">SUM(DA238:DA245)</f>
        <v>23.209999999999994</v>
      </c>
      <c r="DB246" s="140">
        <f t="shared" ref="DB246" si="113">SUM(DB238:DB245)</f>
        <v>23.209999999999994</v>
      </c>
      <c r="DC246" s="140">
        <f t="shared" ref="DC246" si="114">SUM(DC238:DC245)</f>
        <v>23.209999999999994</v>
      </c>
      <c r="DD246" s="140">
        <f t="shared" ref="DD246" si="115">SUM(DD238:DD245)</f>
        <v>23.209999999999994</v>
      </c>
      <c r="DE246" s="140">
        <f t="shared" ref="DE246" si="116">SUM(DE238:DE245)</f>
        <v>23.209999999999994</v>
      </c>
      <c r="DF246" s="140">
        <f t="shared" ref="DF246" si="117">SUM(DF238:DF245)</f>
        <v>23.209999999999994</v>
      </c>
      <c r="DG246" s="140">
        <f t="shared" ref="DG246" si="118">SUM(DG238:DG245)</f>
        <v>23.209999999999994</v>
      </c>
      <c r="DH246" s="140">
        <f t="shared" ref="DH246" si="119">SUM(DH238:DH245)</f>
        <v>23.209999999999994</v>
      </c>
      <c r="DI246" s="140">
        <f t="shared" ref="DI246" si="120">SUM(DI238:DI245)</f>
        <v>23.209999999999994</v>
      </c>
      <c r="DJ246" s="140">
        <f t="shared" ref="DJ246" si="121">SUM(DJ238:DJ245)</f>
        <v>23.209999999999994</v>
      </c>
      <c r="DK246" s="140">
        <f t="shared" ref="DK246" si="122">SUM(DK238:DK245)</f>
        <v>23.209999999999994</v>
      </c>
      <c r="DL246" s="140">
        <f t="shared" ref="DL246" si="123">SUM(DL238:DL245)</f>
        <v>23.209999999999994</v>
      </c>
      <c r="DM246" s="140">
        <f t="shared" ref="DM246" si="124">SUM(DM238:DM245)</f>
        <v>23.209999999999994</v>
      </c>
      <c r="DN246" s="140">
        <f t="shared" ref="DN246" si="125">SUM(DN238:DN245)</f>
        <v>23.209999999999994</v>
      </c>
      <c r="DO246" s="140">
        <f t="shared" ref="DO246" si="126">SUM(DO238:DO245)</f>
        <v>23.209999999999994</v>
      </c>
      <c r="DP246" s="140">
        <f t="shared" ref="DP246" si="127">SUM(DP238:DP245)</f>
        <v>23.209999999999994</v>
      </c>
      <c r="DQ246" s="140">
        <f t="shared" ref="DQ246" si="128">SUM(DQ238:DQ245)</f>
        <v>23.209999999999994</v>
      </c>
      <c r="DR246" s="140">
        <f t="shared" ref="DR246" si="129">SUM(DR238:DR245)</f>
        <v>23.209999999999994</v>
      </c>
      <c r="DS246" s="140">
        <f t="shared" ref="DS246" si="130">SUM(DS238:DS245)</f>
        <v>23.209999999999994</v>
      </c>
      <c r="DT246" s="141">
        <f t="shared" ref="DT246" si="131">SUM(DT238:DT245)</f>
        <v>23.209999999999994</v>
      </c>
      <c r="DV246" s="35"/>
      <c r="DW246" s="4"/>
      <c r="DX246" s="4"/>
      <c r="DY246" s="4"/>
      <c r="DZ246" s="4"/>
      <c r="EA246" s="140"/>
      <c r="EB246" s="140"/>
      <c r="EC246" s="140">
        <f>SUM(EC238:EC245)</f>
        <v>59.400000000000006</v>
      </c>
      <c r="ED246" s="140">
        <f>SUM(ED238:ED245)</f>
        <v>393.55629861623925</v>
      </c>
      <c r="EE246" s="140">
        <f t="shared" ref="EE246" si="132">SUM(EE238:EE245)</f>
        <v>393.55629861623925</v>
      </c>
      <c r="EF246" s="140">
        <f>SUM(EF238:EF245)</f>
        <v>393.55629861623925</v>
      </c>
      <c r="EG246" s="140">
        <f t="shared" ref="EG246" si="133">SUM(EG238:EG245)</f>
        <v>393.55629861623925</v>
      </c>
      <c r="EH246" s="140">
        <f t="shared" ref="EH246" si="134">SUM(EH238:EH245)</f>
        <v>393.55629861623925</v>
      </c>
      <c r="EI246" s="140">
        <f t="shared" ref="EI246" si="135">SUM(EI238:EI245)</f>
        <v>393.55629861623925</v>
      </c>
      <c r="EJ246" s="140">
        <f t="shared" ref="EJ246" si="136">SUM(EJ238:EJ245)</f>
        <v>393.55629861623925</v>
      </c>
      <c r="EK246" s="140">
        <f t="shared" ref="EK246" si="137">SUM(EK238:EK245)</f>
        <v>393.55629861623925</v>
      </c>
      <c r="EL246" s="140">
        <f t="shared" ref="EL246" si="138">SUM(EL238:EL245)</f>
        <v>271.15918641097619</v>
      </c>
      <c r="EM246" s="140">
        <f t="shared" ref="EM246" si="139">SUM(EM238:EM245)</f>
        <v>271.15918641097619</v>
      </c>
      <c r="EN246" s="140">
        <f t="shared" ref="EN246" si="140">SUM(EN238:EN245)</f>
        <v>271.15918641097619</v>
      </c>
      <c r="EO246" s="140">
        <f t="shared" ref="EO246" si="141">SUM(EO238:EO245)</f>
        <v>271.15918641097619</v>
      </c>
      <c r="EP246" s="140">
        <f t="shared" ref="EP246" si="142">SUM(EP238:EP245)</f>
        <v>271.15918641097619</v>
      </c>
      <c r="EQ246" s="140">
        <f t="shared" ref="EQ246" si="143">SUM(EQ238:EQ245)</f>
        <v>153.83272487251463</v>
      </c>
      <c r="ER246" s="140">
        <f t="shared" ref="ER246" si="144">SUM(ER238:ER245)</f>
        <v>153.83272487251463</v>
      </c>
      <c r="ES246" s="140">
        <f t="shared" ref="ES246" si="145">SUM(ES238:ES245)</f>
        <v>153.83272487251463</v>
      </c>
      <c r="ET246" s="140">
        <f t="shared" ref="ET246" si="146">SUM(ET238:ET245)</f>
        <v>153.83272487251463</v>
      </c>
      <c r="EU246" s="140">
        <f t="shared" ref="EU246" si="147">SUM(EU238:EU245)</f>
        <v>153.83272487251463</v>
      </c>
      <c r="EV246" s="140">
        <f t="shared" ref="EV246" si="148">SUM(EV238:EV245)</f>
        <v>153.83272487251463</v>
      </c>
      <c r="EW246" s="140">
        <f t="shared" ref="EW246" si="149">SUM(EW238:EW245)</f>
        <v>153.83272487251463</v>
      </c>
      <c r="EX246" s="140">
        <f t="shared" ref="EX246" si="150">SUM(EX238:EX245)</f>
        <v>153.83272487251463</v>
      </c>
      <c r="EY246" s="140">
        <f t="shared" ref="EY246" si="151">SUM(EY238:EY245)</f>
        <v>153.83272487251463</v>
      </c>
      <c r="EZ246" s="140">
        <f t="shared" ref="EZ246" si="152">SUM(EZ238:EZ245)</f>
        <v>153.83272487251463</v>
      </c>
      <c r="FA246" s="140">
        <f t="shared" ref="FA246" si="153">SUM(FA238:FA245)</f>
        <v>153.83272487251463</v>
      </c>
      <c r="FB246" s="140">
        <f t="shared" ref="FB246" si="154">SUM(FB238:FB245)</f>
        <v>153.83272487251463</v>
      </c>
      <c r="FC246" s="140">
        <f t="shared" ref="FC246" si="155">SUM(FC238:FC245)</f>
        <v>153.83272487251463</v>
      </c>
      <c r="FD246" s="140">
        <f t="shared" ref="FD246" si="156">SUM(FD238:FD245)</f>
        <v>153.83272487251463</v>
      </c>
      <c r="FE246" s="141">
        <f t="shared" ref="FE246" si="157">SUM(FE238:FE245)</f>
        <v>0</v>
      </c>
      <c r="FG246" s="35"/>
      <c r="FH246" s="4"/>
      <c r="FI246" s="4"/>
      <c r="FJ246" s="4"/>
      <c r="FK246" s="4"/>
      <c r="FL246" s="140"/>
      <c r="FM246" s="140"/>
      <c r="FN246" s="140">
        <f>SUM(FN238:FN245)</f>
        <v>59.400000000000006</v>
      </c>
      <c r="FO246" s="140">
        <f>SUM(FO238:FO245)</f>
        <v>148.89300000000003</v>
      </c>
      <c r="FP246" s="140">
        <f t="shared" ref="FP246" si="158">SUM(FP238:FP245)</f>
        <v>148.89300000000003</v>
      </c>
      <c r="FQ246" s="140">
        <f t="shared" ref="FQ246" si="159">SUM(FQ238:FQ245)</f>
        <v>148.89300000000003</v>
      </c>
      <c r="FR246" s="140">
        <f t="shared" ref="FR246" si="160">SUM(FR238:FR245)</f>
        <v>148.89300000000003</v>
      </c>
      <c r="FS246" s="140">
        <f t="shared" ref="FS246" si="161">SUM(FS238:FS245)</f>
        <v>148.89300000000003</v>
      </c>
      <c r="FT246" s="140">
        <f t="shared" ref="FT246" si="162">SUM(FT238:FT245)</f>
        <v>148.89300000000003</v>
      </c>
      <c r="FU246" s="140">
        <f t="shared" ref="FU246" si="163">SUM(FU238:FU245)</f>
        <v>148.89300000000003</v>
      </c>
      <c r="FV246" s="140">
        <f t="shared" ref="FV246" si="164">SUM(FV238:FV245)</f>
        <v>148.89300000000003</v>
      </c>
      <c r="FW246" s="140">
        <f t="shared" ref="FW246" si="165">SUM(FW238:FW245)</f>
        <v>102.30201600000001</v>
      </c>
      <c r="FX246" s="140">
        <f t="shared" ref="FX246" si="166">SUM(FX238:FX245)</f>
        <v>102.30201600000001</v>
      </c>
      <c r="FY246" s="140">
        <f t="shared" ref="FY246" si="167">SUM(FY238:FY245)</f>
        <v>102.30201600000001</v>
      </c>
      <c r="FZ246" s="140">
        <f t="shared" ref="FZ246" si="168">SUM(FZ238:FZ245)</f>
        <v>102.30201600000001</v>
      </c>
      <c r="GA246" s="140">
        <f t="shared" ref="GA246" si="169">SUM(GA238:GA245)</f>
        <v>102.30201600000001</v>
      </c>
      <c r="GB246" s="140">
        <f t="shared" ref="GB246" si="170">SUM(GB238:GB245)</f>
        <v>102.30201600000001</v>
      </c>
      <c r="GC246" s="140">
        <f t="shared" ref="GC246" si="171">SUM(GC238:GC245)</f>
        <v>102.30201600000001</v>
      </c>
      <c r="GD246" s="140">
        <f t="shared" ref="GD246" si="172">SUM(GD238:GD245)</f>
        <v>102.30201600000001</v>
      </c>
      <c r="GE246" s="140">
        <f t="shared" ref="GE246" si="173">SUM(GE238:GE245)</f>
        <v>102.30201600000001</v>
      </c>
      <c r="GF246" s="140">
        <f t="shared" ref="GF246" si="174">SUM(GF238:GF245)</f>
        <v>102.30201600000001</v>
      </c>
      <c r="GG246" s="140">
        <f t="shared" ref="GG246" si="175">SUM(GG238:GG245)</f>
        <v>102.30201600000001</v>
      </c>
      <c r="GH246" s="140">
        <f t="shared" ref="GH246" si="176">SUM(GH238:GH245)</f>
        <v>102.30201600000001</v>
      </c>
      <c r="GI246" s="140">
        <f t="shared" ref="GI246" si="177">SUM(GI238:GI245)</f>
        <v>102.30201600000001</v>
      </c>
      <c r="GJ246" s="140">
        <f t="shared" ref="GJ246" si="178">SUM(GJ238:GJ245)</f>
        <v>102.30201600000001</v>
      </c>
      <c r="GK246" s="140">
        <f t="shared" ref="GK246" si="179">SUM(GK238:GK245)</f>
        <v>102.30201600000001</v>
      </c>
      <c r="GL246" s="140">
        <f t="shared" ref="GL246" si="180">SUM(GL238:GL245)</f>
        <v>102.30201600000001</v>
      </c>
      <c r="GM246" s="140">
        <f t="shared" ref="GM246" si="181">SUM(GM238:GM245)</f>
        <v>102.30201600000001</v>
      </c>
      <c r="GN246" s="140">
        <f t="shared" ref="GN246" si="182">SUM(GN238:GN245)</f>
        <v>102.30201600000001</v>
      </c>
      <c r="GO246" s="140">
        <f t="shared" ref="GO246" si="183">SUM(GO238:GO245)</f>
        <v>102.30201600000001</v>
      </c>
      <c r="GP246" s="141">
        <f t="shared" ref="GP246" si="184">SUM(GP238:GP245)</f>
        <v>43.281216000000001</v>
      </c>
    </row>
    <row r="247" spans="3:198" s="6" customFormat="1" ht="15" customHeight="1" x14ac:dyDescent="0.2">
      <c r="C247" s="46"/>
      <c r="D247" s="41"/>
      <c r="E247" s="41"/>
      <c r="F247" s="41"/>
      <c r="H247" s="42"/>
      <c r="I247" s="42"/>
      <c r="J247" s="42"/>
      <c r="K247" s="42"/>
      <c r="L247" s="42"/>
      <c r="M247" s="42"/>
      <c r="N247" s="43"/>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3"/>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3"/>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3"/>
      <c r="DV247" s="42"/>
      <c r="DW247" s="42"/>
      <c r="DX247" s="42"/>
      <c r="DY247" s="42"/>
      <c r="DZ247" s="42"/>
      <c r="EA247" s="42"/>
      <c r="EB247" s="42"/>
      <c r="EC247" s="42"/>
      <c r="ED247" s="42"/>
      <c r="EE247" s="42"/>
      <c r="EF247" s="42"/>
      <c r="EG247" s="42"/>
      <c r="EH247" s="42"/>
      <c r="EI247" s="42"/>
      <c r="EJ247" s="42"/>
      <c r="EK247" s="42"/>
      <c r="EL247" s="42"/>
      <c r="EM247" s="42"/>
      <c r="EN247" s="42"/>
      <c r="EO247" s="42"/>
      <c r="EP247" s="42"/>
      <c r="EQ247" s="42"/>
      <c r="ER247" s="42"/>
      <c r="ES247" s="42"/>
      <c r="ET247" s="42"/>
      <c r="EU247" s="42"/>
      <c r="EV247" s="42"/>
      <c r="EW247" s="42"/>
      <c r="EX247" s="42"/>
      <c r="EY247" s="42"/>
      <c r="EZ247" s="42"/>
      <c r="FA247" s="42"/>
      <c r="FB247" s="42"/>
      <c r="FC247" s="42"/>
      <c r="FD247" s="42"/>
      <c r="FE247" s="42"/>
      <c r="FF247" s="43"/>
      <c r="FG247" s="42"/>
      <c r="FH247" s="42"/>
      <c r="FI247" s="42"/>
      <c r="FJ247" s="42"/>
      <c r="FK247" s="42"/>
      <c r="FL247" s="42"/>
      <c r="FM247" s="42"/>
      <c r="FN247" s="42"/>
      <c r="FO247" s="42"/>
      <c r="FP247" s="42"/>
      <c r="FQ247" s="42"/>
      <c r="FR247" s="42"/>
      <c r="FS247" s="42"/>
      <c r="FT247" s="42"/>
      <c r="FU247" s="42"/>
      <c r="FV247" s="42"/>
      <c r="FW247" s="42"/>
      <c r="FX247" s="42"/>
      <c r="FY247" s="42"/>
      <c r="FZ247" s="42"/>
      <c r="GA247" s="42"/>
      <c r="GB247" s="42"/>
      <c r="GC247" s="42"/>
      <c r="GD247" s="42"/>
      <c r="GE247" s="42"/>
      <c r="GF247" s="42"/>
      <c r="GG247" s="42"/>
      <c r="GH247" s="42"/>
      <c r="GI247" s="42"/>
      <c r="GJ247" s="42"/>
      <c r="GK247" s="42"/>
      <c r="GL247" s="42"/>
      <c r="GM247" s="42"/>
      <c r="GN247" s="42"/>
      <c r="GO247" s="42"/>
      <c r="GP247" s="42"/>
    </row>
    <row r="248" spans="3:198" ht="15" x14ac:dyDescent="0.25">
      <c r="C248" s="33" t="s">
        <v>193</v>
      </c>
      <c r="AZ248" s="176" t="s">
        <v>21</v>
      </c>
      <c r="BA248" s="177"/>
      <c r="BB248" s="177"/>
      <c r="BC248" s="177"/>
      <c r="BD248" s="177"/>
      <c r="BE248" s="178"/>
      <c r="BJ248" s="173" t="s">
        <v>22</v>
      </c>
    </row>
    <row r="249" spans="3:198" ht="18" customHeight="1" outlineLevel="1" x14ac:dyDescent="0.2">
      <c r="C249" s="129"/>
      <c r="D249" s="130"/>
      <c r="E249" s="131" t="s">
        <v>23</v>
      </c>
      <c r="F249" s="132" t="s">
        <v>24</v>
      </c>
      <c r="H249" s="133">
        <v>2015</v>
      </c>
      <c r="I249" s="131">
        <v>2020</v>
      </c>
      <c r="J249" s="131">
        <v>2025</v>
      </c>
      <c r="K249" s="131">
        <v>2030</v>
      </c>
      <c r="L249" s="131">
        <v>2040</v>
      </c>
      <c r="M249" s="132">
        <v>2050</v>
      </c>
      <c r="N249" s="4"/>
      <c r="O249" s="133">
        <f t="shared" ref="O249:AX249" si="185">O1</f>
        <v>2015</v>
      </c>
      <c r="P249" s="131">
        <f t="shared" si="185"/>
        <v>2016</v>
      </c>
      <c r="Q249" s="131">
        <f t="shared" si="185"/>
        <v>2017</v>
      </c>
      <c r="R249" s="131">
        <f t="shared" si="185"/>
        <v>2018</v>
      </c>
      <c r="S249" s="131">
        <f t="shared" si="185"/>
        <v>2019</v>
      </c>
      <c r="T249" s="131">
        <f t="shared" si="185"/>
        <v>2020</v>
      </c>
      <c r="U249" s="131">
        <f t="shared" si="185"/>
        <v>2021</v>
      </c>
      <c r="V249" s="131">
        <f t="shared" si="185"/>
        <v>2022</v>
      </c>
      <c r="W249" s="131">
        <f t="shared" si="185"/>
        <v>2023</v>
      </c>
      <c r="X249" s="131">
        <f t="shared" si="185"/>
        <v>2024</v>
      </c>
      <c r="Y249" s="131">
        <f t="shared" si="185"/>
        <v>2025</v>
      </c>
      <c r="Z249" s="131">
        <f t="shared" si="185"/>
        <v>2026</v>
      </c>
      <c r="AA249" s="131">
        <f t="shared" si="185"/>
        <v>2027</v>
      </c>
      <c r="AB249" s="131">
        <f t="shared" si="185"/>
        <v>2028</v>
      </c>
      <c r="AC249" s="131">
        <f t="shared" si="185"/>
        <v>2029</v>
      </c>
      <c r="AD249" s="131">
        <f t="shared" si="185"/>
        <v>2030</v>
      </c>
      <c r="AE249" s="131">
        <f t="shared" si="185"/>
        <v>2031</v>
      </c>
      <c r="AF249" s="131">
        <f t="shared" si="185"/>
        <v>2032</v>
      </c>
      <c r="AG249" s="131">
        <f t="shared" si="185"/>
        <v>2033</v>
      </c>
      <c r="AH249" s="131">
        <f t="shared" si="185"/>
        <v>2034</v>
      </c>
      <c r="AI249" s="131">
        <f t="shared" si="185"/>
        <v>2035</v>
      </c>
      <c r="AJ249" s="131">
        <f t="shared" si="185"/>
        <v>2036</v>
      </c>
      <c r="AK249" s="131">
        <f t="shared" si="185"/>
        <v>2037</v>
      </c>
      <c r="AL249" s="131">
        <f t="shared" si="185"/>
        <v>2038</v>
      </c>
      <c r="AM249" s="131">
        <f t="shared" si="185"/>
        <v>2039</v>
      </c>
      <c r="AN249" s="131">
        <f t="shared" si="185"/>
        <v>2040</v>
      </c>
      <c r="AO249" s="131">
        <f t="shared" si="185"/>
        <v>2041</v>
      </c>
      <c r="AP249" s="131">
        <f t="shared" si="185"/>
        <v>2042</v>
      </c>
      <c r="AQ249" s="131">
        <f t="shared" si="185"/>
        <v>2043</v>
      </c>
      <c r="AR249" s="131">
        <f t="shared" si="185"/>
        <v>2044</v>
      </c>
      <c r="AS249" s="131">
        <f t="shared" si="185"/>
        <v>2045</v>
      </c>
      <c r="AT249" s="131">
        <f t="shared" si="185"/>
        <v>2046</v>
      </c>
      <c r="AU249" s="131">
        <f t="shared" si="185"/>
        <v>2047</v>
      </c>
      <c r="AV249" s="131">
        <f t="shared" si="185"/>
        <v>2048</v>
      </c>
      <c r="AW249" s="131">
        <f t="shared" si="185"/>
        <v>2049</v>
      </c>
      <c r="AX249" s="132">
        <f t="shared" si="185"/>
        <v>2050</v>
      </c>
      <c r="AZ249" s="173" t="s">
        <v>25</v>
      </c>
      <c r="BA249" s="173"/>
      <c r="BB249" s="173"/>
      <c r="BC249" s="173"/>
      <c r="BD249" s="173"/>
      <c r="BE249" s="173" t="s">
        <v>26</v>
      </c>
      <c r="BJ249" s="173" t="s">
        <v>10</v>
      </c>
    </row>
    <row r="250" spans="3:198" ht="18" customHeight="1" outlineLevel="1" x14ac:dyDescent="0.2">
      <c r="C250" s="134" t="str">
        <f>$H$2</f>
        <v>Historique</v>
      </c>
      <c r="D250" s="6"/>
      <c r="E250" s="8" t="s">
        <v>27</v>
      </c>
      <c r="F250" s="34"/>
      <c r="H250" s="135">
        <f>H$246</f>
        <v>0</v>
      </c>
      <c r="I250" s="43">
        <f>M$246</f>
        <v>0</v>
      </c>
      <c r="J250" s="43"/>
      <c r="K250" s="43"/>
      <c r="L250" s="43"/>
      <c r="M250" s="136"/>
      <c r="N250" s="43"/>
      <c r="O250" s="135"/>
      <c r="P250" s="43"/>
      <c r="Q250" s="43"/>
      <c r="R250" s="43"/>
      <c r="S250" s="43"/>
      <c r="T250" s="43">
        <f>C215*D219</f>
        <v>59.400000000000006</v>
      </c>
      <c r="U250" s="43">
        <f>C215*D219</f>
        <v>59.400000000000006</v>
      </c>
      <c r="V250" s="43">
        <f>C215*D219</f>
        <v>59.400000000000006</v>
      </c>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136"/>
      <c r="AZ250" s="174"/>
      <c r="BE250" s="174"/>
      <c r="BJ250" s="125"/>
    </row>
    <row r="251" spans="3:198" ht="18" customHeight="1" outlineLevel="1" x14ac:dyDescent="0.2">
      <c r="C251" s="134" t="str">
        <f>$O$2</f>
        <v>ADEME TEND</v>
      </c>
      <c r="D251" s="6"/>
      <c r="E251" s="4" t="s">
        <v>28</v>
      </c>
      <c r="F251" s="34"/>
      <c r="H251" s="135">
        <f>O$246</f>
        <v>0</v>
      </c>
      <c r="I251" s="43">
        <f>T$246</f>
        <v>0</v>
      </c>
      <c r="J251" s="43">
        <f>Y$246</f>
        <v>63.320000000000007</v>
      </c>
      <c r="K251" s="43">
        <f>AD$246</f>
        <v>63.320000000000007</v>
      </c>
      <c r="L251" s="43">
        <f>AN$246</f>
        <v>49.28</v>
      </c>
      <c r="M251" s="136">
        <f>AX$246</f>
        <v>49.28</v>
      </c>
      <c r="N251" s="43"/>
      <c r="O251" s="135"/>
      <c r="P251" s="43"/>
      <c r="Q251" s="43"/>
      <c r="R251" s="43"/>
      <c r="S251" s="43"/>
      <c r="T251" s="43"/>
      <c r="U251" s="43"/>
      <c r="V251" s="43">
        <f t="shared" ref="V251:AX251" si="186">V$246</f>
        <v>59.400000000000006</v>
      </c>
      <c r="W251" s="43">
        <f t="shared" si="186"/>
        <v>63.320000000000007</v>
      </c>
      <c r="X251" s="43">
        <f t="shared" si="186"/>
        <v>63.320000000000007</v>
      </c>
      <c r="Y251" s="43">
        <f t="shared" si="186"/>
        <v>63.320000000000007</v>
      </c>
      <c r="Z251" s="43">
        <f t="shared" si="186"/>
        <v>63.320000000000007</v>
      </c>
      <c r="AA251" s="43">
        <f t="shared" si="186"/>
        <v>63.320000000000007</v>
      </c>
      <c r="AB251" s="43">
        <f t="shared" si="186"/>
        <v>63.320000000000007</v>
      </c>
      <c r="AC251" s="43">
        <f t="shared" si="186"/>
        <v>63.320000000000007</v>
      </c>
      <c r="AD251" s="43">
        <f t="shared" si="186"/>
        <v>63.320000000000007</v>
      </c>
      <c r="AE251" s="43">
        <f t="shared" si="186"/>
        <v>49.28</v>
      </c>
      <c r="AF251" s="43">
        <f t="shared" si="186"/>
        <v>49.28</v>
      </c>
      <c r="AG251" s="43">
        <f t="shared" si="186"/>
        <v>49.28</v>
      </c>
      <c r="AH251" s="43">
        <f t="shared" si="186"/>
        <v>49.28</v>
      </c>
      <c r="AI251" s="43">
        <f t="shared" si="186"/>
        <v>49.28</v>
      </c>
      <c r="AJ251" s="43">
        <f t="shared" si="186"/>
        <v>49.28</v>
      </c>
      <c r="AK251" s="43">
        <f t="shared" si="186"/>
        <v>49.28</v>
      </c>
      <c r="AL251" s="43">
        <f t="shared" si="186"/>
        <v>49.28</v>
      </c>
      <c r="AM251" s="43">
        <f t="shared" si="186"/>
        <v>49.28</v>
      </c>
      <c r="AN251" s="43">
        <f t="shared" si="186"/>
        <v>49.28</v>
      </c>
      <c r="AO251" s="43">
        <f t="shared" si="186"/>
        <v>49.28</v>
      </c>
      <c r="AP251" s="43">
        <f t="shared" si="186"/>
        <v>49.28</v>
      </c>
      <c r="AQ251" s="43">
        <f t="shared" si="186"/>
        <v>49.28</v>
      </c>
      <c r="AR251" s="43">
        <f t="shared" si="186"/>
        <v>49.28</v>
      </c>
      <c r="AS251" s="43">
        <f t="shared" si="186"/>
        <v>49.28</v>
      </c>
      <c r="AT251" s="43">
        <f t="shared" si="186"/>
        <v>49.28</v>
      </c>
      <c r="AU251" s="43">
        <f t="shared" si="186"/>
        <v>49.28</v>
      </c>
      <c r="AV251" s="43">
        <f t="shared" si="186"/>
        <v>49.28</v>
      </c>
      <c r="AW251" s="43">
        <f t="shared" si="186"/>
        <v>49.28</v>
      </c>
      <c r="AX251" s="136">
        <f t="shared" si="186"/>
        <v>49.28</v>
      </c>
      <c r="AZ251" s="175">
        <f>(SUM(W251:AD251))/(AD$1-W$1+1)</f>
        <v>63.32</v>
      </c>
      <c r="BE251" s="175">
        <f>(SUM(AE251:AX251))/(AX$1-AE$1+1)</f>
        <v>49.279999999999987</v>
      </c>
      <c r="BJ251" s="181">
        <f>SUM(W251:AX251)</f>
        <v>1492.1599999999996</v>
      </c>
    </row>
    <row r="252" spans="3:198" ht="18" customHeight="1" outlineLevel="1" x14ac:dyDescent="0.2">
      <c r="C252" s="134" t="str">
        <f>$AZ$2</f>
        <v>ADEME S1</v>
      </c>
      <c r="D252" s="6"/>
      <c r="E252" s="4" t="s">
        <v>28</v>
      </c>
      <c r="F252" s="34"/>
      <c r="H252" s="135">
        <f>AZ$246</f>
        <v>0</v>
      </c>
      <c r="I252" s="43">
        <f>BE$246</f>
        <v>0</v>
      </c>
      <c r="J252" s="43">
        <f>BJ$246</f>
        <v>65.642022222222224</v>
      </c>
      <c r="K252" s="43">
        <f>BO$246</f>
        <v>65.642022222222224</v>
      </c>
      <c r="L252" s="43">
        <f>BY$246</f>
        <v>29.027022222222218</v>
      </c>
      <c r="M252" s="136">
        <f>CI$246</f>
        <v>26.734399999999997</v>
      </c>
      <c r="N252" s="43"/>
      <c r="O252" s="135"/>
      <c r="P252" s="43"/>
      <c r="Q252" s="43"/>
      <c r="R252" s="43"/>
      <c r="S252" s="43"/>
      <c r="T252" s="43"/>
      <c r="U252" s="43"/>
      <c r="V252" s="43">
        <f t="shared" ref="V252:AX252" si="187">BG$246</f>
        <v>59.400000000000006</v>
      </c>
      <c r="W252" s="43">
        <f t="shared" si="187"/>
        <v>65.642022222222224</v>
      </c>
      <c r="X252" s="43">
        <f t="shared" si="187"/>
        <v>65.642022222222224</v>
      </c>
      <c r="Y252" s="43">
        <f t="shared" si="187"/>
        <v>65.642022222222224</v>
      </c>
      <c r="Z252" s="43">
        <f t="shared" si="187"/>
        <v>65.642022222222224</v>
      </c>
      <c r="AA252" s="43">
        <f t="shared" si="187"/>
        <v>65.642022222222224</v>
      </c>
      <c r="AB252" s="43">
        <f t="shared" si="187"/>
        <v>65.642022222222224</v>
      </c>
      <c r="AC252" s="43">
        <f t="shared" si="187"/>
        <v>65.642022222222224</v>
      </c>
      <c r="AD252" s="43">
        <f t="shared" si="187"/>
        <v>65.642022222222224</v>
      </c>
      <c r="AE252" s="43">
        <f t="shared" si="187"/>
        <v>29.027022222222218</v>
      </c>
      <c r="AF252" s="43">
        <f t="shared" si="187"/>
        <v>29.027022222222218</v>
      </c>
      <c r="AG252" s="43">
        <f t="shared" si="187"/>
        <v>29.027022222222218</v>
      </c>
      <c r="AH252" s="43">
        <f t="shared" si="187"/>
        <v>29.027022222222218</v>
      </c>
      <c r="AI252" s="43">
        <f t="shared" si="187"/>
        <v>29.027022222222218</v>
      </c>
      <c r="AJ252" s="43">
        <f t="shared" si="187"/>
        <v>29.027022222222218</v>
      </c>
      <c r="AK252" s="43">
        <f t="shared" si="187"/>
        <v>29.027022222222218</v>
      </c>
      <c r="AL252" s="43">
        <f t="shared" si="187"/>
        <v>29.027022222222218</v>
      </c>
      <c r="AM252" s="43">
        <f t="shared" si="187"/>
        <v>29.027022222222218</v>
      </c>
      <c r="AN252" s="43">
        <f t="shared" si="187"/>
        <v>29.027022222222218</v>
      </c>
      <c r="AO252" s="43">
        <f t="shared" si="187"/>
        <v>29.027022222222218</v>
      </c>
      <c r="AP252" s="43">
        <f t="shared" si="187"/>
        <v>29.027022222222218</v>
      </c>
      <c r="AQ252" s="43">
        <f t="shared" si="187"/>
        <v>29.027022222222218</v>
      </c>
      <c r="AR252" s="43">
        <f t="shared" si="187"/>
        <v>29.027022222222218</v>
      </c>
      <c r="AS252" s="43">
        <f t="shared" si="187"/>
        <v>29.027022222222218</v>
      </c>
      <c r="AT252" s="43">
        <f t="shared" si="187"/>
        <v>29.027022222222218</v>
      </c>
      <c r="AU252" s="43">
        <f t="shared" si="187"/>
        <v>29.027022222222218</v>
      </c>
      <c r="AV252" s="43">
        <f t="shared" si="187"/>
        <v>29.027022222222218</v>
      </c>
      <c r="AW252" s="43">
        <f t="shared" si="187"/>
        <v>29.027022222222218</v>
      </c>
      <c r="AX252" s="136">
        <f t="shared" si="187"/>
        <v>26.734399999999997</v>
      </c>
      <c r="AZ252" s="175">
        <f t="shared" ref="AZ252:AZ255" si="188">(SUM(W252:AD252))/(AD$1-W$1+1)</f>
        <v>65.642022222222224</v>
      </c>
      <c r="BE252" s="175">
        <f t="shared" ref="BE252:BE255" si="189">(SUM(AE252:AX252))/(AX$1-AE$1+1)</f>
        <v>28.912391111111113</v>
      </c>
      <c r="BJ252" s="181">
        <f t="shared" ref="BJ252:BJ255" si="190">SUM(W252:AX252)</f>
        <v>1103.3839999999993</v>
      </c>
    </row>
    <row r="253" spans="3:198" ht="18" customHeight="1" outlineLevel="1" x14ac:dyDescent="0.2">
      <c r="C253" s="134" t="str">
        <f>$CK$2</f>
        <v>ADEME S2</v>
      </c>
      <c r="D253" s="6"/>
      <c r="E253" s="4" t="s">
        <v>28</v>
      </c>
      <c r="F253" s="34"/>
      <c r="H253" s="135">
        <f>CK$246</f>
        <v>0</v>
      </c>
      <c r="I253" s="43">
        <f>CP$246</f>
        <v>0</v>
      </c>
      <c r="J253" s="43">
        <f>CU$246</f>
        <v>74.697500000000005</v>
      </c>
      <c r="K253" s="43">
        <f>CZ$246</f>
        <v>74.697500000000005</v>
      </c>
      <c r="L253" s="43">
        <f>DJ$246</f>
        <v>23.209999999999994</v>
      </c>
      <c r="M253" s="136">
        <f>DT$246</f>
        <v>23.209999999999994</v>
      </c>
      <c r="N253" s="43"/>
      <c r="O253" s="135"/>
      <c r="P253" s="43"/>
      <c r="Q253" s="43"/>
      <c r="R253" s="43"/>
      <c r="S253" s="43"/>
      <c r="T253" s="43"/>
      <c r="U253" s="43"/>
      <c r="V253" s="43">
        <f t="shared" ref="V253:AX253" si="191">CR$246</f>
        <v>59.400000000000006</v>
      </c>
      <c r="W253" s="43">
        <f t="shared" si="191"/>
        <v>74.697500000000005</v>
      </c>
      <c r="X253" s="43">
        <f t="shared" si="191"/>
        <v>74.697500000000005</v>
      </c>
      <c r="Y253" s="43">
        <f t="shared" si="191"/>
        <v>74.697500000000005</v>
      </c>
      <c r="Z253" s="43">
        <f t="shared" si="191"/>
        <v>74.697500000000005</v>
      </c>
      <c r="AA253" s="43">
        <f t="shared" si="191"/>
        <v>74.697500000000005</v>
      </c>
      <c r="AB253" s="43">
        <f t="shared" si="191"/>
        <v>74.697500000000005</v>
      </c>
      <c r="AC253" s="43">
        <f t="shared" si="191"/>
        <v>74.697500000000005</v>
      </c>
      <c r="AD253" s="43">
        <f t="shared" si="191"/>
        <v>74.697500000000005</v>
      </c>
      <c r="AE253" s="43">
        <f t="shared" si="191"/>
        <v>23.209999999999994</v>
      </c>
      <c r="AF253" s="43">
        <f t="shared" si="191"/>
        <v>23.209999999999994</v>
      </c>
      <c r="AG253" s="43">
        <f t="shared" si="191"/>
        <v>23.209999999999994</v>
      </c>
      <c r="AH253" s="43">
        <f t="shared" si="191"/>
        <v>23.209999999999994</v>
      </c>
      <c r="AI253" s="43">
        <f t="shared" si="191"/>
        <v>23.209999999999994</v>
      </c>
      <c r="AJ253" s="43">
        <f t="shared" si="191"/>
        <v>23.209999999999994</v>
      </c>
      <c r="AK253" s="43">
        <f t="shared" si="191"/>
        <v>23.209999999999994</v>
      </c>
      <c r="AL253" s="43">
        <f t="shared" si="191"/>
        <v>23.209999999999994</v>
      </c>
      <c r="AM253" s="43">
        <f t="shared" si="191"/>
        <v>23.209999999999994</v>
      </c>
      <c r="AN253" s="43">
        <f t="shared" si="191"/>
        <v>23.209999999999994</v>
      </c>
      <c r="AO253" s="43">
        <f t="shared" si="191"/>
        <v>23.209999999999994</v>
      </c>
      <c r="AP253" s="43">
        <f t="shared" si="191"/>
        <v>23.209999999999994</v>
      </c>
      <c r="AQ253" s="43">
        <f t="shared" si="191"/>
        <v>23.209999999999994</v>
      </c>
      <c r="AR253" s="43">
        <f t="shared" si="191"/>
        <v>23.209999999999994</v>
      </c>
      <c r="AS253" s="43">
        <f t="shared" si="191"/>
        <v>23.209999999999994</v>
      </c>
      <c r="AT253" s="43">
        <f t="shared" si="191"/>
        <v>23.209999999999994</v>
      </c>
      <c r="AU253" s="43">
        <f t="shared" si="191"/>
        <v>23.209999999999994</v>
      </c>
      <c r="AV253" s="43">
        <f t="shared" si="191"/>
        <v>23.209999999999994</v>
      </c>
      <c r="AW253" s="43">
        <f t="shared" si="191"/>
        <v>23.209999999999994</v>
      </c>
      <c r="AX253" s="136">
        <f t="shared" si="191"/>
        <v>23.209999999999994</v>
      </c>
      <c r="AZ253" s="175">
        <f t="shared" si="188"/>
        <v>74.697500000000005</v>
      </c>
      <c r="BE253" s="175">
        <f t="shared" si="189"/>
        <v>23.209999999999987</v>
      </c>
      <c r="BJ253" s="181">
        <f t="shared" si="190"/>
        <v>1061.7800000000007</v>
      </c>
    </row>
    <row r="254" spans="3:198" ht="18" customHeight="1" outlineLevel="1" x14ac:dyDescent="0.2">
      <c r="C254" s="134" t="str">
        <f>$DV$2</f>
        <v>ADEME S3</v>
      </c>
      <c r="D254" s="6"/>
      <c r="E254" s="4" t="s">
        <v>28</v>
      </c>
      <c r="F254" s="34"/>
      <c r="H254" s="135">
        <f>DV$246</f>
        <v>0</v>
      </c>
      <c r="I254" s="43">
        <f>EA$246</f>
        <v>0</v>
      </c>
      <c r="J254" s="43">
        <f>EF$246</f>
        <v>393.55629861623925</v>
      </c>
      <c r="K254" s="43">
        <f>EK$246</f>
        <v>393.55629861623925</v>
      </c>
      <c r="L254" s="43">
        <f>EU$246</f>
        <v>153.83272487251463</v>
      </c>
      <c r="M254" s="136">
        <f>FE$246</f>
        <v>0</v>
      </c>
      <c r="N254" s="43"/>
      <c r="O254" s="135"/>
      <c r="P254" s="43"/>
      <c r="Q254" s="43"/>
      <c r="R254" s="43"/>
      <c r="S254" s="43"/>
      <c r="T254" s="43"/>
      <c r="U254" s="43"/>
      <c r="V254" s="43">
        <f t="shared" ref="V254:AX254" si="192">EC$246</f>
        <v>59.400000000000006</v>
      </c>
      <c r="W254" s="43">
        <f t="shared" si="192"/>
        <v>393.55629861623925</v>
      </c>
      <c r="X254" s="43">
        <f t="shared" si="192"/>
        <v>393.55629861623925</v>
      </c>
      <c r="Y254" s="43">
        <f t="shared" si="192"/>
        <v>393.55629861623925</v>
      </c>
      <c r="Z254" s="43">
        <f t="shared" si="192"/>
        <v>393.55629861623925</v>
      </c>
      <c r="AA254" s="43">
        <f t="shared" si="192"/>
        <v>393.55629861623925</v>
      </c>
      <c r="AB254" s="43">
        <f t="shared" si="192"/>
        <v>393.55629861623925</v>
      </c>
      <c r="AC254" s="43">
        <f t="shared" si="192"/>
        <v>393.55629861623925</v>
      </c>
      <c r="AD254" s="43">
        <f t="shared" si="192"/>
        <v>393.55629861623925</v>
      </c>
      <c r="AE254" s="43">
        <f t="shared" si="192"/>
        <v>271.15918641097619</v>
      </c>
      <c r="AF254" s="43">
        <f t="shared" si="192"/>
        <v>271.15918641097619</v>
      </c>
      <c r="AG254" s="43">
        <f t="shared" si="192"/>
        <v>271.15918641097619</v>
      </c>
      <c r="AH254" s="43">
        <f t="shared" si="192"/>
        <v>271.15918641097619</v>
      </c>
      <c r="AI254" s="43">
        <f t="shared" si="192"/>
        <v>271.15918641097619</v>
      </c>
      <c r="AJ254" s="43">
        <f t="shared" si="192"/>
        <v>153.83272487251463</v>
      </c>
      <c r="AK254" s="43">
        <f t="shared" si="192"/>
        <v>153.83272487251463</v>
      </c>
      <c r="AL254" s="43">
        <f t="shared" si="192"/>
        <v>153.83272487251463</v>
      </c>
      <c r="AM254" s="43">
        <f t="shared" si="192"/>
        <v>153.83272487251463</v>
      </c>
      <c r="AN254" s="43">
        <f t="shared" si="192"/>
        <v>153.83272487251463</v>
      </c>
      <c r="AO254" s="43">
        <f t="shared" si="192"/>
        <v>153.83272487251463</v>
      </c>
      <c r="AP254" s="43">
        <f t="shared" si="192"/>
        <v>153.83272487251463</v>
      </c>
      <c r="AQ254" s="43">
        <f t="shared" si="192"/>
        <v>153.83272487251463</v>
      </c>
      <c r="AR254" s="43">
        <f t="shared" si="192"/>
        <v>153.83272487251463</v>
      </c>
      <c r="AS254" s="43">
        <f t="shared" si="192"/>
        <v>153.83272487251463</v>
      </c>
      <c r="AT254" s="43">
        <f t="shared" si="192"/>
        <v>153.83272487251463</v>
      </c>
      <c r="AU254" s="43">
        <f t="shared" si="192"/>
        <v>153.83272487251463</v>
      </c>
      <c r="AV254" s="43">
        <f t="shared" si="192"/>
        <v>153.83272487251463</v>
      </c>
      <c r="AW254" s="43">
        <f t="shared" si="192"/>
        <v>153.83272487251463</v>
      </c>
      <c r="AX254" s="136">
        <f t="shared" si="192"/>
        <v>0</v>
      </c>
      <c r="AZ254" s="175">
        <f t="shared" si="188"/>
        <v>393.55629861623925</v>
      </c>
      <c r="BE254" s="175">
        <f t="shared" si="189"/>
        <v>175.47270401350423</v>
      </c>
      <c r="BJ254" s="181">
        <f t="shared" si="190"/>
        <v>6657.904469199997</v>
      </c>
    </row>
    <row r="255" spans="3:198" ht="18" customHeight="1" outlineLevel="1" x14ac:dyDescent="0.2">
      <c r="C255" s="134" t="str">
        <f>$FG$2</f>
        <v>ADEME S4</v>
      </c>
      <c r="D255" s="6"/>
      <c r="E255" s="4" t="s">
        <v>28</v>
      </c>
      <c r="F255" s="34"/>
      <c r="H255" s="135">
        <f>FG$246</f>
        <v>0</v>
      </c>
      <c r="I255" s="43">
        <f>FL$246</f>
        <v>0</v>
      </c>
      <c r="J255" s="43">
        <f>FQ$246</f>
        <v>148.89300000000003</v>
      </c>
      <c r="K255" s="43">
        <f>FV$246</f>
        <v>148.89300000000003</v>
      </c>
      <c r="L255" s="43">
        <f>GF$246</f>
        <v>102.30201600000001</v>
      </c>
      <c r="M255" s="136">
        <f>GP$246</f>
        <v>43.281216000000001</v>
      </c>
      <c r="N255" s="43"/>
      <c r="O255" s="135"/>
      <c r="P255" s="43"/>
      <c r="Q255" s="43"/>
      <c r="R255" s="43"/>
      <c r="S255" s="43"/>
      <c r="T255" s="43"/>
      <c r="U255" s="43"/>
      <c r="V255" s="43">
        <f t="shared" ref="V255:AX255" si="193">FN$246</f>
        <v>59.400000000000006</v>
      </c>
      <c r="W255" s="43">
        <f t="shared" si="193"/>
        <v>148.89300000000003</v>
      </c>
      <c r="X255" s="43">
        <f t="shared" si="193"/>
        <v>148.89300000000003</v>
      </c>
      <c r="Y255" s="43">
        <f t="shared" si="193"/>
        <v>148.89300000000003</v>
      </c>
      <c r="Z255" s="43">
        <f t="shared" si="193"/>
        <v>148.89300000000003</v>
      </c>
      <c r="AA255" s="43">
        <f t="shared" si="193"/>
        <v>148.89300000000003</v>
      </c>
      <c r="AB255" s="43">
        <f t="shared" si="193"/>
        <v>148.89300000000003</v>
      </c>
      <c r="AC255" s="43">
        <f t="shared" si="193"/>
        <v>148.89300000000003</v>
      </c>
      <c r="AD255" s="43">
        <f t="shared" si="193"/>
        <v>148.89300000000003</v>
      </c>
      <c r="AE255" s="43">
        <f t="shared" si="193"/>
        <v>102.30201600000001</v>
      </c>
      <c r="AF255" s="43">
        <f t="shared" si="193"/>
        <v>102.30201600000001</v>
      </c>
      <c r="AG255" s="43">
        <f t="shared" si="193"/>
        <v>102.30201600000001</v>
      </c>
      <c r="AH255" s="43">
        <f t="shared" si="193"/>
        <v>102.30201600000001</v>
      </c>
      <c r="AI255" s="43">
        <f t="shared" si="193"/>
        <v>102.30201600000001</v>
      </c>
      <c r="AJ255" s="43">
        <f t="shared" si="193"/>
        <v>102.30201600000001</v>
      </c>
      <c r="AK255" s="43">
        <f t="shared" si="193"/>
        <v>102.30201600000001</v>
      </c>
      <c r="AL255" s="43">
        <f t="shared" si="193"/>
        <v>102.30201600000001</v>
      </c>
      <c r="AM255" s="43">
        <f t="shared" si="193"/>
        <v>102.30201600000001</v>
      </c>
      <c r="AN255" s="43">
        <f t="shared" si="193"/>
        <v>102.30201600000001</v>
      </c>
      <c r="AO255" s="43">
        <f t="shared" si="193"/>
        <v>102.30201600000001</v>
      </c>
      <c r="AP255" s="43">
        <f t="shared" si="193"/>
        <v>102.30201600000001</v>
      </c>
      <c r="AQ255" s="43">
        <f t="shared" si="193"/>
        <v>102.30201600000001</v>
      </c>
      <c r="AR255" s="43">
        <f t="shared" si="193"/>
        <v>102.30201600000001</v>
      </c>
      <c r="AS255" s="43">
        <f t="shared" si="193"/>
        <v>102.30201600000001</v>
      </c>
      <c r="AT255" s="43">
        <f t="shared" si="193"/>
        <v>102.30201600000001</v>
      </c>
      <c r="AU255" s="43">
        <f t="shared" si="193"/>
        <v>102.30201600000001</v>
      </c>
      <c r="AV255" s="43">
        <f t="shared" si="193"/>
        <v>102.30201600000001</v>
      </c>
      <c r="AW255" s="43">
        <f t="shared" si="193"/>
        <v>102.30201600000001</v>
      </c>
      <c r="AX255" s="136">
        <f t="shared" si="193"/>
        <v>43.281216000000001</v>
      </c>
      <c r="AZ255" s="175">
        <f t="shared" si="188"/>
        <v>148.89300000000003</v>
      </c>
      <c r="BE255" s="175">
        <f t="shared" si="189"/>
        <v>99.350976000000031</v>
      </c>
      <c r="BJ255" s="181">
        <f t="shared" si="190"/>
        <v>3178.1635200000019</v>
      </c>
    </row>
    <row r="256" spans="3:198" outlineLevel="1" x14ac:dyDescent="0.2">
      <c r="C256" s="279"/>
      <c r="D256" s="279"/>
      <c r="E256" s="279"/>
      <c r="F256" s="279"/>
      <c r="H256" s="279"/>
      <c r="I256" s="279"/>
      <c r="J256" s="279"/>
      <c r="K256" s="279"/>
      <c r="L256" s="279"/>
      <c r="M256" s="279"/>
      <c r="O256" s="279"/>
      <c r="P256" s="279"/>
      <c r="Q256" s="279"/>
      <c r="R256" s="279"/>
      <c r="S256" s="279"/>
      <c r="T256" s="279"/>
      <c r="U256" s="279"/>
      <c r="V256" s="279"/>
      <c r="W256" s="279"/>
      <c r="X256" s="279"/>
      <c r="Y256" s="279"/>
      <c r="Z256" s="279"/>
      <c r="AA256" s="279"/>
      <c r="AB256" s="279"/>
      <c r="AC256" s="279"/>
      <c r="AD256" s="279"/>
      <c r="AE256" s="279"/>
      <c r="AF256" s="279"/>
      <c r="AG256" s="279"/>
      <c r="AH256" s="279"/>
      <c r="AI256" s="279"/>
      <c r="AJ256" s="279"/>
      <c r="AK256" s="279"/>
      <c r="AL256" s="279"/>
      <c r="AM256" s="279"/>
      <c r="AN256" s="279"/>
      <c r="AO256" s="279"/>
      <c r="AP256" s="279"/>
      <c r="AQ256" s="279"/>
      <c r="AR256" s="279"/>
      <c r="AS256" s="279"/>
      <c r="AT256" s="279"/>
      <c r="AU256" s="279"/>
      <c r="AV256" s="279"/>
      <c r="AW256" s="279"/>
      <c r="AX256" s="279"/>
      <c r="AZ256" s="279"/>
      <c r="BA256" s="279"/>
      <c r="BB256" s="279"/>
      <c r="BC256" s="279"/>
      <c r="BD256" s="279"/>
      <c r="BE256" s="279"/>
      <c r="BF256" s="279"/>
      <c r="BG256" s="279"/>
      <c r="BH256" s="279"/>
      <c r="BI256" s="279"/>
      <c r="BJ256" s="279"/>
    </row>
  </sheetData>
  <conditionalFormatting sqref="C115 C116:F116 E115:F115">
    <cfRule type="duplicateValues" dxfId="18" priority="38"/>
  </conditionalFormatting>
  <conditionalFormatting sqref="C127:C129 D151">
    <cfRule type="duplicateValues" dxfId="17" priority="66"/>
  </conditionalFormatting>
  <conditionalFormatting sqref="C150:C157 E150:F157">
    <cfRule type="duplicateValues" dxfId="16" priority="64"/>
  </conditionalFormatting>
  <conditionalFormatting sqref="C165">
    <cfRule type="duplicateValues" dxfId="15" priority="11"/>
  </conditionalFormatting>
  <conditionalFormatting sqref="C103:F103 C105:F107 C104 E104:F104">
    <cfRule type="duplicateValues" dxfId="14" priority="37"/>
  </conditionalFormatting>
  <conditionalFormatting sqref="C126:F126 D127:F129 C124:C125 E124:F125">
    <cfRule type="duplicateValues" dxfId="13" priority="15"/>
  </conditionalFormatting>
  <conditionalFormatting sqref="D104">
    <cfRule type="duplicateValues" dxfId="12" priority="7"/>
  </conditionalFormatting>
  <conditionalFormatting sqref="D115">
    <cfRule type="duplicateValues" dxfId="11" priority="16"/>
  </conditionalFormatting>
  <conditionalFormatting sqref="D124">
    <cfRule type="duplicateValues" dxfId="10" priority="6"/>
  </conditionalFormatting>
  <conditionalFormatting sqref="D125">
    <cfRule type="duplicateValues" dxfId="9" priority="5"/>
  </conditionalFormatting>
  <conditionalFormatting sqref="D150">
    <cfRule type="duplicateValues" dxfId="8" priority="4"/>
  </conditionalFormatting>
  <conditionalFormatting sqref="D152:D153">
    <cfRule type="duplicateValues" dxfId="7" priority="8"/>
  </conditionalFormatting>
  <conditionalFormatting sqref="D154:D156">
    <cfRule type="duplicateValues" dxfId="6" priority="2"/>
  </conditionalFormatting>
  <conditionalFormatting sqref="D165">
    <cfRule type="duplicateValues" dxfId="5" priority="1"/>
  </conditionalFormatting>
  <conditionalFormatting sqref="L152:L154">
    <cfRule type="duplicateValues" dxfId="4" priority="62"/>
  </conditionalFormatting>
  <hyperlinks>
    <hyperlink ref="B150" r:id="rId1" xr:uid="{7C4564B4-7B78-4FEA-BF57-A76B07202DFA}"/>
    <hyperlink ref="B24" r:id="rId2" xr:uid="{05846E97-E914-43C2-922F-5B1E01279982}"/>
    <hyperlink ref="B51" r:id="rId3" xr:uid="{CF7188F8-AA41-4941-B6B2-CBB8CE4D902B}"/>
    <hyperlink ref="B21" r:id="rId4" xr:uid="{D44B053C-6234-4B1A-8B2E-2BAE4701EE46}"/>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0306-C105-4DB7-933A-D2A88498650F}">
  <dimension ref="A1:GQ206"/>
  <sheetViews>
    <sheetView showGridLines="0" tabSelected="1" zoomScaleNormal="100" workbookViewId="0">
      <pane xSplit="6" ySplit="1" topLeftCell="BO171" activePane="bottomRight" state="frozen"/>
      <selection pane="topRight" activeCell="G1" sqref="G1"/>
      <selection pane="bottomLeft" activeCell="A2" sqref="A2"/>
      <selection pane="bottomRight" activeCell="C190" sqref="C190"/>
    </sheetView>
  </sheetViews>
  <sheetFormatPr baseColWidth="10" defaultColWidth="11" defaultRowHeight="14.25" outlineLevelRow="1" outlineLevelCol="1" x14ac:dyDescent="0.2"/>
  <cols>
    <col min="3" max="3" width="15.625" customWidth="1"/>
    <col min="4" max="4" width="19.25" customWidth="1"/>
    <col min="5" max="6" width="15.625" customWidth="1"/>
    <col min="7" max="14" width="10.625" customWidth="1"/>
    <col min="15" max="15" width="10.625" customWidth="1" collapsed="1"/>
    <col min="16" max="19" width="10.625" hidden="1" customWidth="1" outlineLevel="1"/>
    <col min="20" max="20" width="10.625" customWidth="1" collapsed="1"/>
    <col min="21" max="24" width="10.625" hidden="1" customWidth="1" outlineLevel="1"/>
    <col min="25" max="25" width="10.625" customWidth="1" collapsed="1"/>
    <col min="26" max="29" width="10.625" hidden="1" customWidth="1" outlineLevel="1"/>
    <col min="30" max="30" width="10.625" customWidth="1" collapsed="1"/>
    <col min="31" max="39" width="10.625" hidden="1" customWidth="1" outlineLevel="1"/>
    <col min="40" max="40" width="10.625" customWidth="1" collapsed="1"/>
    <col min="41" max="49" width="10.625" hidden="1" customWidth="1" outlineLevel="1"/>
    <col min="50" max="50" width="10.625" customWidth="1" collapsed="1"/>
    <col min="51" max="51" width="10.625" customWidth="1"/>
    <col min="52" max="52" width="10.625" customWidth="1" collapsed="1"/>
    <col min="53" max="56" width="10.625" hidden="1" customWidth="1" outlineLevel="1"/>
    <col min="57" max="57" width="10.625" customWidth="1" collapsed="1"/>
    <col min="58" max="61" width="10.625" hidden="1" customWidth="1" outlineLevel="1"/>
    <col min="62" max="62" width="10.625" customWidth="1" collapsed="1"/>
    <col min="63" max="66" width="10.625" hidden="1" customWidth="1" outlineLevel="1"/>
    <col min="67" max="67" width="10.625" customWidth="1" collapsed="1"/>
    <col min="68" max="76" width="10.625" hidden="1" customWidth="1" outlineLevel="1"/>
    <col min="77" max="77" width="10.625" customWidth="1" collapsed="1"/>
    <col min="78" max="86" width="10.625" hidden="1" customWidth="1" outlineLevel="1"/>
    <col min="87" max="87" width="10.625" customWidth="1" collapsed="1"/>
    <col min="88" max="88" width="10.625" customWidth="1"/>
    <col min="89" max="89" width="10.625" customWidth="1" collapsed="1"/>
    <col min="90" max="93" width="10.625" hidden="1" customWidth="1" outlineLevel="1"/>
    <col min="94" max="94" width="10.625" customWidth="1" collapsed="1"/>
    <col min="95" max="98" width="10.625" hidden="1" customWidth="1" outlineLevel="1"/>
    <col min="99" max="99" width="10.625" customWidth="1" collapsed="1"/>
    <col min="100" max="103" width="10.625" hidden="1" customWidth="1" outlineLevel="1"/>
    <col min="104" max="104" width="10.625" customWidth="1" collapsed="1"/>
    <col min="105" max="113" width="10.625" hidden="1" customWidth="1" outlineLevel="1"/>
    <col min="114" max="114" width="10.625" customWidth="1" collapsed="1"/>
    <col min="115" max="123" width="10.625" hidden="1" customWidth="1" outlineLevel="1"/>
    <col min="124" max="124" width="10.625" customWidth="1" collapsed="1"/>
    <col min="125" max="125" width="10.625" customWidth="1"/>
    <col min="126" max="126" width="10.625" customWidth="1" collapsed="1"/>
    <col min="127" max="130" width="10.625" hidden="1" customWidth="1" outlineLevel="1"/>
    <col min="131" max="131" width="10.625" customWidth="1" collapsed="1"/>
    <col min="132" max="135" width="10.625" hidden="1" customWidth="1" outlineLevel="1"/>
    <col min="136" max="136" width="10.625" customWidth="1" collapsed="1"/>
    <col min="137" max="140" width="10.625" hidden="1" customWidth="1" outlineLevel="1"/>
    <col min="141" max="141" width="10.625" customWidth="1" collapsed="1"/>
    <col min="142" max="150" width="10.625" hidden="1" customWidth="1" outlineLevel="1"/>
    <col min="151" max="151" width="10.625" customWidth="1" collapsed="1"/>
    <col min="152" max="160" width="10.625" hidden="1" customWidth="1" outlineLevel="1"/>
    <col min="161" max="161" width="10.625" customWidth="1" collapsed="1"/>
    <col min="162" max="162" width="10.625" customWidth="1"/>
    <col min="163" max="163" width="10.625" customWidth="1" collapsed="1"/>
    <col min="164" max="167" width="10.625" hidden="1" customWidth="1" outlineLevel="1"/>
    <col min="168" max="168" width="10.625" customWidth="1" collapsed="1"/>
    <col min="169" max="172" width="10.625" hidden="1" customWidth="1" outlineLevel="1"/>
    <col min="173" max="173" width="10.625" customWidth="1" collapsed="1"/>
    <col min="174" max="177" width="10.625" hidden="1" customWidth="1" outlineLevel="1"/>
    <col min="178" max="178" width="10.625" customWidth="1" collapsed="1"/>
    <col min="179" max="187" width="10.625" hidden="1" customWidth="1" outlineLevel="1"/>
    <col min="188" max="188" width="10.625" customWidth="1" collapsed="1"/>
    <col min="189" max="197" width="10.625" hidden="1" customWidth="1" outlineLevel="1"/>
    <col min="198" max="198" width="10.625" customWidth="1" collapsed="1"/>
  </cols>
  <sheetData>
    <row r="1" spans="1:198" s="6" customFormat="1" ht="22.15" customHeight="1" x14ac:dyDescent="0.2">
      <c r="A1" s="4" t="s">
        <v>29</v>
      </c>
      <c r="B1" s="4" t="s">
        <v>30</v>
      </c>
      <c r="C1" s="5" t="s">
        <v>18</v>
      </c>
      <c r="H1" s="225">
        <v>2015</v>
      </c>
      <c r="I1" s="7">
        <v>2016</v>
      </c>
      <c r="J1" s="7">
        <v>2017</v>
      </c>
      <c r="K1" s="7">
        <v>2018</v>
      </c>
      <c r="L1" s="7">
        <v>2019</v>
      </c>
      <c r="M1" s="236">
        <v>2020</v>
      </c>
      <c r="O1" s="237">
        <v>2015</v>
      </c>
      <c r="P1" s="9">
        <v>2016</v>
      </c>
      <c r="Q1" s="9">
        <v>2017</v>
      </c>
      <c r="R1" s="9">
        <v>2018</v>
      </c>
      <c r="S1" s="9">
        <v>2019</v>
      </c>
      <c r="T1" s="9">
        <v>2020</v>
      </c>
      <c r="U1" s="9">
        <v>2021</v>
      </c>
      <c r="V1" s="9">
        <v>2022</v>
      </c>
      <c r="W1" s="9">
        <v>2023</v>
      </c>
      <c r="X1" s="9">
        <v>2024</v>
      </c>
      <c r="Y1" s="9">
        <v>2025</v>
      </c>
      <c r="Z1" s="9">
        <v>2026</v>
      </c>
      <c r="AA1" s="9">
        <v>2027</v>
      </c>
      <c r="AB1" s="9">
        <v>2028</v>
      </c>
      <c r="AC1" s="9">
        <v>2029</v>
      </c>
      <c r="AD1" s="9">
        <v>2030</v>
      </c>
      <c r="AE1" s="9">
        <v>2031</v>
      </c>
      <c r="AF1" s="9">
        <v>2032</v>
      </c>
      <c r="AG1" s="9">
        <v>2033</v>
      </c>
      <c r="AH1" s="9">
        <v>2034</v>
      </c>
      <c r="AI1" s="9">
        <v>2035</v>
      </c>
      <c r="AJ1" s="9">
        <v>2036</v>
      </c>
      <c r="AK1" s="9">
        <v>2037</v>
      </c>
      <c r="AL1" s="9">
        <v>2038</v>
      </c>
      <c r="AM1" s="9">
        <v>2039</v>
      </c>
      <c r="AN1" s="9">
        <v>2040</v>
      </c>
      <c r="AO1" s="9">
        <v>2041</v>
      </c>
      <c r="AP1" s="9">
        <v>2042</v>
      </c>
      <c r="AQ1" s="9">
        <v>2043</v>
      </c>
      <c r="AR1" s="9">
        <v>2044</v>
      </c>
      <c r="AS1" s="9">
        <v>2045</v>
      </c>
      <c r="AT1" s="9">
        <v>2046</v>
      </c>
      <c r="AU1" s="9">
        <v>2047</v>
      </c>
      <c r="AV1" s="9">
        <v>2048</v>
      </c>
      <c r="AW1" s="9">
        <v>2049</v>
      </c>
      <c r="AX1" s="238">
        <v>2050</v>
      </c>
      <c r="AZ1" s="239">
        <v>2015</v>
      </c>
      <c r="BA1" s="10">
        <v>2016</v>
      </c>
      <c r="BB1" s="10">
        <v>2017</v>
      </c>
      <c r="BC1" s="10">
        <v>2018</v>
      </c>
      <c r="BD1" s="10">
        <v>2019</v>
      </c>
      <c r="BE1" s="10">
        <v>2020</v>
      </c>
      <c r="BF1" s="10">
        <v>2021</v>
      </c>
      <c r="BG1" s="10">
        <v>2022</v>
      </c>
      <c r="BH1" s="10">
        <v>2023</v>
      </c>
      <c r="BI1" s="10">
        <v>2024</v>
      </c>
      <c r="BJ1" s="10">
        <v>2025</v>
      </c>
      <c r="BK1" s="10">
        <v>2026</v>
      </c>
      <c r="BL1" s="10">
        <v>2027</v>
      </c>
      <c r="BM1" s="10">
        <v>2028</v>
      </c>
      <c r="BN1" s="10">
        <v>2029</v>
      </c>
      <c r="BO1" s="10">
        <v>2030</v>
      </c>
      <c r="BP1" s="10">
        <v>2031</v>
      </c>
      <c r="BQ1" s="10">
        <v>2032</v>
      </c>
      <c r="BR1" s="10">
        <v>2033</v>
      </c>
      <c r="BS1" s="10">
        <v>2034</v>
      </c>
      <c r="BT1" s="10">
        <v>2035</v>
      </c>
      <c r="BU1" s="10">
        <v>2036</v>
      </c>
      <c r="BV1" s="10">
        <v>2037</v>
      </c>
      <c r="BW1" s="10">
        <v>2038</v>
      </c>
      <c r="BX1" s="10">
        <v>2039</v>
      </c>
      <c r="BY1" s="10">
        <v>2040</v>
      </c>
      <c r="BZ1" s="10">
        <v>2041</v>
      </c>
      <c r="CA1" s="10">
        <v>2042</v>
      </c>
      <c r="CB1" s="10">
        <v>2043</v>
      </c>
      <c r="CC1" s="10">
        <v>2044</v>
      </c>
      <c r="CD1" s="10">
        <v>2045</v>
      </c>
      <c r="CE1" s="10">
        <v>2046</v>
      </c>
      <c r="CF1" s="10">
        <v>2047</v>
      </c>
      <c r="CG1" s="10">
        <v>2048</v>
      </c>
      <c r="CH1" s="10">
        <v>2049</v>
      </c>
      <c r="CI1" s="240">
        <v>2050</v>
      </c>
      <c r="CK1" s="241">
        <v>2015</v>
      </c>
      <c r="CL1" s="11">
        <v>2016</v>
      </c>
      <c r="CM1" s="11">
        <v>2017</v>
      </c>
      <c r="CN1" s="11">
        <v>2018</v>
      </c>
      <c r="CO1" s="11">
        <v>2019</v>
      </c>
      <c r="CP1" s="11">
        <v>2020</v>
      </c>
      <c r="CQ1" s="11">
        <v>2021</v>
      </c>
      <c r="CR1" s="11">
        <v>2022</v>
      </c>
      <c r="CS1" s="11">
        <v>2023</v>
      </c>
      <c r="CT1" s="11">
        <v>2024</v>
      </c>
      <c r="CU1" s="11">
        <v>2025</v>
      </c>
      <c r="CV1" s="11">
        <v>2026</v>
      </c>
      <c r="CW1" s="11">
        <v>2027</v>
      </c>
      <c r="CX1" s="11">
        <v>2028</v>
      </c>
      <c r="CY1" s="11">
        <v>2029</v>
      </c>
      <c r="CZ1" s="11">
        <v>2030</v>
      </c>
      <c r="DA1" s="11">
        <v>2031</v>
      </c>
      <c r="DB1" s="11">
        <v>2032</v>
      </c>
      <c r="DC1" s="11">
        <v>2033</v>
      </c>
      <c r="DD1" s="11">
        <v>2034</v>
      </c>
      <c r="DE1" s="11">
        <v>2035</v>
      </c>
      <c r="DF1" s="11">
        <v>2036</v>
      </c>
      <c r="DG1" s="11">
        <v>2037</v>
      </c>
      <c r="DH1" s="11">
        <v>2038</v>
      </c>
      <c r="DI1" s="11">
        <v>2039</v>
      </c>
      <c r="DJ1" s="11">
        <v>2040</v>
      </c>
      <c r="DK1" s="11">
        <v>2041</v>
      </c>
      <c r="DL1" s="11">
        <v>2042</v>
      </c>
      <c r="DM1" s="11">
        <v>2043</v>
      </c>
      <c r="DN1" s="11">
        <v>2044</v>
      </c>
      <c r="DO1" s="11">
        <v>2045</v>
      </c>
      <c r="DP1" s="11">
        <v>2046</v>
      </c>
      <c r="DQ1" s="11">
        <v>2047</v>
      </c>
      <c r="DR1" s="11">
        <v>2048</v>
      </c>
      <c r="DS1" s="11">
        <v>2049</v>
      </c>
      <c r="DT1" s="242">
        <v>2050</v>
      </c>
      <c r="DV1" s="243">
        <v>2015</v>
      </c>
      <c r="DW1" s="12">
        <v>2016</v>
      </c>
      <c r="DX1" s="12">
        <v>2017</v>
      </c>
      <c r="DY1" s="12">
        <v>2018</v>
      </c>
      <c r="DZ1" s="12">
        <v>2019</v>
      </c>
      <c r="EA1" s="12">
        <v>2020</v>
      </c>
      <c r="EB1" s="12">
        <v>2021</v>
      </c>
      <c r="EC1" s="12">
        <v>2022</v>
      </c>
      <c r="ED1" s="12">
        <v>2023</v>
      </c>
      <c r="EE1" s="12">
        <v>2024</v>
      </c>
      <c r="EF1" s="12">
        <v>2025</v>
      </c>
      <c r="EG1" s="12">
        <v>2026</v>
      </c>
      <c r="EH1" s="12">
        <v>2027</v>
      </c>
      <c r="EI1" s="12">
        <v>2028</v>
      </c>
      <c r="EJ1" s="12">
        <v>2029</v>
      </c>
      <c r="EK1" s="12">
        <v>2030</v>
      </c>
      <c r="EL1" s="12">
        <v>2031</v>
      </c>
      <c r="EM1" s="12">
        <v>2032</v>
      </c>
      <c r="EN1" s="12">
        <v>2033</v>
      </c>
      <c r="EO1" s="12">
        <v>2034</v>
      </c>
      <c r="EP1" s="12">
        <v>2035</v>
      </c>
      <c r="EQ1" s="12">
        <v>2036</v>
      </c>
      <c r="ER1" s="12">
        <v>2037</v>
      </c>
      <c r="ES1" s="12">
        <v>2038</v>
      </c>
      <c r="ET1" s="12">
        <v>2039</v>
      </c>
      <c r="EU1" s="12">
        <v>2040</v>
      </c>
      <c r="EV1" s="12">
        <v>2041</v>
      </c>
      <c r="EW1" s="12">
        <v>2042</v>
      </c>
      <c r="EX1" s="12">
        <v>2043</v>
      </c>
      <c r="EY1" s="12">
        <v>2044</v>
      </c>
      <c r="EZ1" s="12">
        <v>2045</v>
      </c>
      <c r="FA1" s="12">
        <v>2046</v>
      </c>
      <c r="FB1" s="12">
        <v>2047</v>
      </c>
      <c r="FC1" s="12">
        <v>2048</v>
      </c>
      <c r="FD1" s="12">
        <v>2049</v>
      </c>
      <c r="FE1" s="244">
        <v>2050</v>
      </c>
      <c r="FG1" s="245">
        <v>2015</v>
      </c>
      <c r="FH1" s="13">
        <v>2016</v>
      </c>
      <c r="FI1" s="13">
        <v>2017</v>
      </c>
      <c r="FJ1" s="13">
        <v>2018</v>
      </c>
      <c r="FK1" s="13">
        <v>2019</v>
      </c>
      <c r="FL1" s="13">
        <v>2020</v>
      </c>
      <c r="FM1" s="13">
        <v>2021</v>
      </c>
      <c r="FN1" s="13">
        <v>2022</v>
      </c>
      <c r="FO1" s="13">
        <v>2023</v>
      </c>
      <c r="FP1" s="13">
        <v>2024</v>
      </c>
      <c r="FQ1" s="13">
        <v>2025</v>
      </c>
      <c r="FR1" s="13">
        <v>2026</v>
      </c>
      <c r="FS1" s="13">
        <v>2027</v>
      </c>
      <c r="FT1" s="13">
        <v>2028</v>
      </c>
      <c r="FU1" s="13">
        <v>2029</v>
      </c>
      <c r="FV1" s="13">
        <v>2030</v>
      </c>
      <c r="FW1" s="13">
        <v>2031</v>
      </c>
      <c r="FX1" s="13">
        <v>2032</v>
      </c>
      <c r="FY1" s="13">
        <v>2033</v>
      </c>
      <c r="FZ1" s="13">
        <v>2034</v>
      </c>
      <c r="GA1" s="13">
        <v>2035</v>
      </c>
      <c r="GB1" s="13">
        <v>2036</v>
      </c>
      <c r="GC1" s="13">
        <v>2037</v>
      </c>
      <c r="GD1" s="13">
        <v>2038</v>
      </c>
      <c r="GE1" s="13">
        <v>2039</v>
      </c>
      <c r="GF1" s="13">
        <v>2040</v>
      </c>
      <c r="GG1" s="13">
        <v>2041</v>
      </c>
      <c r="GH1" s="13">
        <v>2042</v>
      </c>
      <c r="GI1" s="13">
        <v>2043</v>
      </c>
      <c r="GJ1" s="13">
        <v>2044</v>
      </c>
      <c r="GK1" s="13">
        <v>2045</v>
      </c>
      <c r="GL1" s="13">
        <v>2046</v>
      </c>
      <c r="GM1" s="13">
        <v>2047</v>
      </c>
      <c r="GN1" s="13">
        <v>2048</v>
      </c>
      <c r="GO1" s="13">
        <v>2049</v>
      </c>
      <c r="GP1" s="246">
        <v>2050</v>
      </c>
    </row>
    <row r="2" spans="1:198" s="6" customFormat="1" ht="20.25" x14ac:dyDescent="0.2">
      <c r="C2" s="5"/>
      <c r="G2" s="285"/>
      <c r="H2" s="14" t="s">
        <v>1</v>
      </c>
      <c r="I2" s="15"/>
      <c r="J2" s="15"/>
      <c r="K2" s="15"/>
      <c r="L2" s="15"/>
      <c r="M2" s="16"/>
      <c r="O2" s="17" t="s">
        <v>253</v>
      </c>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9"/>
      <c r="AZ2" s="20" t="s">
        <v>6</v>
      </c>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2"/>
      <c r="CK2" s="23" t="s">
        <v>7</v>
      </c>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5"/>
      <c r="DV2" s="26" t="s">
        <v>8</v>
      </c>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8"/>
      <c r="FG2" s="29" t="s">
        <v>9</v>
      </c>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1"/>
    </row>
    <row r="3" spans="1:198" x14ac:dyDescent="0.2">
      <c r="C3" s="68" t="s">
        <v>31</v>
      </c>
      <c r="D3" s="69">
        <v>44830</v>
      </c>
    </row>
    <row r="4" spans="1:198" x14ac:dyDescent="0.2">
      <c r="C4" s="70" t="s">
        <v>32</v>
      </c>
      <c r="D4" s="69">
        <v>45273</v>
      </c>
      <c r="H4" s="3" t="s">
        <v>1</v>
      </c>
      <c r="I4" s="3" t="s">
        <v>1</v>
      </c>
      <c r="J4" s="3" t="s">
        <v>1</v>
      </c>
      <c r="K4" s="3" t="s">
        <v>1</v>
      </c>
      <c r="L4" s="3" t="s">
        <v>1</v>
      </c>
      <c r="M4" s="3" t="s">
        <v>1</v>
      </c>
      <c r="O4" s="3" t="s">
        <v>94</v>
      </c>
      <c r="P4" s="3" t="s">
        <v>94</v>
      </c>
      <c r="Q4" s="3" t="s">
        <v>94</v>
      </c>
      <c r="R4" s="3" t="s">
        <v>94</v>
      </c>
      <c r="S4" s="3" t="s">
        <v>94</v>
      </c>
      <c r="T4" s="3" t="s">
        <v>94</v>
      </c>
      <c r="U4" s="3" t="s">
        <v>94</v>
      </c>
      <c r="V4" s="3" t="s">
        <v>94</v>
      </c>
      <c r="W4" s="3" t="s">
        <v>94</v>
      </c>
      <c r="X4" s="3" t="s">
        <v>94</v>
      </c>
      <c r="Y4" s="3" t="s">
        <v>94</v>
      </c>
      <c r="Z4" s="3" t="s">
        <v>94</v>
      </c>
      <c r="AA4" s="3" t="s">
        <v>94</v>
      </c>
      <c r="AB4" s="3" t="s">
        <v>94</v>
      </c>
      <c r="AC4" s="3" t="s">
        <v>94</v>
      </c>
      <c r="AD4" s="3" t="s">
        <v>94</v>
      </c>
      <c r="AE4" s="3" t="s">
        <v>94</v>
      </c>
      <c r="AF4" s="3" t="s">
        <v>94</v>
      </c>
      <c r="AG4" s="3" t="s">
        <v>94</v>
      </c>
      <c r="AH4" s="3" t="s">
        <v>94</v>
      </c>
      <c r="AI4" s="3" t="s">
        <v>94</v>
      </c>
      <c r="AJ4" s="3" t="s">
        <v>94</v>
      </c>
      <c r="AK4" s="3" t="s">
        <v>94</v>
      </c>
      <c r="AL4" s="3" t="s">
        <v>94</v>
      </c>
      <c r="AM4" s="3" t="s">
        <v>94</v>
      </c>
      <c r="AN4" s="3" t="s">
        <v>94</v>
      </c>
      <c r="AO4" s="3" t="s">
        <v>94</v>
      </c>
      <c r="AP4" s="3" t="s">
        <v>94</v>
      </c>
      <c r="AQ4" s="3" t="s">
        <v>94</v>
      </c>
      <c r="AR4" s="3" t="s">
        <v>94</v>
      </c>
      <c r="AS4" s="3" t="s">
        <v>94</v>
      </c>
      <c r="AT4" s="3" t="s">
        <v>94</v>
      </c>
      <c r="AU4" s="3" t="s">
        <v>94</v>
      </c>
      <c r="AV4" s="3" t="s">
        <v>94</v>
      </c>
      <c r="AW4" s="3" t="s">
        <v>94</v>
      </c>
      <c r="AX4" s="3" t="s">
        <v>94</v>
      </c>
      <c r="AZ4" s="3" t="s">
        <v>2</v>
      </c>
      <c r="BA4" s="3" t="s">
        <v>2</v>
      </c>
      <c r="BB4" s="3" t="s">
        <v>2</v>
      </c>
      <c r="BC4" s="3" t="s">
        <v>2</v>
      </c>
      <c r="BD4" s="3" t="s">
        <v>2</v>
      </c>
      <c r="BE4" s="3" t="s">
        <v>2</v>
      </c>
      <c r="BF4" s="3" t="s">
        <v>2</v>
      </c>
      <c r="BG4" s="3" t="s">
        <v>2</v>
      </c>
      <c r="BH4" s="3" t="s">
        <v>2</v>
      </c>
      <c r="BI4" s="3" t="s">
        <v>2</v>
      </c>
      <c r="BJ4" s="3" t="s">
        <v>2</v>
      </c>
      <c r="BK4" s="3" t="s">
        <v>2</v>
      </c>
      <c r="BL4" s="3" t="s">
        <v>2</v>
      </c>
      <c r="BM4" s="3" t="s">
        <v>2</v>
      </c>
      <c r="BN4" s="3" t="s">
        <v>2</v>
      </c>
      <c r="BO4" s="3" t="s">
        <v>2</v>
      </c>
      <c r="BP4" s="3" t="s">
        <v>2</v>
      </c>
      <c r="BQ4" s="3" t="s">
        <v>2</v>
      </c>
      <c r="BR4" s="3" t="s">
        <v>2</v>
      </c>
      <c r="BS4" s="3" t="s">
        <v>2</v>
      </c>
      <c r="BT4" s="3" t="s">
        <v>2</v>
      </c>
      <c r="BU4" s="3" t="s">
        <v>2</v>
      </c>
      <c r="BV4" s="3" t="s">
        <v>2</v>
      </c>
      <c r="BW4" s="3" t="s">
        <v>2</v>
      </c>
      <c r="BX4" s="3" t="s">
        <v>2</v>
      </c>
      <c r="BY4" s="3" t="s">
        <v>2</v>
      </c>
      <c r="BZ4" s="3" t="s">
        <v>2</v>
      </c>
      <c r="CA4" s="3" t="s">
        <v>2</v>
      </c>
      <c r="CB4" s="3" t="s">
        <v>2</v>
      </c>
      <c r="CC4" s="3" t="s">
        <v>2</v>
      </c>
      <c r="CD4" s="3" t="s">
        <v>2</v>
      </c>
      <c r="CE4" s="3" t="s">
        <v>2</v>
      </c>
      <c r="CF4" s="3" t="s">
        <v>2</v>
      </c>
      <c r="CG4" s="3" t="s">
        <v>2</v>
      </c>
      <c r="CH4" s="3" t="s">
        <v>2</v>
      </c>
      <c r="CI4" s="3" t="s">
        <v>2</v>
      </c>
      <c r="CK4" s="3" t="s">
        <v>3</v>
      </c>
      <c r="CL4" s="3" t="s">
        <v>3</v>
      </c>
      <c r="CM4" s="3" t="s">
        <v>3</v>
      </c>
      <c r="CN4" s="3" t="s">
        <v>3</v>
      </c>
      <c r="CO4" s="3" t="s">
        <v>3</v>
      </c>
      <c r="CP4" s="3" t="s">
        <v>3</v>
      </c>
      <c r="CQ4" s="3" t="s">
        <v>3</v>
      </c>
      <c r="CR4" s="3" t="s">
        <v>3</v>
      </c>
      <c r="CS4" s="3" t="s">
        <v>3</v>
      </c>
      <c r="CT4" s="3" t="s">
        <v>3</v>
      </c>
      <c r="CU4" s="3" t="s">
        <v>3</v>
      </c>
      <c r="CV4" s="3" t="s">
        <v>3</v>
      </c>
      <c r="CW4" s="3" t="s">
        <v>3</v>
      </c>
      <c r="CX4" s="3" t="s">
        <v>3</v>
      </c>
      <c r="CY4" s="3" t="s">
        <v>3</v>
      </c>
      <c r="CZ4" s="3" t="s">
        <v>3</v>
      </c>
      <c r="DA4" s="3" t="s">
        <v>3</v>
      </c>
      <c r="DB4" s="3" t="s">
        <v>3</v>
      </c>
      <c r="DC4" s="3" t="s">
        <v>3</v>
      </c>
      <c r="DD4" s="3" t="s">
        <v>3</v>
      </c>
      <c r="DE4" s="3" t="s">
        <v>3</v>
      </c>
      <c r="DF4" s="3" t="s">
        <v>3</v>
      </c>
      <c r="DG4" s="3" t="s">
        <v>3</v>
      </c>
      <c r="DH4" s="3" t="s">
        <v>3</v>
      </c>
      <c r="DI4" s="3" t="s">
        <v>3</v>
      </c>
      <c r="DJ4" s="3" t="s">
        <v>3</v>
      </c>
      <c r="DK4" s="3" t="s">
        <v>3</v>
      </c>
      <c r="DL4" s="3" t="s">
        <v>3</v>
      </c>
      <c r="DM4" s="3" t="s">
        <v>3</v>
      </c>
      <c r="DN4" s="3" t="s">
        <v>3</v>
      </c>
      <c r="DO4" s="3" t="s">
        <v>3</v>
      </c>
      <c r="DP4" s="3" t="s">
        <v>3</v>
      </c>
      <c r="DQ4" s="3" t="s">
        <v>3</v>
      </c>
      <c r="DR4" s="3" t="s">
        <v>3</v>
      </c>
      <c r="DS4" s="3" t="s">
        <v>3</v>
      </c>
      <c r="DT4" s="3" t="s">
        <v>3</v>
      </c>
      <c r="DV4" s="3" t="s">
        <v>4</v>
      </c>
      <c r="DW4" s="3" t="s">
        <v>4</v>
      </c>
      <c r="DX4" s="3" t="s">
        <v>4</v>
      </c>
      <c r="DY4" s="3" t="s">
        <v>4</v>
      </c>
      <c r="DZ4" s="3" t="s">
        <v>4</v>
      </c>
      <c r="EA4" s="3" t="s">
        <v>4</v>
      </c>
      <c r="EB4" s="3" t="s">
        <v>4</v>
      </c>
      <c r="EC4" s="3" t="s">
        <v>4</v>
      </c>
      <c r="ED4" s="3" t="s">
        <v>4</v>
      </c>
      <c r="EE4" s="3" t="s">
        <v>4</v>
      </c>
      <c r="EF4" s="3" t="s">
        <v>4</v>
      </c>
      <c r="EG4" s="3" t="s">
        <v>4</v>
      </c>
      <c r="EH4" s="3" t="s">
        <v>4</v>
      </c>
      <c r="EI4" s="3" t="s">
        <v>4</v>
      </c>
      <c r="EJ4" s="3" t="s">
        <v>4</v>
      </c>
      <c r="EK4" s="3" t="s">
        <v>4</v>
      </c>
      <c r="EL4" s="3" t="s">
        <v>4</v>
      </c>
      <c r="EM4" s="3" t="s">
        <v>4</v>
      </c>
      <c r="EN4" s="3" t="s">
        <v>4</v>
      </c>
      <c r="EO4" s="3" t="s">
        <v>4</v>
      </c>
      <c r="EP4" s="3" t="s">
        <v>4</v>
      </c>
      <c r="EQ4" s="3" t="s">
        <v>4</v>
      </c>
      <c r="ER4" s="3" t="s">
        <v>4</v>
      </c>
      <c r="ES4" s="3" t="s">
        <v>4</v>
      </c>
      <c r="ET4" s="3" t="s">
        <v>4</v>
      </c>
      <c r="EU4" s="3" t="s">
        <v>4</v>
      </c>
      <c r="EV4" s="3" t="s">
        <v>4</v>
      </c>
      <c r="EW4" s="3" t="s">
        <v>4</v>
      </c>
      <c r="EX4" s="3" t="s">
        <v>4</v>
      </c>
      <c r="EY4" s="3" t="s">
        <v>4</v>
      </c>
      <c r="EZ4" s="3" t="s">
        <v>4</v>
      </c>
      <c r="FA4" s="3" t="s">
        <v>4</v>
      </c>
      <c r="FB4" s="3" t="s">
        <v>4</v>
      </c>
      <c r="FC4" s="3" t="s">
        <v>4</v>
      </c>
      <c r="FD4" s="3" t="s">
        <v>4</v>
      </c>
      <c r="FE4" s="3" t="s">
        <v>4</v>
      </c>
      <c r="FG4" s="3" t="s">
        <v>5</v>
      </c>
      <c r="FH4" s="3" t="s">
        <v>5</v>
      </c>
      <c r="FI4" s="3" t="s">
        <v>5</v>
      </c>
      <c r="FJ4" s="3" t="s">
        <v>5</v>
      </c>
      <c r="FK4" s="3" t="s">
        <v>5</v>
      </c>
      <c r="FL4" s="3" t="s">
        <v>5</v>
      </c>
      <c r="FM4" s="3" t="s">
        <v>5</v>
      </c>
      <c r="FN4" s="3" t="s">
        <v>5</v>
      </c>
      <c r="FO4" s="3" t="s">
        <v>5</v>
      </c>
      <c r="FP4" s="3" t="s">
        <v>5</v>
      </c>
      <c r="FQ4" s="3" t="s">
        <v>5</v>
      </c>
      <c r="FR4" s="3" t="s">
        <v>5</v>
      </c>
      <c r="FS4" s="3" t="s">
        <v>5</v>
      </c>
      <c r="FT4" s="3" t="s">
        <v>5</v>
      </c>
      <c r="FU4" s="3" t="s">
        <v>5</v>
      </c>
      <c r="FV4" s="3" t="s">
        <v>5</v>
      </c>
      <c r="FW4" s="3" t="s">
        <v>5</v>
      </c>
      <c r="FX4" s="3" t="s">
        <v>5</v>
      </c>
      <c r="FY4" s="3" t="s">
        <v>5</v>
      </c>
      <c r="FZ4" s="3" t="s">
        <v>5</v>
      </c>
      <c r="GA4" s="3" t="s">
        <v>5</v>
      </c>
      <c r="GB4" s="3" t="s">
        <v>5</v>
      </c>
      <c r="GC4" s="3" t="s">
        <v>5</v>
      </c>
      <c r="GD4" s="3" t="s">
        <v>5</v>
      </c>
      <c r="GE4" s="3" t="s">
        <v>5</v>
      </c>
      <c r="GF4" s="3" t="s">
        <v>5</v>
      </c>
      <c r="GG4" s="3" t="s">
        <v>5</v>
      </c>
      <c r="GH4" s="3" t="s">
        <v>5</v>
      </c>
      <c r="GI4" s="3" t="s">
        <v>5</v>
      </c>
      <c r="GJ4" s="3" t="s">
        <v>5</v>
      </c>
      <c r="GK4" s="3" t="s">
        <v>5</v>
      </c>
      <c r="GL4" s="3" t="s">
        <v>5</v>
      </c>
      <c r="GM4" s="3" t="s">
        <v>5</v>
      </c>
      <c r="GN4" s="3" t="s">
        <v>5</v>
      </c>
      <c r="GO4" s="3" t="s">
        <v>5</v>
      </c>
      <c r="GP4" s="3" t="s">
        <v>5</v>
      </c>
    </row>
    <row r="5" spans="1:198" x14ac:dyDescent="0.2">
      <c r="C5" s="70"/>
      <c r="D5" s="71"/>
    </row>
    <row r="6" spans="1:198" x14ac:dyDescent="0.2">
      <c r="C6" s="70" t="s">
        <v>33</v>
      </c>
      <c r="D6" s="70" t="s">
        <v>111</v>
      </c>
    </row>
    <row r="9" spans="1:198" x14ac:dyDescent="0.2">
      <c r="C9" s="70" t="s">
        <v>250</v>
      </c>
    </row>
    <row r="10" spans="1:198" x14ac:dyDescent="0.2">
      <c r="C10" s="70" t="s">
        <v>293</v>
      </c>
    </row>
    <row r="11" spans="1:198" x14ac:dyDescent="0.2">
      <c r="C11" s="70"/>
    </row>
    <row r="12" spans="1:198" x14ac:dyDescent="0.2">
      <c r="C12" s="70"/>
    </row>
    <row r="13" spans="1:198" ht="18" x14ac:dyDescent="0.25">
      <c r="C13" s="262" t="s">
        <v>255</v>
      </c>
    </row>
    <row r="14" spans="1:198" ht="15" x14ac:dyDescent="0.25">
      <c r="C14" s="149"/>
    </row>
    <row r="15" spans="1:198" x14ac:dyDescent="0.2">
      <c r="C15" s="70" t="s">
        <v>292</v>
      </c>
    </row>
    <row r="16" spans="1:198" x14ac:dyDescent="0.2">
      <c r="C16" s="70"/>
    </row>
    <row r="17" spans="2:198" ht="15" x14ac:dyDescent="0.25">
      <c r="C17" s="33" t="s">
        <v>366</v>
      </c>
      <c r="H17" s="247" t="s">
        <v>1</v>
      </c>
      <c r="O17" s="248" t="s">
        <v>94</v>
      </c>
      <c r="AZ17" s="196" t="s">
        <v>2</v>
      </c>
      <c r="CK17" s="197" t="s">
        <v>3</v>
      </c>
      <c r="DV17" s="198" t="s">
        <v>4</v>
      </c>
      <c r="FG17" s="199" t="s">
        <v>5</v>
      </c>
    </row>
    <row r="18" spans="2:198" s="6" customFormat="1" ht="18" customHeight="1" x14ac:dyDescent="0.2">
      <c r="C18" s="129"/>
      <c r="D18" s="130"/>
      <c r="E18" s="131" t="s">
        <v>23</v>
      </c>
      <c r="F18" s="132" t="s">
        <v>24</v>
      </c>
      <c r="H18" s="133">
        <v>2015</v>
      </c>
      <c r="I18" s="131">
        <f t="shared" ref="I18:M18" si="0">I$1</f>
        <v>2016</v>
      </c>
      <c r="J18" s="131">
        <f t="shared" si="0"/>
        <v>2017</v>
      </c>
      <c r="K18" s="131">
        <f t="shared" si="0"/>
        <v>2018</v>
      </c>
      <c r="L18" s="131">
        <f t="shared" si="0"/>
        <v>2019</v>
      </c>
      <c r="M18" s="132">
        <f t="shared" si="0"/>
        <v>2020</v>
      </c>
      <c r="O18" s="133">
        <f t="shared" ref="O18:AX18" si="1">O$1</f>
        <v>2015</v>
      </c>
      <c r="P18" s="131">
        <f t="shared" si="1"/>
        <v>2016</v>
      </c>
      <c r="Q18" s="131">
        <f t="shared" si="1"/>
        <v>2017</v>
      </c>
      <c r="R18" s="131">
        <f t="shared" si="1"/>
        <v>2018</v>
      </c>
      <c r="S18" s="131">
        <f t="shared" si="1"/>
        <v>2019</v>
      </c>
      <c r="T18" s="131">
        <f t="shared" si="1"/>
        <v>2020</v>
      </c>
      <c r="U18" s="131">
        <f t="shared" si="1"/>
        <v>2021</v>
      </c>
      <c r="V18" s="131">
        <f t="shared" si="1"/>
        <v>2022</v>
      </c>
      <c r="W18" s="131">
        <f t="shared" si="1"/>
        <v>2023</v>
      </c>
      <c r="X18" s="131">
        <f t="shared" si="1"/>
        <v>2024</v>
      </c>
      <c r="Y18" s="131">
        <f t="shared" si="1"/>
        <v>2025</v>
      </c>
      <c r="Z18" s="131">
        <f t="shared" si="1"/>
        <v>2026</v>
      </c>
      <c r="AA18" s="131">
        <f t="shared" si="1"/>
        <v>2027</v>
      </c>
      <c r="AB18" s="131">
        <f t="shared" si="1"/>
        <v>2028</v>
      </c>
      <c r="AC18" s="131">
        <f t="shared" si="1"/>
        <v>2029</v>
      </c>
      <c r="AD18" s="131">
        <f t="shared" si="1"/>
        <v>2030</v>
      </c>
      <c r="AE18" s="131">
        <f t="shared" si="1"/>
        <v>2031</v>
      </c>
      <c r="AF18" s="131">
        <f t="shared" si="1"/>
        <v>2032</v>
      </c>
      <c r="AG18" s="131">
        <f t="shared" si="1"/>
        <v>2033</v>
      </c>
      <c r="AH18" s="131">
        <f t="shared" si="1"/>
        <v>2034</v>
      </c>
      <c r="AI18" s="131">
        <f t="shared" si="1"/>
        <v>2035</v>
      </c>
      <c r="AJ18" s="131">
        <f t="shared" si="1"/>
        <v>2036</v>
      </c>
      <c r="AK18" s="131">
        <f t="shared" si="1"/>
        <v>2037</v>
      </c>
      <c r="AL18" s="131">
        <f t="shared" si="1"/>
        <v>2038</v>
      </c>
      <c r="AM18" s="131">
        <f t="shared" si="1"/>
        <v>2039</v>
      </c>
      <c r="AN18" s="131">
        <f t="shared" si="1"/>
        <v>2040</v>
      </c>
      <c r="AO18" s="131">
        <f t="shared" si="1"/>
        <v>2041</v>
      </c>
      <c r="AP18" s="131">
        <f t="shared" si="1"/>
        <v>2042</v>
      </c>
      <c r="AQ18" s="131">
        <f t="shared" si="1"/>
        <v>2043</v>
      </c>
      <c r="AR18" s="131">
        <f t="shared" si="1"/>
        <v>2044</v>
      </c>
      <c r="AS18" s="131">
        <f t="shared" si="1"/>
        <v>2045</v>
      </c>
      <c r="AT18" s="131">
        <f t="shared" si="1"/>
        <v>2046</v>
      </c>
      <c r="AU18" s="131">
        <f t="shared" si="1"/>
        <v>2047</v>
      </c>
      <c r="AV18" s="131">
        <f t="shared" si="1"/>
        <v>2048</v>
      </c>
      <c r="AW18" s="131">
        <f t="shared" si="1"/>
        <v>2049</v>
      </c>
      <c r="AX18" s="132">
        <f t="shared" si="1"/>
        <v>2050</v>
      </c>
      <c r="AZ18" s="133">
        <f t="shared" ref="AZ18:CI18" si="2">AZ$1</f>
        <v>2015</v>
      </c>
      <c r="BA18" s="131">
        <f t="shared" si="2"/>
        <v>2016</v>
      </c>
      <c r="BB18" s="131">
        <f t="shared" si="2"/>
        <v>2017</v>
      </c>
      <c r="BC18" s="131">
        <f t="shared" si="2"/>
        <v>2018</v>
      </c>
      <c r="BD18" s="131">
        <f t="shared" si="2"/>
        <v>2019</v>
      </c>
      <c r="BE18" s="131">
        <f t="shared" si="2"/>
        <v>2020</v>
      </c>
      <c r="BF18" s="131">
        <f t="shared" si="2"/>
        <v>2021</v>
      </c>
      <c r="BG18" s="131">
        <f t="shared" si="2"/>
        <v>2022</v>
      </c>
      <c r="BH18" s="131">
        <f t="shared" si="2"/>
        <v>2023</v>
      </c>
      <c r="BI18" s="131">
        <f t="shared" si="2"/>
        <v>2024</v>
      </c>
      <c r="BJ18" s="131">
        <f t="shared" si="2"/>
        <v>2025</v>
      </c>
      <c r="BK18" s="131">
        <f t="shared" si="2"/>
        <v>2026</v>
      </c>
      <c r="BL18" s="131">
        <f t="shared" si="2"/>
        <v>2027</v>
      </c>
      <c r="BM18" s="131">
        <f t="shared" si="2"/>
        <v>2028</v>
      </c>
      <c r="BN18" s="131">
        <f t="shared" si="2"/>
        <v>2029</v>
      </c>
      <c r="BO18" s="131">
        <f t="shared" si="2"/>
        <v>2030</v>
      </c>
      <c r="BP18" s="131">
        <f t="shared" si="2"/>
        <v>2031</v>
      </c>
      <c r="BQ18" s="131">
        <f t="shared" si="2"/>
        <v>2032</v>
      </c>
      <c r="BR18" s="131">
        <f t="shared" si="2"/>
        <v>2033</v>
      </c>
      <c r="BS18" s="131">
        <f t="shared" si="2"/>
        <v>2034</v>
      </c>
      <c r="BT18" s="131">
        <f t="shared" si="2"/>
        <v>2035</v>
      </c>
      <c r="BU18" s="131">
        <f t="shared" si="2"/>
        <v>2036</v>
      </c>
      <c r="BV18" s="131">
        <f t="shared" si="2"/>
        <v>2037</v>
      </c>
      <c r="BW18" s="131">
        <f t="shared" si="2"/>
        <v>2038</v>
      </c>
      <c r="BX18" s="131">
        <f t="shared" si="2"/>
        <v>2039</v>
      </c>
      <c r="BY18" s="131">
        <f t="shared" si="2"/>
        <v>2040</v>
      </c>
      <c r="BZ18" s="131">
        <f t="shared" si="2"/>
        <v>2041</v>
      </c>
      <c r="CA18" s="131">
        <f t="shared" si="2"/>
        <v>2042</v>
      </c>
      <c r="CB18" s="131">
        <f t="shared" si="2"/>
        <v>2043</v>
      </c>
      <c r="CC18" s="131">
        <f t="shared" si="2"/>
        <v>2044</v>
      </c>
      <c r="CD18" s="131">
        <f t="shared" si="2"/>
        <v>2045</v>
      </c>
      <c r="CE18" s="131">
        <f t="shared" si="2"/>
        <v>2046</v>
      </c>
      <c r="CF18" s="131">
        <f t="shared" si="2"/>
        <v>2047</v>
      </c>
      <c r="CG18" s="131">
        <f t="shared" si="2"/>
        <v>2048</v>
      </c>
      <c r="CH18" s="131">
        <f t="shared" si="2"/>
        <v>2049</v>
      </c>
      <c r="CI18" s="132">
        <f t="shared" si="2"/>
        <v>2050</v>
      </c>
      <c r="CK18" s="133">
        <f t="shared" ref="CK18:DT18" si="3">CK$1</f>
        <v>2015</v>
      </c>
      <c r="CL18" s="131">
        <f t="shared" si="3"/>
        <v>2016</v>
      </c>
      <c r="CM18" s="131">
        <f t="shared" si="3"/>
        <v>2017</v>
      </c>
      <c r="CN18" s="131">
        <f t="shared" si="3"/>
        <v>2018</v>
      </c>
      <c r="CO18" s="131">
        <f t="shared" si="3"/>
        <v>2019</v>
      </c>
      <c r="CP18" s="131">
        <f t="shared" si="3"/>
        <v>2020</v>
      </c>
      <c r="CQ18" s="131">
        <f t="shared" si="3"/>
        <v>2021</v>
      </c>
      <c r="CR18" s="131">
        <f t="shared" si="3"/>
        <v>2022</v>
      </c>
      <c r="CS18" s="131">
        <f t="shared" si="3"/>
        <v>2023</v>
      </c>
      <c r="CT18" s="131">
        <f t="shared" si="3"/>
        <v>2024</v>
      </c>
      <c r="CU18" s="131">
        <f t="shared" si="3"/>
        <v>2025</v>
      </c>
      <c r="CV18" s="131">
        <f t="shared" si="3"/>
        <v>2026</v>
      </c>
      <c r="CW18" s="131">
        <f t="shared" si="3"/>
        <v>2027</v>
      </c>
      <c r="CX18" s="131">
        <f t="shared" si="3"/>
        <v>2028</v>
      </c>
      <c r="CY18" s="131">
        <f t="shared" si="3"/>
        <v>2029</v>
      </c>
      <c r="CZ18" s="131">
        <f t="shared" si="3"/>
        <v>2030</v>
      </c>
      <c r="DA18" s="131">
        <f t="shared" si="3"/>
        <v>2031</v>
      </c>
      <c r="DB18" s="131">
        <f t="shared" si="3"/>
        <v>2032</v>
      </c>
      <c r="DC18" s="131">
        <f t="shared" si="3"/>
        <v>2033</v>
      </c>
      <c r="DD18" s="131">
        <f t="shared" si="3"/>
        <v>2034</v>
      </c>
      <c r="DE18" s="131">
        <f t="shared" si="3"/>
        <v>2035</v>
      </c>
      <c r="DF18" s="131">
        <f t="shared" si="3"/>
        <v>2036</v>
      </c>
      <c r="DG18" s="131">
        <f t="shared" si="3"/>
        <v>2037</v>
      </c>
      <c r="DH18" s="131">
        <f t="shared" si="3"/>
        <v>2038</v>
      </c>
      <c r="DI18" s="131">
        <f t="shared" si="3"/>
        <v>2039</v>
      </c>
      <c r="DJ18" s="131">
        <f t="shared" si="3"/>
        <v>2040</v>
      </c>
      <c r="DK18" s="131">
        <f t="shared" si="3"/>
        <v>2041</v>
      </c>
      <c r="DL18" s="131">
        <f t="shared" si="3"/>
        <v>2042</v>
      </c>
      <c r="DM18" s="131">
        <f t="shared" si="3"/>
        <v>2043</v>
      </c>
      <c r="DN18" s="131">
        <f t="shared" si="3"/>
        <v>2044</v>
      </c>
      <c r="DO18" s="131">
        <f t="shared" si="3"/>
        <v>2045</v>
      </c>
      <c r="DP18" s="131">
        <f t="shared" si="3"/>
        <v>2046</v>
      </c>
      <c r="DQ18" s="131">
        <f t="shared" si="3"/>
        <v>2047</v>
      </c>
      <c r="DR18" s="131">
        <f t="shared" si="3"/>
        <v>2048</v>
      </c>
      <c r="DS18" s="131">
        <f t="shared" si="3"/>
        <v>2049</v>
      </c>
      <c r="DT18" s="132">
        <f t="shared" si="3"/>
        <v>2050</v>
      </c>
      <c r="DV18" s="133">
        <f t="shared" ref="DV18:FE18" si="4">DV$1</f>
        <v>2015</v>
      </c>
      <c r="DW18" s="131">
        <f t="shared" si="4"/>
        <v>2016</v>
      </c>
      <c r="DX18" s="131">
        <f t="shared" si="4"/>
        <v>2017</v>
      </c>
      <c r="DY18" s="131">
        <f t="shared" si="4"/>
        <v>2018</v>
      </c>
      <c r="DZ18" s="131">
        <f t="shared" si="4"/>
        <v>2019</v>
      </c>
      <c r="EA18" s="131">
        <f t="shared" si="4"/>
        <v>2020</v>
      </c>
      <c r="EB18" s="131">
        <f t="shared" si="4"/>
        <v>2021</v>
      </c>
      <c r="EC18" s="131">
        <f t="shared" si="4"/>
        <v>2022</v>
      </c>
      <c r="ED18" s="131">
        <f t="shared" si="4"/>
        <v>2023</v>
      </c>
      <c r="EE18" s="131">
        <f t="shared" si="4"/>
        <v>2024</v>
      </c>
      <c r="EF18" s="131">
        <f t="shared" si="4"/>
        <v>2025</v>
      </c>
      <c r="EG18" s="131">
        <f t="shared" si="4"/>
        <v>2026</v>
      </c>
      <c r="EH18" s="131">
        <f t="shared" si="4"/>
        <v>2027</v>
      </c>
      <c r="EI18" s="131">
        <f t="shared" si="4"/>
        <v>2028</v>
      </c>
      <c r="EJ18" s="131">
        <f t="shared" si="4"/>
        <v>2029</v>
      </c>
      <c r="EK18" s="131">
        <f t="shared" si="4"/>
        <v>2030</v>
      </c>
      <c r="EL18" s="131">
        <f t="shared" si="4"/>
        <v>2031</v>
      </c>
      <c r="EM18" s="131">
        <f t="shared" si="4"/>
        <v>2032</v>
      </c>
      <c r="EN18" s="131">
        <f t="shared" si="4"/>
        <v>2033</v>
      </c>
      <c r="EO18" s="131">
        <f t="shared" si="4"/>
        <v>2034</v>
      </c>
      <c r="EP18" s="131">
        <f t="shared" si="4"/>
        <v>2035</v>
      </c>
      <c r="EQ18" s="131">
        <f t="shared" si="4"/>
        <v>2036</v>
      </c>
      <c r="ER18" s="131">
        <f t="shared" si="4"/>
        <v>2037</v>
      </c>
      <c r="ES18" s="131">
        <f t="shared" si="4"/>
        <v>2038</v>
      </c>
      <c r="ET18" s="131">
        <f t="shared" si="4"/>
        <v>2039</v>
      </c>
      <c r="EU18" s="131">
        <f t="shared" si="4"/>
        <v>2040</v>
      </c>
      <c r="EV18" s="131">
        <f t="shared" si="4"/>
        <v>2041</v>
      </c>
      <c r="EW18" s="131">
        <f t="shared" si="4"/>
        <v>2042</v>
      </c>
      <c r="EX18" s="131">
        <f t="shared" si="4"/>
        <v>2043</v>
      </c>
      <c r="EY18" s="131">
        <f t="shared" si="4"/>
        <v>2044</v>
      </c>
      <c r="EZ18" s="131">
        <f t="shared" si="4"/>
        <v>2045</v>
      </c>
      <c r="FA18" s="131">
        <f t="shared" si="4"/>
        <v>2046</v>
      </c>
      <c r="FB18" s="131">
        <f t="shared" si="4"/>
        <v>2047</v>
      </c>
      <c r="FC18" s="131">
        <f t="shared" si="4"/>
        <v>2048</v>
      </c>
      <c r="FD18" s="131">
        <f t="shared" si="4"/>
        <v>2049</v>
      </c>
      <c r="FE18" s="132">
        <f t="shared" si="4"/>
        <v>2050</v>
      </c>
      <c r="FG18" s="133">
        <f t="shared" ref="FG18:GP18" si="5">FG$1</f>
        <v>2015</v>
      </c>
      <c r="FH18" s="131">
        <f t="shared" si="5"/>
        <v>2016</v>
      </c>
      <c r="FI18" s="131">
        <f t="shared" si="5"/>
        <v>2017</v>
      </c>
      <c r="FJ18" s="131">
        <f t="shared" si="5"/>
        <v>2018</v>
      </c>
      <c r="FK18" s="131">
        <f t="shared" si="5"/>
        <v>2019</v>
      </c>
      <c r="FL18" s="131">
        <f t="shared" si="5"/>
        <v>2020</v>
      </c>
      <c r="FM18" s="131">
        <f t="shared" si="5"/>
        <v>2021</v>
      </c>
      <c r="FN18" s="131">
        <f t="shared" si="5"/>
        <v>2022</v>
      </c>
      <c r="FO18" s="131">
        <f t="shared" si="5"/>
        <v>2023</v>
      </c>
      <c r="FP18" s="131">
        <f t="shared" si="5"/>
        <v>2024</v>
      </c>
      <c r="FQ18" s="131">
        <f t="shared" si="5"/>
        <v>2025</v>
      </c>
      <c r="FR18" s="131">
        <f t="shared" si="5"/>
        <v>2026</v>
      </c>
      <c r="FS18" s="131">
        <f t="shared" si="5"/>
        <v>2027</v>
      </c>
      <c r="FT18" s="131">
        <f t="shared" si="5"/>
        <v>2028</v>
      </c>
      <c r="FU18" s="131">
        <f t="shared" si="5"/>
        <v>2029</v>
      </c>
      <c r="FV18" s="131">
        <f t="shared" si="5"/>
        <v>2030</v>
      </c>
      <c r="FW18" s="131">
        <f t="shared" si="5"/>
        <v>2031</v>
      </c>
      <c r="FX18" s="131">
        <f t="shared" si="5"/>
        <v>2032</v>
      </c>
      <c r="FY18" s="131">
        <f t="shared" si="5"/>
        <v>2033</v>
      </c>
      <c r="FZ18" s="131">
        <f t="shared" si="5"/>
        <v>2034</v>
      </c>
      <c r="GA18" s="131">
        <f t="shared" si="5"/>
        <v>2035</v>
      </c>
      <c r="GB18" s="131">
        <f t="shared" si="5"/>
        <v>2036</v>
      </c>
      <c r="GC18" s="131">
        <f t="shared" si="5"/>
        <v>2037</v>
      </c>
      <c r="GD18" s="131">
        <f t="shared" si="5"/>
        <v>2038</v>
      </c>
      <c r="GE18" s="131">
        <f t="shared" si="5"/>
        <v>2039</v>
      </c>
      <c r="GF18" s="131">
        <f t="shared" si="5"/>
        <v>2040</v>
      </c>
      <c r="GG18" s="131">
        <f t="shared" si="5"/>
        <v>2041</v>
      </c>
      <c r="GH18" s="131">
        <f t="shared" si="5"/>
        <v>2042</v>
      </c>
      <c r="GI18" s="131">
        <f t="shared" si="5"/>
        <v>2043</v>
      </c>
      <c r="GJ18" s="131">
        <f t="shared" si="5"/>
        <v>2044</v>
      </c>
      <c r="GK18" s="131">
        <f t="shared" si="5"/>
        <v>2045</v>
      </c>
      <c r="GL18" s="131">
        <f t="shared" si="5"/>
        <v>2046</v>
      </c>
      <c r="GM18" s="131">
        <f t="shared" si="5"/>
        <v>2047</v>
      </c>
      <c r="GN18" s="131">
        <f t="shared" si="5"/>
        <v>2048</v>
      </c>
      <c r="GO18" s="131">
        <f t="shared" si="5"/>
        <v>2049</v>
      </c>
      <c r="GP18" s="132">
        <f t="shared" si="5"/>
        <v>2050</v>
      </c>
    </row>
    <row r="19" spans="2:198" s="6" customFormat="1" ht="18" customHeight="1" x14ac:dyDescent="0.2">
      <c r="C19" s="36" t="s">
        <v>112</v>
      </c>
      <c r="E19" s="37" t="s">
        <v>288</v>
      </c>
      <c r="F19" s="38" t="s">
        <v>36</v>
      </c>
      <c r="H19" s="147">
        <v>1.07</v>
      </c>
      <c r="I19" s="74">
        <v>1.1000000000000001</v>
      </c>
      <c r="J19" s="74">
        <v>0.91</v>
      </c>
      <c r="K19" s="56">
        <v>1.1100000000000001</v>
      </c>
      <c r="L19" s="74">
        <v>1.07</v>
      </c>
      <c r="M19" s="148">
        <v>1</v>
      </c>
      <c r="O19" s="50"/>
      <c r="P19" s="51"/>
      <c r="Q19" s="51"/>
      <c r="R19" s="74">
        <v>1.2</v>
      </c>
      <c r="S19" s="51"/>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55">
        <v>1.1299999999999999</v>
      </c>
      <c r="AY19" s="52"/>
      <c r="AZ19" s="50"/>
      <c r="BA19" s="51"/>
      <c r="BB19" s="51"/>
      <c r="BC19" s="74">
        <v>1.2</v>
      </c>
      <c r="BD19" s="51"/>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5">
        <v>0.83</v>
      </c>
      <c r="CJ19" s="52"/>
      <c r="CK19" s="50"/>
      <c r="CL19" s="51"/>
      <c r="CM19" s="51"/>
      <c r="CN19" s="74">
        <v>1.2</v>
      </c>
      <c r="CO19" s="51"/>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5">
        <v>0.69</v>
      </c>
      <c r="DU19" s="52"/>
      <c r="DV19" s="50"/>
      <c r="DW19" s="51"/>
      <c r="DX19" s="51"/>
      <c r="DY19" s="56">
        <v>1.2</v>
      </c>
      <c r="DZ19" s="51"/>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5">
        <v>1.02</v>
      </c>
      <c r="FF19" s="52"/>
      <c r="FG19" s="50"/>
      <c r="FH19" s="51"/>
      <c r="FI19" s="51"/>
      <c r="FJ19" s="56">
        <v>1.2</v>
      </c>
      <c r="FK19" s="51"/>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5">
        <v>1.05</v>
      </c>
    </row>
    <row r="20" spans="2:198" s="6" customFormat="1" ht="15" customHeight="1" x14ac:dyDescent="0.2">
      <c r="C20" s="46"/>
      <c r="D20" s="41"/>
      <c r="E20" s="41"/>
      <c r="F20" s="41"/>
      <c r="H20" s="42"/>
      <c r="I20" s="42"/>
      <c r="J20" s="42"/>
      <c r="K20" s="42"/>
      <c r="L20" s="42"/>
      <c r="M20" s="42"/>
      <c r="N20" s="43"/>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3"/>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3"/>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3"/>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3"/>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row>
    <row r="21" spans="2:198" x14ac:dyDescent="0.2">
      <c r="B21" s="146" t="s">
        <v>265</v>
      </c>
      <c r="C21" s="75" t="s">
        <v>37</v>
      </c>
      <c r="D21" s="70" t="s">
        <v>325</v>
      </c>
      <c r="L21" s="67"/>
    </row>
    <row r="22" spans="2:198" x14ac:dyDescent="0.2">
      <c r="C22" s="75"/>
      <c r="D22" s="70"/>
    </row>
    <row r="23" spans="2:198" x14ac:dyDescent="0.2">
      <c r="B23" s="146" t="s">
        <v>265</v>
      </c>
      <c r="C23" s="70" t="s">
        <v>329</v>
      </c>
      <c r="D23" s="70" t="s">
        <v>237</v>
      </c>
    </row>
    <row r="24" spans="2:198" x14ac:dyDescent="0.2">
      <c r="C24" s="70"/>
      <c r="D24" s="146"/>
    </row>
    <row r="25" spans="2:198" x14ac:dyDescent="0.2">
      <c r="C25" s="70" t="s">
        <v>113</v>
      </c>
      <c r="D25" s="70"/>
    </row>
    <row r="26" spans="2:198" x14ac:dyDescent="0.2">
      <c r="C26" s="150" t="s">
        <v>114</v>
      </c>
      <c r="D26" s="70"/>
    </row>
    <row r="27" spans="2:198" x14ac:dyDescent="0.2">
      <c r="C27" s="150" t="s">
        <v>115</v>
      </c>
      <c r="D27" s="70"/>
    </row>
    <row r="28" spans="2:198" x14ac:dyDescent="0.2">
      <c r="C28" s="150" t="s">
        <v>116</v>
      </c>
    </row>
    <row r="29" spans="2:198" x14ac:dyDescent="0.2">
      <c r="C29" s="150"/>
    </row>
    <row r="30" spans="2:198" ht="15" x14ac:dyDescent="0.25">
      <c r="C30" s="33" t="s">
        <v>42</v>
      </c>
      <c r="H30" s="247" t="s">
        <v>1</v>
      </c>
      <c r="O30" s="248" t="s">
        <v>94</v>
      </c>
      <c r="AZ30" s="196" t="s">
        <v>2</v>
      </c>
      <c r="CK30" s="197" t="s">
        <v>3</v>
      </c>
      <c r="DV30" s="198" t="s">
        <v>4</v>
      </c>
      <c r="FG30" s="199" t="s">
        <v>5</v>
      </c>
    </row>
    <row r="31" spans="2:198" s="6" customFormat="1" ht="18" customHeight="1" x14ac:dyDescent="0.2">
      <c r="C31" s="129"/>
      <c r="D31" s="130"/>
      <c r="E31" s="131" t="s">
        <v>23</v>
      </c>
      <c r="F31" s="132" t="s">
        <v>24</v>
      </c>
      <c r="H31" s="133">
        <v>2015</v>
      </c>
      <c r="I31" s="131">
        <f t="shared" ref="I31:M31" si="6">I$1</f>
        <v>2016</v>
      </c>
      <c r="J31" s="131">
        <f t="shared" si="6"/>
        <v>2017</v>
      </c>
      <c r="K31" s="131">
        <f t="shared" si="6"/>
        <v>2018</v>
      </c>
      <c r="L31" s="131">
        <f t="shared" si="6"/>
        <v>2019</v>
      </c>
      <c r="M31" s="132">
        <f t="shared" si="6"/>
        <v>2020</v>
      </c>
      <c r="O31" s="133">
        <f t="shared" ref="O31:AX31" si="7">O$1</f>
        <v>2015</v>
      </c>
      <c r="P31" s="131">
        <f t="shared" si="7"/>
        <v>2016</v>
      </c>
      <c r="Q31" s="131">
        <f t="shared" si="7"/>
        <v>2017</v>
      </c>
      <c r="R31" s="131">
        <f t="shared" si="7"/>
        <v>2018</v>
      </c>
      <c r="S31" s="131">
        <f t="shared" si="7"/>
        <v>2019</v>
      </c>
      <c r="T31" s="131">
        <f t="shared" si="7"/>
        <v>2020</v>
      </c>
      <c r="U31" s="131">
        <f t="shared" si="7"/>
        <v>2021</v>
      </c>
      <c r="V31" s="131">
        <f t="shared" si="7"/>
        <v>2022</v>
      </c>
      <c r="W31" s="131">
        <f t="shared" si="7"/>
        <v>2023</v>
      </c>
      <c r="X31" s="131">
        <f t="shared" si="7"/>
        <v>2024</v>
      </c>
      <c r="Y31" s="131">
        <f t="shared" si="7"/>
        <v>2025</v>
      </c>
      <c r="Z31" s="131">
        <f t="shared" si="7"/>
        <v>2026</v>
      </c>
      <c r="AA31" s="131">
        <f t="shared" si="7"/>
        <v>2027</v>
      </c>
      <c r="AB31" s="131">
        <f t="shared" si="7"/>
        <v>2028</v>
      </c>
      <c r="AC31" s="131">
        <f t="shared" si="7"/>
        <v>2029</v>
      </c>
      <c r="AD31" s="131">
        <f t="shared" si="7"/>
        <v>2030</v>
      </c>
      <c r="AE31" s="131">
        <f t="shared" si="7"/>
        <v>2031</v>
      </c>
      <c r="AF31" s="131">
        <f t="shared" si="7"/>
        <v>2032</v>
      </c>
      <c r="AG31" s="131">
        <f t="shared" si="7"/>
        <v>2033</v>
      </c>
      <c r="AH31" s="131">
        <f t="shared" si="7"/>
        <v>2034</v>
      </c>
      <c r="AI31" s="131">
        <f t="shared" si="7"/>
        <v>2035</v>
      </c>
      <c r="AJ31" s="131">
        <f t="shared" si="7"/>
        <v>2036</v>
      </c>
      <c r="AK31" s="131">
        <f t="shared" si="7"/>
        <v>2037</v>
      </c>
      <c r="AL31" s="131">
        <f t="shared" si="7"/>
        <v>2038</v>
      </c>
      <c r="AM31" s="131">
        <f t="shared" si="7"/>
        <v>2039</v>
      </c>
      <c r="AN31" s="131">
        <f t="shared" si="7"/>
        <v>2040</v>
      </c>
      <c r="AO31" s="131">
        <f t="shared" si="7"/>
        <v>2041</v>
      </c>
      <c r="AP31" s="131">
        <f t="shared" si="7"/>
        <v>2042</v>
      </c>
      <c r="AQ31" s="131">
        <f t="shared" si="7"/>
        <v>2043</v>
      </c>
      <c r="AR31" s="131">
        <f t="shared" si="7"/>
        <v>2044</v>
      </c>
      <c r="AS31" s="131">
        <f t="shared" si="7"/>
        <v>2045</v>
      </c>
      <c r="AT31" s="131">
        <f t="shared" si="7"/>
        <v>2046</v>
      </c>
      <c r="AU31" s="131">
        <f t="shared" si="7"/>
        <v>2047</v>
      </c>
      <c r="AV31" s="131">
        <f t="shared" si="7"/>
        <v>2048</v>
      </c>
      <c r="AW31" s="131">
        <f t="shared" si="7"/>
        <v>2049</v>
      </c>
      <c r="AX31" s="132">
        <f t="shared" si="7"/>
        <v>2050</v>
      </c>
      <c r="AZ31" s="133">
        <f t="shared" ref="AZ31:CI31" si="8">AZ$1</f>
        <v>2015</v>
      </c>
      <c r="BA31" s="131">
        <f t="shared" si="8"/>
        <v>2016</v>
      </c>
      <c r="BB31" s="131">
        <f t="shared" si="8"/>
        <v>2017</v>
      </c>
      <c r="BC31" s="131">
        <f t="shared" si="8"/>
        <v>2018</v>
      </c>
      <c r="BD31" s="131">
        <f t="shared" si="8"/>
        <v>2019</v>
      </c>
      <c r="BE31" s="131">
        <f t="shared" si="8"/>
        <v>2020</v>
      </c>
      <c r="BF31" s="131">
        <f t="shared" si="8"/>
        <v>2021</v>
      </c>
      <c r="BG31" s="131">
        <f t="shared" si="8"/>
        <v>2022</v>
      </c>
      <c r="BH31" s="131">
        <f t="shared" si="8"/>
        <v>2023</v>
      </c>
      <c r="BI31" s="131">
        <f t="shared" si="8"/>
        <v>2024</v>
      </c>
      <c r="BJ31" s="131">
        <f t="shared" si="8"/>
        <v>2025</v>
      </c>
      <c r="BK31" s="131">
        <f t="shared" si="8"/>
        <v>2026</v>
      </c>
      <c r="BL31" s="131">
        <f t="shared" si="8"/>
        <v>2027</v>
      </c>
      <c r="BM31" s="131">
        <f t="shared" si="8"/>
        <v>2028</v>
      </c>
      <c r="BN31" s="131">
        <f t="shared" si="8"/>
        <v>2029</v>
      </c>
      <c r="BO31" s="131">
        <f t="shared" si="8"/>
        <v>2030</v>
      </c>
      <c r="BP31" s="131">
        <f t="shared" si="8"/>
        <v>2031</v>
      </c>
      <c r="BQ31" s="131">
        <f t="shared" si="8"/>
        <v>2032</v>
      </c>
      <c r="BR31" s="131">
        <f t="shared" si="8"/>
        <v>2033</v>
      </c>
      <c r="BS31" s="131">
        <f t="shared" si="8"/>
        <v>2034</v>
      </c>
      <c r="BT31" s="131">
        <f t="shared" si="8"/>
        <v>2035</v>
      </c>
      <c r="BU31" s="131">
        <f t="shared" si="8"/>
        <v>2036</v>
      </c>
      <c r="BV31" s="131">
        <f t="shared" si="8"/>
        <v>2037</v>
      </c>
      <c r="BW31" s="131">
        <f t="shared" si="8"/>
        <v>2038</v>
      </c>
      <c r="BX31" s="131">
        <f t="shared" si="8"/>
        <v>2039</v>
      </c>
      <c r="BY31" s="131">
        <f t="shared" si="8"/>
        <v>2040</v>
      </c>
      <c r="BZ31" s="131">
        <f t="shared" si="8"/>
        <v>2041</v>
      </c>
      <c r="CA31" s="131">
        <f t="shared" si="8"/>
        <v>2042</v>
      </c>
      <c r="CB31" s="131">
        <f t="shared" si="8"/>
        <v>2043</v>
      </c>
      <c r="CC31" s="131">
        <f t="shared" si="8"/>
        <v>2044</v>
      </c>
      <c r="CD31" s="131">
        <f t="shared" si="8"/>
        <v>2045</v>
      </c>
      <c r="CE31" s="131">
        <f t="shared" si="8"/>
        <v>2046</v>
      </c>
      <c r="CF31" s="131">
        <f t="shared" si="8"/>
        <v>2047</v>
      </c>
      <c r="CG31" s="131">
        <f t="shared" si="8"/>
        <v>2048</v>
      </c>
      <c r="CH31" s="131">
        <f t="shared" si="8"/>
        <v>2049</v>
      </c>
      <c r="CI31" s="132">
        <f t="shared" si="8"/>
        <v>2050</v>
      </c>
      <c r="CK31" s="133">
        <f t="shared" ref="CK31:DT31" si="9">CK$1</f>
        <v>2015</v>
      </c>
      <c r="CL31" s="131">
        <f t="shared" si="9"/>
        <v>2016</v>
      </c>
      <c r="CM31" s="131">
        <f t="shared" si="9"/>
        <v>2017</v>
      </c>
      <c r="CN31" s="131">
        <f t="shared" si="9"/>
        <v>2018</v>
      </c>
      <c r="CO31" s="131">
        <f t="shared" si="9"/>
        <v>2019</v>
      </c>
      <c r="CP31" s="131">
        <f t="shared" si="9"/>
        <v>2020</v>
      </c>
      <c r="CQ31" s="131">
        <f t="shared" si="9"/>
        <v>2021</v>
      </c>
      <c r="CR31" s="131">
        <f t="shared" si="9"/>
        <v>2022</v>
      </c>
      <c r="CS31" s="131">
        <f t="shared" si="9"/>
        <v>2023</v>
      </c>
      <c r="CT31" s="131">
        <f t="shared" si="9"/>
        <v>2024</v>
      </c>
      <c r="CU31" s="131">
        <f t="shared" si="9"/>
        <v>2025</v>
      </c>
      <c r="CV31" s="131">
        <f t="shared" si="9"/>
        <v>2026</v>
      </c>
      <c r="CW31" s="131">
        <f t="shared" si="9"/>
        <v>2027</v>
      </c>
      <c r="CX31" s="131">
        <f t="shared" si="9"/>
        <v>2028</v>
      </c>
      <c r="CY31" s="131">
        <f t="shared" si="9"/>
        <v>2029</v>
      </c>
      <c r="CZ31" s="131">
        <f t="shared" si="9"/>
        <v>2030</v>
      </c>
      <c r="DA31" s="131">
        <f t="shared" si="9"/>
        <v>2031</v>
      </c>
      <c r="DB31" s="131">
        <f t="shared" si="9"/>
        <v>2032</v>
      </c>
      <c r="DC31" s="131">
        <f t="shared" si="9"/>
        <v>2033</v>
      </c>
      <c r="DD31" s="131">
        <f t="shared" si="9"/>
        <v>2034</v>
      </c>
      <c r="DE31" s="131">
        <f t="shared" si="9"/>
        <v>2035</v>
      </c>
      <c r="DF31" s="131">
        <f t="shared" si="9"/>
        <v>2036</v>
      </c>
      <c r="DG31" s="131">
        <f t="shared" si="9"/>
        <v>2037</v>
      </c>
      <c r="DH31" s="131">
        <f t="shared" si="9"/>
        <v>2038</v>
      </c>
      <c r="DI31" s="131">
        <f t="shared" si="9"/>
        <v>2039</v>
      </c>
      <c r="DJ31" s="131">
        <f t="shared" si="9"/>
        <v>2040</v>
      </c>
      <c r="DK31" s="131">
        <f t="shared" si="9"/>
        <v>2041</v>
      </c>
      <c r="DL31" s="131">
        <f t="shared" si="9"/>
        <v>2042</v>
      </c>
      <c r="DM31" s="131">
        <f t="shared" si="9"/>
        <v>2043</v>
      </c>
      <c r="DN31" s="131">
        <f t="shared" si="9"/>
        <v>2044</v>
      </c>
      <c r="DO31" s="131">
        <f t="shared" si="9"/>
        <v>2045</v>
      </c>
      <c r="DP31" s="131">
        <f t="shared" si="9"/>
        <v>2046</v>
      </c>
      <c r="DQ31" s="131">
        <f t="shared" si="9"/>
        <v>2047</v>
      </c>
      <c r="DR31" s="131">
        <f t="shared" si="9"/>
        <v>2048</v>
      </c>
      <c r="DS31" s="131">
        <f t="shared" si="9"/>
        <v>2049</v>
      </c>
      <c r="DT31" s="132">
        <f t="shared" si="9"/>
        <v>2050</v>
      </c>
      <c r="DV31" s="133">
        <f t="shared" ref="DV31:FE31" si="10">DV$1</f>
        <v>2015</v>
      </c>
      <c r="DW31" s="131">
        <f t="shared" si="10"/>
        <v>2016</v>
      </c>
      <c r="DX31" s="131">
        <f t="shared" si="10"/>
        <v>2017</v>
      </c>
      <c r="DY31" s="131">
        <f t="shared" si="10"/>
        <v>2018</v>
      </c>
      <c r="DZ31" s="131">
        <f t="shared" si="10"/>
        <v>2019</v>
      </c>
      <c r="EA31" s="131">
        <f t="shared" si="10"/>
        <v>2020</v>
      </c>
      <c r="EB31" s="131">
        <f t="shared" si="10"/>
        <v>2021</v>
      </c>
      <c r="EC31" s="131">
        <f t="shared" si="10"/>
        <v>2022</v>
      </c>
      <c r="ED31" s="131">
        <f t="shared" si="10"/>
        <v>2023</v>
      </c>
      <c r="EE31" s="131">
        <f t="shared" si="10"/>
        <v>2024</v>
      </c>
      <c r="EF31" s="131">
        <f t="shared" si="10"/>
        <v>2025</v>
      </c>
      <c r="EG31" s="131">
        <f t="shared" si="10"/>
        <v>2026</v>
      </c>
      <c r="EH31" s="131">
        <f t="shared" si="10"/>
        <v>2027</v>
      </c>
      <c r="EI31" s="131">
        <f t="shared" si="10"/>
        <v>2028</v>
      </c>
      <c r="EJ31" s="131">
        <f t="shared" si="10"/>
        <v>2029</v>
      </c>
      <c r="EK31" s="131">
        <f t="shared" si="10"/>
        <v>2030</v>
      </c>
      <c r="EL31" s="131">
        <f t="shared" si="10"/>
        <v>2031</v>
      </c>
      <c r="EM31" s="131">
        <f t="shared" si="10"/>
        <v>2032</v>
      </c>
      <c r="EN31" s="131">
        <f t="shared" si="10"/>
        <v>2033</v>
      </c>
      <c r="EO31" s="131">
        <f t="shared" si="10"/>
        <v>2034</v>
      </c>
      <c r="EP31" s="131">
        <f t="shared" si="10"/>
        <v>2035</v>
      </c>
      <c r="EQ31" s="131">
        <f t="shared" si="10"/>
        <v>2036</v>
      </c>
      <c r="ER31" s="131">
        <f t="shared" si="10"/>
        <v>2037</v>
      </c>
      <c r="ES31" s="131">
        <f t="shared" si="10"/>
        <v>2038</v>
      </c>
      <c r="ET31" s="131">
        <f t="shared" si="10"/>
        <v>2039</v>
      </c>
      <c r="EU31" s="131">
        <f t="shared" si="10"/>
        <v>2040</v>
      </c>
      <c r="EV31" s="131">
        <f t="shared" si="10"/>
        <v>2041</v>
      </c>
      <c r="EW31" s="131">
        <f t="shared" si="10"/>
        <v>2042</v>
      </c>
      <c r="EX31" s="131">
        <f t="shared" si="10"/>
        <v>2043</v>
      </c>
      <c r="EY31" s="131">
        <f t="shared" si="10"/>
        <v>2044</v>
      </c>
      <c r="EZ31" s="131">
        <f t="shared" si="10"/>
        <v>2045</v>
      </c>
      <c r="FA31" s="131">
        <f t="shared" si="10"/>
        <v>2046</v>
      </c>
      <c r="FB31" s="131">
        <f t="shared" si="10"/>
        <v>2047</v>
      </c>
      <c r="FC31" s="131">
        <f t="shared" si="10"/>
        <v>2048</v>
      </c>
      <c r="FD31" s="131">
        <f t="shared" si="10"/>
        <v>2049</v>
      </c>
      <c r="FE31" s="132">
        <f t="shared" si="10"/>
        <v>2050</v>
      </c>
      <c r="FG31" s="133">
        <f t="shared" ref="FG31:GP31" si="11">FG$1</f>
        <v>2015</v>
      </c>
      <c r="FH31" s="131">
        <f t="shared" si="11"/>
        <v>2016</v>
      </c>
      <c r="FI31" s="131">
        <f t="shared" si="11"/>
        <v>2017</v>
      </c>
      <c r="FJ31" s="131">
        <f t="shared" si="11"/>
        <v>2018</v>
      </c>
      <c r="FK31" s="131">
        <f t="shared" si="11"/>
        <v>2019</v>
      </c>
      <c r="FL31" s="131">
        <f t="shared" si="11"/>
        <v>2020</v>
      </c>
      <c r="FM31" s="131">
        <f t="shared" si="11"/>
        <v>2021</v>
      </c>
      <c r="FN31" s="131">
        <f t="shared" si="11"/>
        <v>2022</v>
      </c>
      <c r="FO31" s="131">
        <f t="shared" si="11"/>
        <v>2023</v>
      </c>
      <c r="FP31" s="131">
        <f t="shared" si="11"/>
        <v>2024</v>
      </c>
      <c r="FQ31" s="131">
        <f t="shared" si="11"/>
        <v>2025</v>
      </c>
      <c r="FR31" s="131">
        <f t="shared" si="11"/>
        <v>2026</v>
      </c>
      <c r="FS31" s="131">
        <f t="shared" si="11"/>
        <v>2027</v>
      </c>
      <c r="FT31" s="131">
        <f t="shared" si="11"/>
        <v>2028</v>
      </c>
      <c r="FU31" s="131">
        <f t="shared" si="11"/>
        <v>2029</v>
      </c>
      <c r="FV31" s="131">
        <f t="shared" si="11"/>
        <v>2030</v>
      </c>
      <c r="FW31" s="131">
        <f t="shared" si="11"/>
        <v>2031</v>
      </c>
      <c r="FX31" s="131">
        <f t="shared" si="11"/>
        <v>2032</v>
      </c>
      <c r="FY31" s="131">
        <f t="shared" si="11"/>
        <v>2033</v>
      </c>
      <c r="FZ31" s="131">
        <f t="shared" si="11"/>
        <v>2034</v>
      </c>
      <c r="GA31" s="131">
        <f t="shared" si="11"/>
        <v>2035</v>
      </c>
      <c r="GB31" s="131">
        <f t="shared" si="11"/>
        <v>2036</v>
      </c>
      <c r="GC31" s="131">
        <f t="shared" si="11"/>
        <v>2037</v>
      </c>
      <c r="GD31" s="131">
        <f t="shared" si="11"/>
        <v>2038</v>
      </c>
      <c r="GE31" s="131">
        <f t="shared" si="11"/>
        <v>2039</v>
      </c>
      <c r="GF31" s="131">
        <f t="shared" si="11"/>
        <v>2040</v>
      </c>
      <c r="GG31" s="131">
        <f t="shared" si="11"/>
        <v>2041</v>
      </c>
      <c r="GH31" s="131">
        <f t="shared" si="11"/>
        <v>2042</v>
      </c>
      <c r="GI31" s="131">
        <f t="shared" si="11"/>
        <v>2043</v>
      </c>
      <c r="GJ31" s="131">
        <f t="shared" si="11"/>
        <v>2044</v>
      </c>
      <c r="GK31" s="131">
        <f t="shared" si="11"/>
        <v>2045</v>
      </c>
      <c r="GL31" s="131">
        <f t="shared" si="11"/>
        <v>2046</v>
      </c>
      <c r="GM31" s="131">
        <f t="shared" si="11"/>
        <v>2047</v>
      </c>
      <c r="GN31" s="131">
        <f t="shared" si="11"/>
        <v>2048</v>
      </c>
      <c r="GO31" s="131">
        <f t="shared" si="11"/>
        <v>2049</v>
      </c>
      <c r="GP31" s="132">
        <f t="shared" si="11"/>
        <v>2050</v>
      </c>
    </row>
    <row r="32" spans="2:198" s="6" customFormat="1" ht="18" customHeight="1" x14ac:dyDescent="0.2">
      <c r="C32" s="311" t="s">
        <v>43</v>
      </c>
      <c r="D32" s="310"/>
      <c r="E32" s="296"/>
      <c r="F32" s="305"/>
      <c r="H32" s="297"/>
      <c r="I32" s="296"/>
      <c r="J32" s="296"/>
      <c r="K32" s="296"/>
      <c r="L32" s="296"/>
      <c r="M32" s="305"/>
      <c r="O32" s="297"/>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305"/>
      <c r="AZ32" s="297"/>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305"/>
      <c r="CK32" s="297"/>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305"/>
      <c r="DV32" s="297"/>
      <c r="DW32" s="296"/>
      <c r="DX32" s="296"/>
      <c r="DY32" s="296"/>
      <c r="DZ32" s="296"/>
      <c r="EA32" s="296"/>
      <c r="EB32" s="296"/>
      <c r="EC32" s="296"/>
      <c r="ED32" s="296"/>
      <c r="EE32" s="296"/>
      <c r="EF32" s="296"/>
      <c r="EG32" s="296"/>
      <c r="EH32" s="296"/>
      <c r="EI32" s="296"/>
      <c r="EJ32" s="296"/>
      <c r="EK32" s="296"/>
      <c r="EL32" s="296"/>
      <c r="EM32" s="296"/>
      <c r="EN32" s="296"/>
      <c r="EO32" s="296"/>
      <c r="EP32" s="296"/>
      <c r="EQ32" s="296"/>
      <c r="ER32" s="296"/>
      <c r="ES32" s="296"/>
      <c r="ET32" s="296"/>
      <c r="EU32" s="296"/>
      <c r="EV32" s="296"/>
      <c r="EW32" s="296"/>
      <c r="EX32" s="296"/>
      <c r="EY32" s="296"/>
      <c r="EZ32" s="296"/>
      <c r="FA32" s="296"/>
      <c r="FB32" s="296"/>
      <c r="FC32" s="296"/>
      <c r="FD32" s="296"/>
      <c r="FE32" s="305"/>
      <c r="FG32" s="297"/>
      <c r="FH32" s="296"/>
      <c r="FI32" s="296"/>
      <c r="FJ32" s="296"/>
      <c r="FK32" s="296"/>
      <c r="FL32" s="296"/>
      <c r="FM32" s="296"/>
      <c r="FN32" s="296"/>
      <c r="FO32" s="296"/>
      <c r="FP32" s="296"/>
      <c r="FQ32" s="296"/>
      <c r="FR32" s="296"/>
      <c r="FS32" s="296"/>
      <c r="FT32" s="296"/>
      <c r="FU32" s="296"/>
      <c r="FV32" s="296"/>
      <c r="FW32" s="296"/>
      <c r="FX32" s="296"/>
      <c r="FY32" s="296"/>
      <c r="FZ32" s="296"/>
      <c r="GA32" s="296"/>
      <c r="GB32" s="296"/>
      <c r="GC32" s="296"/>
      <c r="GD32" s="296"/>
      <c r="GE32" s="296"/>
      <c r="GF32" s="296"/>
      <c r="GG32" s="296"/>
      <c r="GH32" s="296"/>
      <c r="GI32" s="296"/>
      <c r="GJ32" s="296"/>
      <c r="GK32" s="296"/>
      <c r="GL32" s="296"/>
      <c r="GM32" s="296"/>
      <c r="GN32" s="296"/>
      <c r="GO32" s="296"/>
      <c r="GP32" s="305"/>
    </row>
    <row r="33" spans="2:199" s="6" customFormat="1" ht="18" customHeight="1" x14ac:dyDescent="0.2">
      <c r="C33" s="39" t="s">
        <v>117</v>
      </c>
      <c r="E33" s="4" t="s">
        <v>45</v>
      </c>
      <c r="F33" s="34" t="s">
        <v>36</v>
      </c>
      <c r="H33" s="87">
        <v>1</v>
      </c>
      <c r="I33" s="88">
        <v>1</v>
      </c>
      <c r="J33" s="88">
        <v>1</v>
      </c>
      <c r="K33" s="88">
        <v>1</v>
      </c>
      <c r="L33" s="88">
        <v>1</v>
      </c>
      <c r="M33" s="78">
        <v>1</v>
      </c>
      <c r="O33" s="35"/>
      <c r="P33" s="4"/>
      <c r="Q33" s="4"/>
      <c r="R33" s="4"/>
      <c r="S33" s="4"/>
      <c r="T33" s="4"/>
      <c r="U33" s="4"/>
      <c r="V33" s="4"/>
      <c r="W33" s="4"/>
      <c r="X33" s="4"/>
      <c r="Y33" s="4"/>
      <c r="Z33" s="4"/>
      <c r="AA33" s="4"/>
      <c r="AB33" s="4"/>
      <c r="AC33" s="4"/>
      <c r="AD33" s="111"/>
      <c r="AE33" s="4"/>
      <c r="AF33" s="4"/>
      <c r="AG33" s="4"/>
      <c r="AH33" s="4"/>
      <c r="AI33" s="4"/>
      <c r="AJ33" s="4"/>
      <c r="AK33" s="4"/>
      <c r="AL33" s="4"/>
      <c r="AM33" s="4"/>
      <c r="AN33" s="4"/>
      <c r="AO33" s="4"/>
      <c r="AP33" s="4"/>
      <c r="AQ33" s="4"/>
      <c r="AR33" s="4"/>
      <c r="AS33" s="4"/>
      <c r="AT33" s="4"/>
      <c r="AU33" s="4"/>
      <c r="AV33" s="4"/>
      <c r="AW33" s="4"/>
      <c r="AX33" s="78">
        <v>0.35</v>
      </c>
      <c r="AZ33" s="35"/>
      <c r="BA33" s="4"/>
      <c r="BB33" s="4"/>
      <c r="BC33" s="4"/>
      <c r="BD33" s="4"/>
      <c r="BE33" s="4"/>
      <c r="BF33" s="4"/>
      <c r="BG33" s="4"/>
      <c r="BH33" s="4"/>
      <c r="BI33" s="4"/>
      <c r="BJ33" s="4"/>
      <c r="BK33" s="4"/>
      <c r="BL33" s="4"/>
      <c r="BM33" s="4"/>
      <c r="BN33" s="4"/>
      <c r="BO33" s="111"/>
      <c r="BP33" s="4"/>
      <c r="BQ33" s="4"/>
      <c r="BR33" s="4"/>
      <c r="BS33" s="4"/>
      <c r="BT33" s="4"/>
      <c r="BU33" s="4"/>
      <c r="BV33" s="4"/>
      <c r="BW33" s="4"/>
      <c r="BX33" s="4"/>
      <c r="BY33" s="4"/>
      <c r="BZ33" s="4"/>
      <c r="CA33" s="4"/>
      <c r="CB33" s="4"/>
      <c r="CC33" s="4"/>
      <c r="CD33" s="4"/>
      <c r="CE33" s="4"/>
      <c r="CF33" s="4"/>
      <c r="CG33" s="4"/>
      <c r="CH33" s="4"/>
      <c r="CI33" s="78">
        <v>1</v>
      </c>
      <c r="CK33" s="35"/>
      <c r="CL33" s="4"/>
      <c r="CM33" s="4"/>
      <c r="CN33" s="4"/>
      <c r="CO33" s="4"/>
      <c r="CP33" s="4"/>
      <c r="CQ33" s="4"/>
      <c r="CR33" s="4"/>
      <c r="CS33" s="4"/>
      <c r="CT33" s="4"/>
      <c r="CU33" s="4"/>
      <c r="CV33" s="4"/>
      <c r="CW33" s="4"/>
      <c r="CX33" s="4"/>
      <c r="CY33" s="4"/>
      <c r="CZ33" s="111"/>
      <c r="DA33" s="4"/>
      <c r="DB33" s="4"/>
      <c r="DC33" s="4"/>
      <c r="DD33" s="4"/>
      <c r="DE33" s="4"/>
      <c r="DF33" s="4"/>
      <c r="DG33" s="4"/>
      <c r="DH33" s="4"/>
      <c r="DI33" s="4"/>
      <c r="DJ33" s="4"/>
      <c r="DK33" s="4"/>
      <c r="DL33" s="4"/>
      <c r="DM33" s="4"/>
      <c r="DN33" s="4"/>
      <c r="DO33" s="4"/>
      <c r="DP33" s="4"/>
      <c r="DQ33" s="4"/>
      <c r="DR33" s="4"/>
      <c r="DS33" s="4"/>
      <c r="DT33" s="78">
        <v>0</v>
      </c>
      <c r="DV33" s="35"/>
      <c r="DW33" s="4"/>
      <c r="DX33" s="4"/>
      <c r="DY33" s="4"/>
      <c r="DZ33" s="4"/>
      <c r="EA33" s="4"/>
      <c r="EB33" s="4"/>
      <c r="EC33" s="4"/>
      <c r="ED33" s="4"/>
      <c r="EE33" s="4"/>
      <c r="EF33" s="4"/>
      <c r="EG33" s="4"/>
      <c r="EH33" s="4"/>
      <c r="EI33" s="4"/>
      <c r="EJ33" s="4"/>
      <c r="EK33" s="111"/>
      <c r="EL33" s="4"/>
      <c r="EM33" s="4"/>
      <c r="EN33" s="4"/>
      <c r="EO33" s="4"/>
      <c r="EP33" s="4"/>
      <c r="EQ33" s="4"/>
      <c r="ER33" s="4"/>
      <c r="ES33" s="4"/>
      <c r="ET33" s="4"/>
      <c r="EU33" s="4"/>
      <c r="EV33" s="4"/>
      <c r="EW33" s="4"/>
      <c r="EX33" s="4"/>
      <c r="EY33" s="4"/>
      <c r="EZ33" s="4"/>
      <c r="FA33" s="4"/>
      <c r="FB33" s="4"/>
      <c r="FC33" s="4"/>
      <c r="FD33" s="4"/>
      <c r="FE33" s="78">
        <v>0</v>
      </c>
      <c r="FG33" s="35"/>
      <c r="FH33" s="4"/>
      <c r="FI33" s="4"/>
      <c r="FJ33" s="4"/>
      <c r="FK33" s="4"/>
      <c r="FL33" s="4"/>
      <c r="FM33" s="4"/>
      <c r="FN33" s="4"/>
      <c r="FO33" s="4"/>
      <c r="FP33" s="4"/>
      <c r="FQ33" s="4"/>
      <c r="FR33" s="4"/>
      <c r="FS33" s="4"/>
      <c r="FT33" s="4"/>
      <c r="FU33" s="4"/>
      <c r="FV33" s="111"/>
      <c r="FW33" s="4"/>
      <c r="FX33" s="4"/>
      <c r="FY33" s="4"/>
      <c r="FZ33" s="4"/>
      <c r="GA33" s="4"/>
      <c r="GB33" s="4"/>
      <c r="GC33" s="4"/>
      <c r="GD33" s="4"/>
      <c r="GE33" s="4"/>
      <c r="GF33" s="4"/>
      <c r="GG33" s="4"/>
      <c r="GH33" s="4"/>
      <c r="GI33" s="4"/>
      <c r="GJ33" s="4"/>
      <c r="GK33" s="4"/>
      <c r="GL33" s="4"/>
      <c r="GM33" s="4"/>
      <c r="GN33" s="4"/>
      <c r="GO33" s="4"/>
      <c r="GP33" s="78">
        <v>0.33</v>
      </c>
    </row>
    <row r="34" spans="2:199" s="6" customFormat="1" ht="18" customHeight="1" x14ac:dyDescent="0.2">
      <c r="C34" s="39" t="s">
        <v>118</v>
      </c>
      <c r="E34" s="37" t="s">
        <v>28</v>
      </c>
      <c r="F34" s="34"/>
      <c r="H34" s="87">
        <v>0</v>
      </c>
      <c r="I34" s="88">
        <v>0</v>
      </c>
      <c r="J34" s="88">
        <v>0</v>
      </c>
      <c r="K34" s="88">
        <v>0</v>
      </c>
      <c r="L34" s="88">
        <v>0</v>
      </c>
      <c r="M34" s="78">
        <v>0</v>
      </c>
      <c r="O34" s="35"/>
      <c r="P34" s="4"/>
      <c r="Q34" s="4"/>
      <c r="R34" s="4"/>
      <c r="S34" s="4"/>
      <c r="T34" s="4"/>
      <c r="U34" s="4"/>
      <c r="V34" s="4"/>
      <c r="W34" s="4"/>
      <c r="X34" s="4"/>
      <c r="Y34" s="4"/>
      <c r="Z34" s="4"/>
      <c r="AA34" s="4"/>
      <c r="AB34" s="4"/>
      <c r="AC34" s="4"/>
      <c r="AD34" s="111"/>
      <c r="AE34" s="4"/>
      <c r="AF34" s="4"/>
      <c r="AG34" s="4"/>
      <c r="AH34" s="4"/>
      <c r="AI34" s="4"/>
      <c r="AJ34" s="4"/>
      <c r="AK34" s="4"/>
      <c r="AL34" s="4"/>
      <c r="AM34" s="4"/>
      <c r="AN34" s="4"/>
      <c r="AO34" s="4"/>
      <c r="AP34" s="4"/>
      <c r="AQ34" s="4"/>
      <c r="AR34" s="4"/>
      <c r="AS34" s="4"/>
      <c r="AT34" s="4"/>
      <c r="AU34" s="4"/>
      <c r="AV34" s="4"/>
      <c r="AW34" s="4"/>
      <c r="AX34" s="78">
        <v>0.65</v>
      </c>
      <c r="AZ34" s="35"/>
      <c r="BA34" s="4"/>
      <c r="BB34" s="4"/>
      <c r="BC34" s="4"/>
      <c r="BD34" s="4"/>
      <c r="BE34" s="4"/>
      <c r="BF34" s="4"/>
      <c r="BG34" s="4"/>
      <c r="BH34" s="4"/>
      <c r="BI34" s="4"/>
      <c r="BJ34" s="4"/>
      <c r="BK34" s="4"/>
      <c r="BL34" s="4"/>
      <c r="BM34" s="4"/>
      <c r="BN34" s="4"/>
      <c r="BO34" s="111"/>
      <c r="BP34" s="4"/>
      <c r="BQ34" s="4"/>
      <c r="BR34" s="4"/>
      <c r="BS34" s="4"/>
      <c r="BT34" s="4"/>
      <c r="BU34" s="4"/>
      <c r="BV34" s="4"/>
      <c r="BW34" s="4"/>
      <c r="BX34" s="4"/>
      <c r="BY34" s="4"/>
      <c r="BZ34" s="4"/>
      <c r="CA34" s="4"/>
      <c r="CB34" s="4"/>
      <c r="CC34" s="4"/>
      <c r="CD34" s="4"/>
      <c r="CE34" s="4"/>
      <c r="CF34" s="4"/>
      <c r="CG34" s="4"/>
      <c r="CH34" s="4"/>
      <c r="CI34" s="78">
        <v>0</v>
      </c>
      <c r="CK34" s="35"/>
      <c r="CL34" s="4"/>
      <c r="CM34" s="4"/>
      <c r="CN34" s="4"/>
      <c r="CO34" s="4"/>
      <c r="CP34" s="4"/>
      <c r="CQ34" s="4"/>
      <c r="CR34" s="4"/>
      <c r="CS34" s="4"/>
      <c r="CT34" s="4"/>
      <c r="CU34" s="4"/>
      <c r="CV34" s="4"/>
      <c r="CW34" s="4"/>
      <c r="CX34" s="4"/>
      <c r="CY34" s="4"/>
      <c r="CZ34" s="111"/>
      <c r="DA34" s="4"/>
      <c r="DB34" s="4"/>
      <c r="DC34" s="4"/>
      <c r="DD34" s="4"/>
      <c r="DE34" s="4"/>
      <c r="DF34" s="4"/>
      <c r="DG34" s="4"/>
      <c r="DH34" s="4"/>
      <c r="DI34" s="4"/>
      <c r="DJ34" s="4"/>
      <c r="DK34" s="4"/>
      <c r="DL34" s="4"/>
      <c r="DM34" s="4"/>
      <c r="DN34" s="4"/>
      <c r="DO34" s="4"/>
      <c r="DP34" s="4"/>
      <c r="DQ34" s="4"/>
      <c r="DR34" s="4"/>
      <c r="DS34" s="4"/>
      <c r="DT34" s="78">
        <v>0</v>
      </c>
      <c r="DV34" s="35"/>
      <c r="DW34" s="4"/>
      <c r="DX34" s="4"/>
      <c r="DY34" s="4"/>
      <c r="DZ34" s="4"/>
      <c r="EA34" s="4"/>
      <c r="EB34" s="4"/>
      <c r="EC34" s="4"/>
      <c r="ED34" s="4"/>
      <c r="EE34" s="4"/>
      <c r="EF34" s="4"/>
      <c r="EG34" s="4"/>
      <c r="EH34" s="4"/>
      <c r="EI34" s="4"/>
      <c r="EJ34" s="4"/>
      <c r="EK34" s="111"/>
      <c r="EL34" s="4"/>
      <c r="EM34" s="4"/>
      <c r="EN34" s="4"/>
      <c r="EO34" s="4"/>
      <c r="EP34" s="4"/>
      <c r="EQ34" s="4"/>
      <c r="ER34" s="4"/>
      <c r="ES34" s="4"/>
      <c r="ET34" s="4"/>
      <c r="EU34" s="4"/>
      <c r="EV34" s="4"/>
      <c r="EW34" s="4"/>
      <c r="EX34" s="4"/>
      <c r="EY34" s="4"/>
      <c r="EZ34" s="4"/>
      <c r="FA34" s="4"/>
      <c r="FB34" s="4"/>
      <c r="FC34" s="4"/>
      <c r="FD34" s="4"/>
      <c r="FE34" s="78">
        <v>0</v>
      </c>
      <c r="FG34" s="35"/>
      <c r="FH34" s="4"/>
      <c r="FI34" s="4"/>
      <c r="FJ34" s="4"/>
      <c r="FK34" s="4"/>
      <c r="FL34" s="4"/>
      <c r="FM34" s="4"/>
      <c r="FN34" s="4"/>
      <c r="FO34" s="4"/>
      <c r="FP34" s="4"/>
      <c r="FQ34" s="4"/>
      <c r="FR34" s="4"/>
      <c r="FS34" s="4"/>
      <c r="FT34" s="4"/>
      <c r="FU34" s="4"/>
      <c r="FV34" s="111"/>
      <c r="FW34" s="4"/>
      <c r="FX34" s="4"/>
      <c r="FY34" s="4"/>
      <c r="FZ34" s="4"/>
      <c r="GA34" s="4"/>
      <c r="GB34" s="4"/>
      <c r="GC34" s="4"/>
      <c r="GD34" s="4"/>
      <c r="GE34" s="4"/>
      <c r="GF34" s="4"/>
      <c r="GG34" s="4"/>
      <c r="GH34" s="4"/>
      <c r="GI34" s="4"/>
      <c r="GJ34" s="4"/>
      <c r="GK34" s="4"/>
      <c r="GL34" s="4"/>
      <c r="GM34" s="4"/>
      <c r="GN34" s="4"/>
      <c r="GO34" s="4"/>
      <c r="GP34" s="78">
        <v>0.67</v>
      </c>
    </row>
    <row r="35" spans="2:199" s="6" customFormat="1" ht="18" customHeight="1" x14ac:dyDescent="0.2">
      <c r="C35" s="39" t="s">
        <v>119</v>
      </c>
      <c r="E35" s="37" t="s">
        <v>28</v>
      </c>
      <c r="F35" s="34"/>
      <c r="H35" s="87">
        <v>0</v>
      </c>
      <c r="I35" s="88">
        <v>0</v>
      </c>
      <c r="J35" s="88">
        <v>0</v>
      </c>
      <c r="K35" s="88">
        <v>0</v>
      </c>
      <c r="L35" s="88">
        <v>0</v>
      </c>
      <c r="M35" s="78">
        <v>0</v>
      </c>
      <c r="O35" s="35"/>
      <c r="P35" s="4"/>
      <c r="Q35" s="4"/>
      <c r="R35" s="4"/>
      <c r="S35" s="4"/>
      <c r="T35" s="4"/>
      <c r="U35" s="4"/>
      <c r="V35" s="4"/>
      <c r="W35" s="4"/>
      <c r="X35" s="4"/>
      <c r="Y35" s="4"/>
      <c r="Z35" s="4"/>
      <c r="AA35" s="4"/>
      <c r="AB35" s="4"/>
      <c r="AC35" s="4"/>
      <c r="AD35" s="152"/>
      <c r="AE35" s="4"/>
      <c r="AF35" s="4"/>
      <c r="AG35" s="4"/>
      <c r="AH35" s="4"/>
      <c r="AI35" s="4"/>
      <c r="AJ35" s="4"/>
      <c r="AK35" s="4"/>
      <c r="AL35" s="4"/>
      <c r="AM35" s="4"/>
      <c r="AN35" s="4"/>
      <c r="AO35" s="4"/>
      <c r="AP35" s="4"/>
      <c r="AQ35" s="4"/>
      <c r="AR35" s="4"/>
      <c r="AS35" s="4"/>
      <c r="AT35" s="4"/>
      <c r="AU35" s="4"/>
      <c r="AV35" s="4"/>
      <c r="AW35" s="4"/>
      <c r="AX35" s="78">
        <v>0</v>
      </c>
      <c r="AZ35" s="35"/>
      <c r="BA35" s="4"/>
      <c r="BB35" s="4"/>
      <c r="BC35" s="4"/>
      <c r="BD35" s="4"/>
      <c r="BE35" s="4"/>
      <c r="BF35" s="4"/>
      <c r="BG35" s="4"/>
      <c r="BH35" s="4"/>
      <c r="BI35" s="4"/>
      <c r="BJ35" s="4"/>
      <c r="BK35" s="4"/>
      <c r="BL35" s="4"/>
      <c r="BM35" s="4"/>
      <c r="BN35" s="4"/>
      <c r="BO35" s="152"/>
      <c r="BP35" s="4"/>
      <c r="BQ35" s="4"/>
      <c r="BR35" s="4"/>
      <c r="BS35" s="4"/>
      <c r="BT35" s="4"/>
      <c r="BU35" s="4"/>
      <c r="BV35" s="4"/>
      <c r="BW35" s="4"/>
      <c r="BX35" s="4"/>
      <c r="BY35" s="4"/>
      <c r="BZ35" s="4"/>
      <c r="CA35" s="4"/>
      <c r="CB35" s="4"/>
      <c r="CC35" s="4"/>
      <c r="CD35" s="4"/>
      <c r="CE35" s="4"/>
      <c r="CF35" s="4"/>
      <c r="CG35" s="4"/>
      <c r="CH35" s="4"/>
      <c r="CI35" s="78">
        <v>0</v>
      </c>
      <c r="CK35" s="35"/>
      <c r="CL35" s="4"/>
      <c r="CM35" s="4"/>
      <c r="CN35" s="4"/>
      <c r="CO35" s="4"/>
      <c r="CP35" s="4"/>
      <c r="CQ35" s="4"/>
      <c r="CR35" s="4"/>
      <c r="CS35" s="4"/>
      <c r="CT35" s="4"/>
      <c r="CU35" s="4"/>
      <c r="CV35" s="4"/>
      <c r="CW35" s="4"/>
      <c r="CX35" s="4"/>
      <c r="CY35" s="4"/>
      <c r="CZ35" s="152"/>
      <c r="DA35" s="4"/>
      <c r="DB35" s="4"/>
      <c r="DC35" s="4"/>
      <c r="DD35" s="4"/>
      <c r="DE35" s="4"/>
      <c r="DF35" s="4"/>
      <c r="DG35" s="4"/>
      <c r="DH35" s="4"/>
      <c r="DI35" s="4"/>
      <c r="DJ35" s="4"/>
      <c r="DK35" s="4"/>
      <c r="DL35" s="4"/>
      <c r="DM35" s="4"/>
      <c r="DN35" s="4"/>
      <c r="DO35" s="4"/>
      <c r="DP35" s="4"/>
      <c r="DQ35" s="4"/>
      <c r="DR35" s="4"/>
      <c r="DS35" s="4"/>
      <c r="DT35" s="78">
        <v>1</v>
      </c>
      <c r="DV35" s="35"/>
      <c r="DW35" s="4"/>
      <c r="DX35" s="4"/>
      <c r="DY35" s="4"/>
      <c r="DZ35" s="4"/>
      <c r="EA35" s="4"/>
      <c r="EB35" s="4"/>
      <c r="EC35" s="4"/>
      <c r="ED35" s="4"/>
      <c r="EE35" s="4"/>
      <c r="EF35" s="4"/>
      <c r="EG35" s="4"/>
      <c r="EH35" s="4"/>
      <c r="EI35" s="4"/>
      <c r="EJ35" s="4"/>
      <c r="EK35" s="152"/>
      <c r="EL35" s="4"/>
      <c r="EM35" s="4"/>
      <c r="EN35" s="4"/>
      <c r="EO35" s="4"/>
      <c r="EP35" s="4"/>
      <c r="EQ35" s="4"/>
      <c r="ER35" s="4"/>
      <c r="ES35" s="4"/>
      <c r="ET35" s="4"/>
      <c r="EU35" s="4"/>
      <c r="EV35" s="4"/>
      <c r="EW35" s="4"/>
      <c r="EX35" s="4"/>
      <c r="EY35" s="4"/>
      <c r="EZ35" s="4"/>
      <c r="FA35" s="4"/>
      <c r="FB35" s="4"/>
      <c r="FC35" s="4"/>
      <c r="FD35" s="4"/>
      <c r="FE35" s="78">
        <v>1</v>
      </c>
      <c r="FG35" s="35"/>
      <c r="FH35" s="4"/>
      <c r="FI35" s="4"/>
      <c r="FJ35" s="4"/>
      <c r="FK35" s="4"/>
      <c r="FL35" s="4"/>
      <c r="FM35" s="4"/>
      <c r="FN35" s="4"/>
      <c r="FO35" s="4"/>
      <c r="FP35" s="4"/>
      <c r="FQ35" s="4"/>
      <c r="FR35" s="4"/>
      <c r="FS35" s="4"/>
      <c r="FT35" s="4"/>
      <c r="FU35" s="4"/>
      <c r="FV35" s="152"/>
      <c r="FW35" s="4"/>
      <c r="FX35" s="4"/>
      <c r="FY35" s="4"/>
      <c r="FZ35" s="4"/>
      <c r="GA35" s="4"/>
      <c r="GB35" s="4"/>
      <c r="GC35" s="4"/>
      <c r="GD35" s="4"/>
      <c r="GE35" s="4"/>
      <c r="GF35" s="4"/>
      <c r="GG35" s="4"/>
      <c r="GH35" s="4"/>
      <c r="GI35" s="4"/>
      <c r="GJ35" s="4"/>
      <c r="GK35" s="4"/>
      <c r="GL35" s="4"/>
      <c r="GM35" s="4"/>
      <c r="GN35" s="4"/>
      <c r="GO35" s="4"/>
      <c r="GP35" s="78">
        <v>0</v>
      </c>
    </row>
    <row r="36" spans="2:199" s="6" customFormat="1" ht="18" customHeight="1" x14ac:dyDescent="0.2">
      <c r="C36" s="311" t="s">
        <v>49</v>
      </c>
      <c r="D36" s="310"/>
      <c r="E36" s="296"/>
      <c r="F36" s="305"/>
      <c r="H36" s="297"/>
      <c r="I36" s="296"/>
      <c r="J36" s="296"/>
      <c r="K36" s="296"/>
      <c r="L36" s="296"/>
      <c r="M36" s="305"/>
      <c r="O36" s="297"/>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306"/>
      <c r="AZ36" s="297"/>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306"/>
      <c r="CK36" s="297"/>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306"/>
      <c r="DV36" s="297"/>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306"/>
      <c r="FG36" s="297"/>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306"/>
    </row>
    <row r="37" spans="2:199" s="6" customFormat="1" ht="18" customHeight="1" x14ac:dyDescent="0.2">
      <c r="C37" s="39" t="s">
        <v>117</v>
      </c>
      <c r="E37" s="37" t="s">
        <v>288</v>
      </c>
      <c r="F37" s="34"/>
      <c r="H37" s="153">
        <f t="shared" ref="H37" si="12">H$19*H33</f>
        <v>1.07</v>
      </c>
      <c r="I37" s="154">
        <f t="shared" ref="I37:J37" si="13">I$19*I33</f>
        <v>1.1000000000000001</v>
      </c>
      <c r="J37" s="154">
        <f t="shared" si="13"/>
        <v>0.91</v>
      </c>
      <c r="K37" s="154">
        <f>K$19*K33</f>
        <v>1.1100000000000001</v>
      </c>
      <c r="L37" s="154">
        <f t="shared" ref="L37:M37" si="14">L$19*L33</f>
        <v>1.07</v>
      </c>
      <c r="M37" s="155">
        <f t="shared" si="14"/>
        <v>1</v>
      </c>
      <c r="N37" s="52"/>
      <c r="O37" s="50"/>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155">
        <f>AX$19*AX33</f>
        <v>0.39549999999999996</v>
      </c>
      <c r="AY37" s="52"/>
      <c r="AZ37" s="50"/>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155">
        <f>CI$19*CI33</f>
        <v>0.83</v>
      </c>
      <c r="CJ37" s="52"/>
      <c r="CK37" s="50"/>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155">
        <f>DT$19*DT33</f>
        <v>0</v>
      </c>
      <c r="DU37" s="52"/>
      <c r="DV37" s="50"/>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155">
        <f>FE$19*FE33</f>
        <v>0</v>
      </c>
      <c r="FF37" s="52"/>
      <c r="FG37" s="50"/>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155">
        <f>GP$19*GP33</f>
        <v>0.34650000000000003</v>
      </c>
      <c r="GQ37" s="52"/>
    </row>
    <row r="38" spans="2:199" s="6" customFormat="1" ht="18" customHeight="1" x14ac:dyDescent="0.2">
      <c r="C38" s="39" t="s">
        <v>118</v>
      </c>
      <c r="E38" s="37" t="s">
        <v>28</v>
      </c>
      <c r="F38" s="34"/>
      <c r="H38" s="153">
        <f t="shared" ref="H38" si="15">H$19*H34</f>
        <v>0</v>
      </c>
      <c r="I38" s="154">
        <f t="shared" ref="I38:J38" si="16">I$19*I34</f>
        <v>0</v>
      </c>
      <c r="J38" s="154">
        <f t="shared" si="16"/>
        <v>0</v>
      </c>
      <c r="K38" s="154">
        <f>K$19*K34</f>
        <v>0</v>
      </c>
      <c r="L38" s="154">
        <f t="shared" ref="L38:M38" si="17">L$19*L34</f>
        <v>0</v>
      </c>
      <c r="M38" s="155">
        <f t="shared" si="17"/>
        <v>0</v>
      </c>
      <c r="N38" s="52"/>
      <c r="O38" s="50"/>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155">
        <f>AX$19*AX34</f>
        <v>0.73449999999999993</v>
      </c>
      <c r="AY38" s="52"/>
      <c r="AZ38" s="50"/>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155">
        <f>CI$19*CI34</f>
        <v>0</v>
      </c>
      <c r="CJ38" s="52"/>
      <c r="CK38" s="50"/>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155">
        <f>DT$19*DT34</f>
        <v>0</v>
      </c>
      <c r="DU38" s="52"/>
      <c r="DV38" s="50"/>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155">
        <f>FE$19*FE34</f>
        <v>0</v>
      </c>
      <c r="FF38" s="52"/>
      <c r="FG38" s="50"/>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155">
        <f>GP$19*GP34</f>
        <v>0.70350000000000013</v>
      </c>
      <c r="GQ38" s="52"/>
    </row>
    <row r="39" spans="2:199" s="6" customFormat="1" ht="18" customHeight="1" x14ac:dyDescent="0.2">
      <c r="C39" s="39" t="s">
        <v>119</v>
      </c>
      <c r="E39" s="37" t="s">
        <v>28</v>
      </c>
      <c r="F39" s="34"/>
      <c r="H39" s="153">
        <f t="shared" ref="H39" si="18">H$19*H35</f>
        <v>0</v>
      </c>
      <c r="I39" s="154">
        <f t="shared" ref="I39:J39" si="19">I$19*I35</f>
        <v>0</v>
      </c>
      <c r="J39" s="154">
        <f t="shared" si="19"/>
        <v>0</v>
      </c>
      <c r="K39" s="154">
        <f>K$19*K35</f>
        <v>0</v>
      </c>
      <c r="L39" s="154">
        <f t="shared" ref="L39:M39" si="20">L$19*L35</f>
        <v>0</v>
      </c>
      <c r="M39" s="156">
        <f t="shared" si="20"/>
        <v>0</v>
      </c>
      <c r="N39" s="52"/>
      <c r="O39" s="50"/>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155">
        <f>AX$19*AX35</f>
        <v>0</v>
      </c>
      <c r="AY39" s="52"/>
      <c r="AZ39" s="50"/>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155">
        <f>CI$19*CI35</f>
        <v>0</v>
      </c>
      <c r="CJ39" s="52"/>
      <c r="CK39" s="50"/>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155">
        <f>DT$19*DT35</f>
        <v>0.69</v>
      </c>
      <c r="DU39" s="52"/>
      <c r="DV39" s="50"/>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155">
        <f>FE$19*FE35</f>
        <v>1.02</v>
      </c>
      <c r="FF39" s="52"/>
      <c r="FG39" s="50"/>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155">
        <f>GP$19*GP35</f>
        <v>0</v>
      </c>
      <c r="GQ39" s="52"/>
    </row>
    <row r="40" spans="2:199" s="6" customFormat="1" ht="15" customHeight="1" x14ac:dyDescent="0.2">
      <c r="C40" s="46"/>
      <c r="D40" s="41"/>
      <c r="E40" s="41"/>
      <c r="F40" s="41"/>
      <c r="H40" s="42"/>
      <c r="I40" s="42"/>
      <c r="J40" s="42"/>
      <c r="K40" s="42"/>
      <c r="L40" s="42"/>
      <c r="M40" s="42"/>
      <c r="N40" s="43"/>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3"/>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3"/>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3"/>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3"/>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row>
    <row r="41" spans="2:199" s="6" customFormat="1" ht="15" customHeight="1" x14ac:dyDescent="0.2">
      <c r="B41" s="146" t="s">
        <v>265</v>
      </c>
      <c r="C41" s="75" t="s">
        <v>37</v>
      </c>
      <c r="D41" s="70" t="s">
        <v>325</v>
      </c>
      <c r="E41" s="79"/>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row>
    <row r="42" spans="2:199" s="6" customFormat="1" ht="15" customHeight="1" x14ac:dyDescent="0.2">
      <c r="C42" s="79"/>
      <c r="D42" s="79"/>
      <c r="E42" s="79"/>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row>
    <row r="43" spans="2:199" x14ac:dyDescent="0.2">
      <c r="B43" s="146" t="s">
        <v>265</v>
      </c>
      <c r="C43" s="117" t="s">
        <v>329</v>
      </c>
      <c r="D43" s="70" t="s">
        <v>237</v>
      </c>
    </row>
    <row r="44" spans="2:199" x14ac:dyDescent="0.2">
      <c r="C44" s="117"/>
      <c r="D44" s="70" t="s">
        <v>296</v>
      </c>
    </row>
    <row r="45" spans="2:199" x14ac:dyDescent="0.2">
      <c r="C45" s="117"/>
      <c r="D45" s="70" t="s">
        <v>340</v>
      </c>
    </row>
    <row r="46" spans="2:199" x14ac:dyDescent="0.2">
      <c r="C46" s="117"/>
      <c r="D46" s="70"/>
    </row>
    <row r="47" spans="2:199" ht="15" x14ac:dyDescent="0.2">
      <c r="C47" s="271" t="s">
        <v>195</v>
      </c>
      <c r="D47" s="70"/>
    </row>
    <row r="48" spans="2:199" ht="15" x14ac:dyDescent="0.2">
      <c r="C48" s="263"/>
      <c r="D48" s="177"/>
      <c r="E48" s="131" t="s">
        <v>23</v>
      </c>
      <c r="F48" s="132" t="s">
        <v>24</v>
      </c>
      <c r="H48" s="133" t="s">
        <v>1</v>
      </c>
      <c r="I48" s="131" t="s">
        <v>94</v>
      </c>
      <c r="J48" s="131" t="s">
        <v>2</v>
      </c>
      <c r="K48" s="131" t="s">
        <v>3</v>
      </c>
      <c r="L48" s="131" t="s">
        <v>4</v>
      </c>
      <c r="M48" s="132" t="s">
        <v>5</v>
      </c>
      <c r="N48" s="3"/>
    </row>
    <row r="49" spans="3:14" x14ac:dyDescent="0.2">
      <c r="C49" s="267" t="s">
        <v>34</v>
      </c>
      <c r="E49" s="37" t="s">
        <v>288</v>
      </c>
      <c r="H49" s="213">
        <f>L19</f>
        <v>1.07</v>
      </c>
      <c r="I49" s="188">
        <f>AX19</f>
        <v>1.1299999999999999</v>
      </c>
      <c r="J49" s="188">
        <f>CI19</f>
        <v>0.83</v>
      </c>
      <c r="K49" s="188">
        <f>DT19</f>
        <v>0.69</v>
      </c>
      <c r="L49" s="188">
        <f>FE19</f>
        <v>1.02</v>
      </c>
      <c r="M49" s="214">
        <f>GP19</f>
        <v>1.05</v>
      </c>
      <c r="N49" s="2"/>
    </row>
    <row r="50" spans="3:14" x14ac:dyDescent="0.2">
      <c r="C50" s="76" t="s">
        <v>117</v>
      </c>
      <c r="E50" s="4" t="s">
        <v>28</v>
      </c>
      <c r="H50" s="213">
        <f>L37</f>
        <v>1.07</v>
      </c>
      <c r="I50" s="188">
        <f>AX37</f>
        <v>0.39549999999999996</v>
      </c>
      <c r="J50" s="188">
        <f>CI37</f>
        <v>0.83</v>
      </c>
      <c r="K50" s="188">
        <f>DT37</f>
        <v>0</v>
      </c>
      <c r="L50" s="188">
        <f>FE37</f>
        <v>0</v>
      </c>
      <c r="M50" s="214">
        <f>GP37</f>
        <v>0.34650000000000003</v>
      </c>
      <c r="N50" s="2"/>
    </row>
    <row r="51" spans="3:14" x14ac:dyDescent="0.2">
      <c r="C51" s="76" t="s">
        <v>118</v>
      </c>
      <c r="E51" s="3" t="s">
        <v>28</v>
      </c>
      <c r="H51" s="213">
        <f>L38</f>
        <v>0</v>
      </c>
      <c r="I51" s="188">
        <f>AX38</f>
        <v>0.73449999999999993</v>
      </c>
      <c r="J51" s="188">
        <f>CI38</f>
        <v>0</v>
      </c>
      <c r="K51" s="188">
        <f>DT38</f>
        <v>0</v>
      </c>
      <c r="L51" s="188">
        <f>FE38</f>
        <v>0</v>
      </c>
      <c r="M51" s="214">
        <f>GP38</f>
        <v>0.70350000000000013</v>
      </c>
      <c r="N51" s="2"/>
    </row>
    <row r="52" spans="3:14" x14ac:dyDescent="0.2">
      <c r="C52" s="76" t="s">
        <v>119</v>
      </c>
      <c r="E52" s="265" t="s">
        <v>28</v>
      </c>
      <c r="H52" s="213">
        <f>L39</f>
        <v>0</v>
      </c>
      <c r="I52" s="188">
        <f>AX39</f>
        <v>0</v>
      </c>
      <c r="J52" s="188">
        <f>CI39</f>
        <v>0</v>
      </c>
      <c r="K52" s="188">
        <f>DT39</f>
        <v>0.69</v>
      </c>
      <c r="L52" s="188">
        <f>FE39</f>
        <v>1.02</v>
      </c>
      <c r="M52" s="214">
        <f>GP39</f>
        <v>0</v>
      </c>
      <c r="N52" s="2"/>
    </row>
    <row r="53" spans="3:14" x14ac:dyDescent="0.2">
      <c r="C53" s="267" t="s">
        <v>13</v>
      </c>
      <c r="E53" s="265" t="s">
        <v>28</v>
      </c>
      <c r="H53" s="213">
        <f t="shared" ref="H53:M53" si="21">SUM(H50:H52)</f>
        <v>1.07</v>
      </c>
      <c r="I53" s="188">
        <f t="shared" si="21"/>
        <v>1.1299999999999999</v>
      </c>
      <c r="J53" s="188">
        <f t="shared" si="21"/>
        <v>0.83</v>
      </c>
      <c r="K53" s="188">
        <f t="shared" si="21"/>
        <v>0.69</v>
      </c>
      <c r="L53" s="188">
        <f t="shared" si="21"/>
        <v>1.02</v>
      </c>
      <c r="M53" s="214">
        <f t="shared" si="21"/>
        <v>1.0500000000000003</v>
      </c>
      <c r="N53" s="2"/>
    </row>
    <row r="54" spans="3:14" x14ac:dyDescent="0.2">
      <c r="C54" s="97"/>
      <c r="D54" s="97"/>
      <c r="E54" s="97"/>
      <c r="F54" s="97"/>
      <c r="H54" s="97"/>
      <c r="I54" s="97"/>
      <c r="J54" s="97"/>
      <c r="K54" s="97"/>
      <c r="L54" s="97"/>
      <c r="M54" s="97"/>
    </row>
    <row r="70" spans="2:5" x14ac:dyDescent="0.2">
      <c r="C70" s="117"/>
      <c r="D70" s="70"/>
    </row>
    <row r="71" spans="2:5" x14ac:dyDescent="0.2">
      <c r="C71" s="117"/>
      <c r="D71" s="70"/>
    </row>
    <row r="72" spans="2:5" x14ac:dyDescent="0.2">
      <c r="C72" s="117" t="s">
        <v>294</v>
      </c>
      <c r="D72" s="70"/>
    </row>
    <row r="73" spans="2:5" x14ac:dyDescent="0.2">
      <c r="C73" s="70" t="s">
        <v>269</v>
      </c>
      <c r="D73" s="70"/>
    </row>
    <row r="74" spans="2:5" x14ac:dyDescent="0.2">
      <c r="C74" s="117"/>
      <c r="D74" s="70"/>
    </row>
    <row r="75" spans="2:5" x14ac:dyDescent="0.2">
      <c r="C75" s="117" t="s">
        <v>120</v>
      </c>
      <c r="D75" s="70"/>
    </row>
    <row r="76" spans="2:5" x14ac:dyDescent="0.2">
      <c r="C76" s="117" t="s">
        <v>121</v>
      </c>
      <c r="D76" s="70"/>
    </row>
    <row r="77" spans="2:5" x14ac:dyDescent="0.2">
      <c r="C77" s="117"/>
      <c r="D77" s="70"/>
    </row>
    <row r="78" spans="2:5" x14ac:dyDescent="0.2">
      <c r="C78" s="117" t="s">
        <v>122</v>
      </c>
      <c r="D78" s="70"/>
      <c r="E78" s="117">
        <v>1.5</v>
      </c>
    </row>
    <row r="79" spans="2:5" x14ac:dyDescent="0.2">
      <c r="B79" s="146" t="s">
        <v>265</v>
      </c>
      <c r="C79" s="117" t="s">
        <v>308</v>
      </c>
      <c r="D79" s="70"/>
      <c r="E79" s="117"/>
    </row>
    <row r="81" spans="3:198" ht="15" x14ac:dyDescent="0.25">
      <c r="C81" s="33" t="s">
        <v>123</v>
      </c>
      <c r="H81" s="247" t="s">
        <v>1</v>
      </c>
      <c r="O81" s="248" t="s">
        <v>94</v>
      </c>
      <c r="AZ81" s="196" t="s">
        <v>2</v>
      </c>
      <c r="CK81" s="197" t="s">
        <v>3</v>
      </c>
      <c r="DV81" s="198" t="s">
        <v>4</v>
      </c>
      <c r="FG81" s="199" t="s">
        <v>5</v>
      </c>
    </row>
    <row r="82" spans="3:198" s="6" customFormat="1" ht="18" customHeight="1" x14ac:dyDescent="0.2">
      <c r="C82" s="129"/>
      <c r="D82" s="130"/>
      <c r="E82" s="131" t="s">
        <v>23</v>
      </c>
      <c r="F82" s="132" t="s">
        <v>24</v>
      </c>
      <c r="H82" s="133">
        <v>2015</v>
      </c>
      <c r="I82" s="131">
        <f t="shared" ref="I82:M82" si="22">I$1</f>
        <v>2016</v>
      </c>
      <c r="J82" s="131">
        <f t="shared" si="22"/>
        <v>2017</v>
      </c>
      <c r="K82" s="131">
        <f t="shared" si="22"/>
        <v>2018</v>
      </c>
      <c r="L82" s="131">
        <f t="shared" si="22"/>
        <v>2019</v>
      </c>
      <c r="M82" s="132">
        <f t="shared" si="22"/>
        <v>2020</v>
      </c>
      <c r="O82" s="133">
        <f t="shared" ref="O82:AX82" si="23">O$1</f>
        <v>2015</v>
      </c>
      <c r="P82" s="131">
        <f t="shared" si="23"/>
        <v>2016</v>
      </c>
      <c r="Q82" s="131">
        <f t="shared" si="23"/>
        <v>2017</v>
      </c>
      <c r="R82" s="131">
        <f t="shared" si="23"/>
        <v>2018</v>
      </c>
      <c r="S82" s="131">
        <f t="shared" si="23"/>
        <v>2019</v>
      </c>
      <c r="T82" s="131">
        <f t="shared" si="23"/>
        <v>2020</v>
      </c>
      <c r="U82" s="131">
        <f t="shared" si="23"/>
        <v>2021</v>
      </c>
      <c r="V82" s="131">
        <f t="shared" si="23"/>
        <v>2022</v>
      </c>
      <c r="W82" s="131">
        <f t="shared" si="23"/>
        <v>2023</v>
      </c>
      <c r="X82" s="131">
        <f t="shared" si="23"/>
        <v>2024</v>
      </c>
      <c r="Y82" s="131">
        <f t="shared" si="23"/>
        <v>2025</v>
      </c>
      <c r="Z82" s="131">
        <f t="shared" si="23"/>
        <v>2026</v>
      </c>
      <c r="AA82" s="131">
        <f t="shared" si="23"/>
        <v>2027</v>
      </c>
      <c r="AB82" s="131">
        <f t="shared" si="23"/>
        <v>2028</v>
      </c>
      <c r="AC82" s="131">
        <f t="shared" si="23"/>
        <v>2029</v>
      </c>
      <c r="AD82" s="131">
        <f t="shared" si="23"/>
        <v>2030</v>
      </c>
      <c r="AE82" s="131">
        <f t="shared" si="23"/>
        <v>2031</v>
      </c>
      <c r="AF82" s="131">
        <f t="shared" si="23"/>
        <v>2032</v>
      </c>
      <c r="AG82" s="131">
        <f t="shared" si="23"/>
        <v>2033</v>
      </c>
      <c r="AH82" s="131">
        <f t="shared" si="23"/>
        <v>2034</v>
      </c>
      <c r="AI82" s="131">
        <f t="shared" si="23"/>
        <v>2035</v>
      </c>
      <c r="AJ82" s="131">
        <f t="shared" si="23"/>
        <v>2036</v>
      </c>
      <c r="AK82" s="131">
        <f t="shared" si="23"/>
        <v>2037</v>
      </c>
      <c r="AL82" s="131">
        <f t="shared" si="23"/>
        <v>2038</v>
      </c>
      <c r="AM82" s="131">
        <f t="shared" si="23"/>
        <v>2039</v>
      </c>
      <c r="AN82" s="131">
        <f t="shared" si="23"/>
        <v>2040</v>
      </c>
      <c r="AO82" s="131">
        <f t="shared" si="23"/>
        <v>2041</v>
      </c>
      <c r="AP82" s="131">
        <f t="shared" si="23"/>
        <v>2042</v>
      </c>
      <c r="AQ82" s="131">
        <f t="shared" si="23"/>
        <v>2043</v>
      </c>
      <c r="AR82" s="131">
        <f t="shared" si="23"/>
        <v>2044</v>
      </c>
      <c r="AS82" s="131">
        <f t="shared" si="23"/>
        <v>2045</v>
      </c>
      <c r="AT82" s="131">
        <f t="shared" si="23"/>
        <v>2046</v>
      </c>
      <c r="AU82" s="131">
        <f t="shared" si="23"/>
        <v>2047</v>
      </c>
      <c r="AV82" s="131">
        <f t="shared" si="23"/>
        <v>2048</v>
      </c>
      <c r="AW82" s="131">
        <f t="shared" si="23"/>
        <v>2049</v>
      </c>
      <c r="AX82" s="132">
        <f t="shared" si="23"/>
        <v>2050</v>
      </c>
      <c r="AZ82" s="133">
        <f t="shared" ref="AZ82:CI82" si="24">AZ$1</f>
        <v>2015</v>
      </c>
      <c r="BA82" s="131">
        <f t="shared" si="24"/>
        <v>2016</v>
      </c>
      <c r="BB82" s="131">
        <f t="shared" si="24"/>
        <v>2017</v>
      </c>
      <c r="BC82" s="131">
        <f t="shared" si="24"/>
        <v>2018</v>
      </c>
      <c r="BD82" s="131">
        <f t="shared" si="24"/>
        <v>2019</v>
      </c>
      <c r="BE82" s="131">
        <f t="shared" si="24"/>
        <v>2020</v>
      </c>
      <c r="BF82" s="131">
        <f t="shared" si="24"/>
        <v>2021</v>
      </c>
      <c r="BG82" s="131">
        <f t="shared" si="24"/>
        <v>2022</v>
      </c>
      <c r="BH82" s="131">
        <f t="shared" si="24"/>
        <v>2023</v>
      </c>
      <c r="BI82" s="131">
        <f t="shared" si="24"/>
        <v>2024</v>
      </c>
      <c r="BJ82" s="131">
        <f t="shared" si="24"/>
        <v>2025</v>
      </c>
      <c r="BK82" s="131">
        <f t="shared" si="24"/>
        <v>2026</v>
      </c>
      <c r="BL82" s="131">
        <f t="shared" si="24"/>
        <v>2027</v>
      </c>
      <c r="BM82" s="131">
        <f t="shared" si="24"/>
        <v>2028</v>
      </c>
      <c r="BN82" s="131">
        <f t="shared" si="24"/>
        <v>2029</v>
      </c>
      <c r="BO82" s="131">
        <f t="shared" si="24"/>
        <v>2030</v>
      </c>
      <c r="BP82" s="131">
        <f t="shared" si="24"/>
        <v>2031</v>
      </c>
      <c r="BQ82" s="131">
        <f t="shared" si="24"/>
        <v>2032</v>
      </c>
      <c r="BR82" s="131">
        <f t="shared" si="24"/>
        <v>2033</v>
      </c>
      <c r="BS82" s="131">
        <f t="shared" si="24"/>
        <v>2034</v>
      </c>
      <c r="BT82" s="131">
        <f t="shared" si="24"/>
        <v>2035</v>
      </c>
      <c r="BU82" s="131">
        <f t="shared" si="24"/>
        <v>2036</v>
      </c>
      <c r="BV82" s="131">
        <f t="shared" si="24"/>
        <v>2037</v>
      </c>
      <c r="BW82" s="131">
        <f t="shared" si="24"/>
        <v>2038</v>
      </c>
      <c r="BX82" s="131">
        <f t="shared" si="24"/>
        <v>2039</v>
      </c>
      <c r="BY82" s="131">
        <f t="shared" si="24"/>
        <v>2040</v>
      </c>
      <c r="BZ82" s="131">
        <f t="shared" si="24"/>
        <v>2041</v>
      </c>
      <c r="CA82" s="131">
        <f t="shared" si="24"/>
        <v>2042</v>
      </c>
      <c r="CB82" s="131">
        <f t="shared" si="24"/>
        <v>2043</v>
      </c>
      <c r="CC82" s="131">
        <f t="shared" si="24"/>
        <v>2044</v>
      </c>
      <c r="CD82" s="131">
        <f t="shared" si="24"/>
        <v>2045</v>
      </c>
      <c r="CE82" s="131">
        <f t="shared" si="24"/>
        <v>2046</v>
      </c>
      <c r="CF82" s="131">
        <f t="shared" si="24"/>
        <v>2047</v>
      </c>
      <c r="CG82" s="131">
        <f t="shared" si="24"/>
        <v>2048</v>
      </c>
      <c r="CH82" s="131">
        <f t="shared" si="24"/>
        <v>2049</v>
      </c>
      <c r="CI82" s="132">
        <f t="shared" si="24"/>
        <v>2050</v>
      </c>
      <c r="CK82" s="133">
        <f t="shared" ref="CK82:DT82" si="25">CK$1</f>
        <v>2015</v>
      </c>
      <c r="CL82" s="131">
        <f t="shared" si="25"/>
        <v>2016</v>
      </c>
      <c r="CM82" s="131">
        <f t="shared" si="25"/>
        <v>2017</v>
      </c>
      <c r="CN82" s="131">
        <f t="shared" si="25"/>
        <v>2018</v>
      </c>
      <c r="CO82" s="131">
        <f t="shared" si="25"/>
        <v>2019</v>
      </c>
      <c r="CP82" s="131">
        <f t="shared" si="25"/>
        <v>2020</v>
      </c>
      <c r="CQ82" s="131">
        <f t="shared" si="25"/>
        <v>2021</v>
      </c>
      <c r="CR82" s="131">
        <f t="shared" si="25"/>
        <v>2022</v>
      </c>
      <c r="CS82" s="131">
        <f t="shared" si="25"/>
        <v>2023</v>
      </c>
      <c r="CT82" s="131">
        <f t="shared" si="25"/>
        <v>2024</v>
      </c>
      <c r="CU82" s="131">
        <f t="shared" si="25"/>
        <v>2025</v>
      </c>
      <c r="CV82" s="131">
        <f t="shared" si="25"/>
        <v>2026</v>
      </c>
      <c r="CW82" s="131">
        <f t="shared" si="25"/>
        <v>2027</v>
      </c>
      <c r="CX82" s="131">
        <f t="shared" si="25"/>
        <v>2028</v>
      </c>
      <c r="CY82" s="131">
        <f t="shared" si="25"/>
        <v>2029</v>
      </c>
      <c r="CZ82" s="131">
        <f t="shared" si="25"/>
        <v>2030</v>
      </c>
      <c r="DA82" s="131">
        <f t="shared" si="25"/>
        <v>2031</v>
      </c>
      <c r="DB82" s="131">
        <f t="shared" si="25"/>
        <v>2032</v>
      </c>
      <c r="DC82" s="131">
        <f t="shared" si="25"/>
        <v>2033</v>
      </c>
      <c r="DD82" s="131">
        <f t="shared" si="25"/>
        <v>2034</v>
      </c>
      <c r="DE82" s="131">
        <f t="shared" si="25"/>
        <v>2035</v>
      </c>
      <c r="DF82" s="131">
        <f t="shared" si="25"/>
        <v>2036</v>
      </c>
      <c r="DG82" s="131">
        <f t="shared" si="25"/>
        <v>2037</v>
      </c>
      <c r="DH82" s="131">
        <f t="shared" si="25"/>
        <v>2038</v>
      </c>
      <c r="DI82" s="131">
        <f t="shared" si="25"/>
        <v>2039</v>
      </c>
      <c r="DJ82" s="131">
        <f t="shared" si="25"/>
        <v>2040</v>
      </c>
      <c r="DK82" s="131">
        <f t="shared" si="25"/>
        <v>2041</v>
      </c>
      <c r="DL82" s="131">
        <f t="shared" si="25"/>
        <v>2042</v>
      </c>
      <c r="DM82" s="131">
        <f t="shared" si="25"/>
        <v>2043</v>
      </c>
      <c r="DN82" s="131">
        <f t="shared" si="25"/>
        <v>2044</v>
      </c>
      <c r="DO82" s="131">
        <f t="shared" si="25"/>
        <v>2045</v>
      </c>
      <c r="DP82" s="131">
        <f t="shared" si="25"/>
        <v>2046</v>
      </c>
      <c r="DQ82" s="131">
        <f t="shared" si="25"/>
        <v>2047</v>
      </c>
      <c r="DR82" s="131">
        <f t="shared" si="25"/>
        <v>2048</v>
      </c>
      <c r="DS82" s="131">
        <f t="shared" si="25"/>
        <v>2049</v>
      </c>
      <c r="DT82" s="132">
        <f t="shared" si="25"/>
        <v>2050</v>
      </c>
      <c r="DV82" s="133">
        <f t="shared" ref="DV82:FE82" si="26">DV$1</f>
        <v>2015</v>
      </c>
      <c r="DW82" s="131">
        <f t="shared" si="26"/>
        <v>2016</v>
      </c>
      <c r="DX82" s="131">
        <f t="shared" si="26"/>
        <v>2017</v>
      </c>
      <c r="DY82" s="131">
        <f t="shared" si="26"/>
        <v>2018</v>
      </c>
      <c r="DZ82" s="131">
        <f t="shared" si="26"/>
        <v>2019</v>
      </c>
      <c r="EA82" s="131">
        <f t="shared" si="26"/>
        <v>2020</v>
      </c>
      <c r="EB82" s="131">
        <f t="shared" si="26"/>
        <v>2021</v>
      </c>
      <c r="EC82" s="131">
        <f t="shared" si="26"/>
        <v>2022</v>
      </c>
      <c r="ED82" s="131">
        <f t="shared" si="26"/>
        <v>2023</v>
      </c>
      <c r="EE82" s="131">
        <f t="shared" si="26"/>
        <v>2024</v>
      </c>
      <c r="EF82" s="131">
        <f t="shared" si="26"/>
        <v>2025</v>
      </c>
      <c r="EG82" s="131">
        <f t="shared" si="26"/>
        <v>2026</v>
      </c>
      <c r="EH82" s="131">
        <f t="shared" si="26"/>
        <v>2027</v>
      </c>
      <c r="EI82" s="131">
        <f t="shared" si="26"/>
        <v>2028</v>
      </c>
      <c r="EJ82" s="131">
        <f t="shared" si="26"/>
        <v>2029</v>
      </c>
      <c r="EK82" s="131">
        <f t="shared" si="26"/>
        <v>2030</v>
      </c>
      <c r="EL82" s="131">
        <f t="shared" si="26"/>
        <v>2031</v>
      </c>
      <c r="EM82" s="131">
        <f t="shared" si="26"/>
        <v>2032</v>
      </c>
      <c r="EN82" s="131">
        <f t="shared" si="26"/>
        <v>2033</v>
      </c>
      <c r="EO82" s="131">
        <f t="shared" si="26"/>
        <v>2034</v>
      </c>
      <c r="EP82" s="131">
        <f t="shared" si="26"/>
        <v>2035</v>
      </c>
      <c r="EQ82" s="131">
        <f t="shared" si="26"/>
        <v>2036</v>
      </c>
      <c r="ER82" s="131">
        <f t="shared" si="26"/>
        <v>2037</v>
      </c>
      <c r="ES82" s="131">
        <f t="shared" si="26"/>
        <v>2038</v>
      </c>
      <c r="ET82" s="131">
        <f t="shared" si="26"/>
        <v>2039</v>
      </c>
      <c r="EU82" s="131">
        <f t="shared" si="26"/>
        <v>2040</v>
      </c>
      <c r="EV82" s="131">
        <f t="shared" si="26"/>
        <v>2041</v>
      </c>
      <c r="EW82" s="131">
        <f t="shared" si="26"/>
        <v>2042</v>
      </c>
      <c r="EX82" s="131">
        <f t="shared" si="26"/>
        <v>2043</v>
      </c>
      <c r="EY82" s="131">
        <f t="shared" si="26"/>
        <v>2044</v>
      </c>
      <c r="EZ82" s="131">
        <f t="shared" si="26"/>
        <v>2045</v>
      </c>
      <c r="FA82" s="131">
        <f t="shared" si="26"/>
        <v>2046</v>
      </c>
      <c r="FB82" s="131">
        <f t="shared" si="26"/>
        <v>2047</v>
      </c>
      <c r="FC82" s="131">
        <f t="shared" si="26"/>
        <v>2048</v>
      </c>
      <c r="FD82" s="131">
        <f t="shared" si="26"/>
        <v>2049</v>
      </c>
      <c r="FE82" s="132">
        <f t="shared" si="26"/>
        <v>2050</v>
      </c>
      <c r="FG82" s="133">
        <f t="shared" ref="FG82:GP82" si="27">FG$1</f>
        <v>2015</v>
      </c>
      <c r="FH82" s="131">
        <f t="shared" si="27"/>
        <v>2016</v>
      </c>
      <c r="FI82" s="131">
        <f t="shared" si="27"/>
        <v>2017</v>
      </c>
      <c r="FJ82" s="131">
        <f t="shared" si="27"/>
        <v>2018</v>
      </c>
      <c r="FK82" s="131">
        <f t="shared" si="27"/>
        <v>2019</v>
      </c>
      <c r="FL82" s="131">
        <f t="shared" si="27"/>
        <v>2020</v>
      </c>
      <c r="FM82" s="131">
        <f t="shared" si="27"/>
        <v>2021</v>
      </c>
      <c r="FN82" s="131">
        <f t="shared" si="27"/>
        <v>2022</v>
      </c>
      <c r="FO82" s="131">
        <f t="shared" si="27"/>
        <v>2023</v>
      </c>
      <c r="FP82" s="131">
        <f t="shared" si="27"/>
        <v>2024</v>
      </c>
      <c r="FQ82" s="131">
        <f t="shared" si="27"/>
        <v>2025</v>
      </c>
      <c r="FR82" s="131">
        <f t="shared" si="27"/>
        <v>2026</v>
      </c>
      <c r="FS82" s="131">
        <f t="shared" si="27"/>
        <v>2027</v>
      </c>
      <c r="FT82" s="131">
        <f t="shared" si="27"/>
        <v>2028</v>
      </c>
      <c r="FU82" s="131">
        <f t="shared" si="27"/>
        <v>2029</v>
      </c>
      <c r="FV82" s="131">
        <f t="shared" si="27"/>
        <v>2030</v>
      </c>
      <c r="FW82" s="131">
        <f t="shared" si="27"/>
        <v>2031</v>
      </c>
      <c r="FX82" s="131">
        <f t="shared" si="27"/>
        <v>2032</v>
      </c>
      <c r="FY82" s="131">
        <f t="shared" si="27"/>
        <v>2033</v>
      </c>
      <c r="FZ82" s="131">
        <f t="shared" si="27"/>
        <v>2034</v>
      </c>
      <c r="GA82" s="131">
        <f t="shared" si="27"/>
        <v>2035</v>
      </c>
      <c r="GB82" s="131">
        <f t="shared" si="27"/>
        <v>2036</v>
      </c>
      <c r="GC82" s="131">
        <f t="shared" si="27"/>
        <v>2037</v>
      </c>
      <c r="GD82" s="131">
        <f t="shared" si="27"/>
        <v>2038</v>
      </c>
      <c r="GE82" s="131">
        <f t="shared" si="27"/>
        <v>2039</v>
      </c>
      <c r="GF82" s="131">
        <f t="shared" si="27"/>
        <v>2040</v>
      </c>
      <c r="GG82" s="131">
        <f t="shared" si="27"/>
        <v>2041</v>
      </c>
      <c r="GH82" s="131">
        <f t="shared" si="27"/>
        <v>2042</v>
      </c>
      <c r="GI82" s="131">
        <f t="shared" si="27"/>
        <v>2043</v>
      </c>
      <c r="GJ82" s="131">
        <f t="shared" si="27"/>
        <v>2044</v>
      </c>
      <c r="GK82" s="131">
        <f t="shared" si="27"/>
        <v>2045</v>
      </c>
      <c r="GL82" s="131">
        <f t="shared" si="27"/>
        <v>2046</v>
      </c>
      <c r="GM82" s="131">
        <f t="shared" si="27"/>
        <v>2047</v>
      </c>
      <c r="GN82" s="131">
        <f t="shared" si="27"/>
        <v>2048</v>
      </c>
      <c r="GO82" s="131">
        <f t="shared" si="27"/>
        <v>2049</v>
      </c>
      <c r="GP82" s="132">
        <f t="shared" si="27"/>
        <v>2050</v>
      </c>
    </row>
    <row r="83" spans="3:198" s="6" customFormat="1" ht="18" customHeight="1" x14ac:dyDescent="0.2">
      <c r="C83" s="309" t="s">
        <v>117</v>
      </c>
      <c r="D83" s="310"/>
      <c r="E83" s="296"/>
      <c r="F83" s="305"/>
      <c r="H83" s="58"/>
      <c r="I83" s="49"/>
      <c r="J83" s="49"/>
      <c r="K83" s="49"/>
      <c r="L83" s="49"/>
      <c r="M83" s="34"/>
      <c r="O83" s="297"/>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300"/>
      <c r="AZ83" s="297"/>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300"/>
      <c r="CK83" s="297"/>
      <c r="CL83" s="296"/>
      <c r="CM83" s="296"/>
      <c r="CN83" s="296"/>
      <c r="CO83" s="296"/>
      <c r="CP83" s="296"/>
      <c r="CQ83" s="296"/>
      <c r="CR83" s="296"/>
      <c r="CS83" s="296"/>
      <c r="CT83" s="296"/>
      <c r="CU83" s="296"/>
      <c r="CV83" s="296"/>
      <c r="CW83" s="296"/>
      <c r="CX83" s="296"/>
      <c r="CY83" s="296"/>
      <c r="CZ83" s="296"/>
      <c r="DA83" s="296"/>
      <c r="DB83" s="296"/>
      <c r="DC83" s="296"/>
      <c r="DD83" s="296"/>
      <c r="DE83" s="296"/>
      <c r="DF83" s="296"/>
      <c r="DG83" s="296"/>
      <c r="DH83" s="296"/>
      <c r="DI83" s="296"/>
      <c r="DJ83" s="296"/>
      <c r="DK83" s="296"/>
      <c r="DL83" s="296"/>
      <c r="DM83" s="296"/>
      <c r="DN83" s="296"/>
      <c r="DO83" s="296"/>
      <c r="DP83" s="296"/>
      <c r="DQ83" s="296"/>
      <c r="DR83" s="296"/>
      <c r="DS83" s="296"/>
      <c r="DT83" s="300"/>
      <c r="DV83" s="297"/>
      <c r="DW83" s="296"/>
      <c r="DX83" s="296"/>
      <c r="DY83" s="296"/>
      <c r="DZ83" s="296"/>
      <c r="EA83" s="296"/>
      <c r="EB83" s="296"/>
      <c r="EC83" s="296"/>
      <c r="ED83" s="296"/>
      <c r="EE83" s="296"/>
      <c r="EF83" s="296"/>
      <c r="EG83" s="296"/>
      <c r="EH83" s="296"/>
      <c r="EI83" s="296"/>
      <c r="EJ83" s="296"/>
      <c r="EK83" s="296"/>
      <c r="EL83" s="296"/>
      <c r="EM83" s="296"/>
      <c r="EN83" s="296"/>
      <c r="EO83" s="296"/>
      <c r="EP83" s="296"/>
      <c r="EQ83" s="296"/>
      <c r="ER83" s="296"/>
      <c r="ES83" s="296"/>
      <c r="ET83" s="296"/>
      <c r="EU83" s="296"/>
      <c r="EV83" s="296"/>
      <c r="EW83" s="296"/>
      <c r="EX83" s="296"/>
      <c r="EY83" s="296"/>
      <c r="EZ83" s="296"/>
      <c r="FA83" s="296"/>
      <c r="FB83" s="296"/>
      <c r="FC83" s="296"/>
      <c r="FD83" s="296"/>
      <c r="FE83" s="300"/>
      <c r="FG83" s="297"/>
      <c r="FH83" s="296"/>
      <c r="FI83" s="296"/>
      <c r="FJ83" s="296"/>
      <c r="FK83" s="296"/>
      <c r="FL83" s="296"/>
      <c r="FM83" s="296"/>
      <c r="FN83" s="296"/>
      <c r="FO83" s="296"/>
      <c r="FP83" s="296"/>
      <c r="FQ83" s="296"/>
      <c r="FR83" s="296"/>
      <c r="FS83" s="296"/>
      <c r="FT83" s="296"/>
      <c r="FU83" s="296"/>
      <c r="FV83" s="296"/>
      <c r="FW83" s="296"/>
      <c r="FX83" s="296"/>
      <c r="FY83" s="296"/>
      <c r="FZ83" s="296"/>
      <c r="GA83" s="296"/>
      <c r="GB83" s="296"/>
      <c r="GC83" s="296"/>
      <c r="GD83" s="296"/>
      <c r="GE83" s="296"/>
      <c r="GF83" s="296"/>
      <c r="GG83" s="296"/>
      <c r="GH83" s="296"/>
      <c r="GI83" s="296"/>
      <c r="GJ83" s="296"/>
      <c r="GK83" s="296"/>
      <c r="GL83" s="296"/>
      <c r="GM83" s="296"/>
      <c r="GN83" s="296"/>
      <c r="GO83" s="296"/>
      <c r="GP83" s="300"/>
    </row>
    <row r="84" spans="3:198" s="6" customFormat="1" ht="18" customHeight="1" x14ac:dyDescent="0.2">
      <c r="C84" s="39" t="s">
        <v>124</v>
      </c>
      <c r="E84" s="4" t="s">
        <v>288</v>
      </c>
      <c r="F84" s="34"/>
      <c r="H84" s="58"/>
      <c r="I84" s="49"/>
      <c r="J84" s="49"/>
      <c r="K84" s="49"/>
      <c r="L84" s="49"/>
      <c r="M84" s="34"/>
      <c r="O84" s="35"/>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157">
        <f>AX37</f>
        <v>0.39549999999999996</v>
      </c>
      <c r="AZ84" s="35"/>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157">
        <f>CI37</f>
        <v>0.83</v>
      </c>
      <c r="CK84" s="35"/>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157">
        <f>DT37</f>
        <v>0</v>
      </c>
      <c r="DV84" s="35"/>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157">
        <f>FE37</f>
        <v>0</v>
      </c>
      <c r="FG84" s="35"/>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157">
        <f>GP37</f>
        <v>0.34650000000000003</v>
      </c>
    </row>
    <row r="85" spans="3:198" s="6" customFormat="1" ht="18" customHeight="1" x14ac:dyDescent="0.2">
      <c r="C85" s="39" t="s">
        <v>55</v>
      </c>
      <c r="E85" s="4" t="s">
        <v>289</v>
      </c>
      <c r="F85" s="34"/>
      <c r="H85" s="58"/>
      <c r="I85" s="49"/>
      <c r="J85" s="49"/>
      <c r="K85" s="49"/>
      <c r="L85" s="49"/>
      <c r="M85" s="34"/>
      <c r="O85" s="35"/>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157">
        <f>AX84</f>
        <v>0.39549999999999996</v>
      </c>
      <c r="AZ85" s="35"/>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157">
        <f>CI84</f>
        <v>0.83</v>
      </c>
      <c r="CK85" s="35"/>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157">
        <f>DT84</f>
        <v>0</v>
      </c>
      <c r="DV85" s="35"/>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157">
        <f>FE84</f>
        <v>0</v>
      </c>
      <c r="FG85" s="35"/>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157">
        <f>GP84</f>
        <v>0.34650000000000003</v>
      </c>
    </row>
    <row r="86" spans="3:198" s="6" customFormat="1" ht="18" customHeight="1" x14ac:dyDescent="0.2">
      <c r="C86" s="309" t="s">
        <v>118</v>
      </c>
      <c r="D86" s="310"/>
      <c r="E86" s="296"/>
      <c r="F86" s="305"/>
      <c r="H86" s="58"/>
      <c r="I86" s="49"/>
      <c r="J86" s="49"/>
      <c r="K86" s="49"/>
      <c r="L86" s="49"/>
      <c r="M86" s="34"/>
      <c r="O86" s="297"/>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315"/>
      <c r="AZ86" s="297"/>
      <c r="BA86" s="296"/>
      <c r="BB86" s="296"/>
      <c r="BC86" s="296"/>
      <c r="BD86" s="296"/>
      <c r="BE86" s="296"/>
      <c r="BF86" s="296"/>
      <c r="BG86" s="296"/>
      <c r="BH86" s="296"/>
      <c r="BI86" s="296"/>
      <c r="BJ86" s="296"/>
      <c r="BK86" s="296"/>
      <c r="BL86" s="296"/>
      <c r="BM86" s="296"/>
      <c r="BN86" s="296"/>
      <c r="BO86" s="296"/>
      <c r="BP86" s="296"/>
      <c r="BQ86" s="296"/>
      <c r="BR86" s="296"/>
      <c r="BS86" s="296"/>
      <c r="BT86" s="296"/>
      <c r="BU86" s="296"/>
      <c r="BV86" s="296"/>
      <c r="BW86" s="296"/>
      <c r="BX86" s="296"/>
      <c r="BY86" s="296"/>
      <c r="BZ86" s="296"/>
      <c r="CA86" s="296"/>
      <c r="CB86" s="296"/>
      <c r="CC86" s="296"/>
      <c r="CD86" s="296"/>
      <c r="CE86" s="296"/>
      <c r="CF86" s="296"/>
      <c r="CG86" s="296"/>
      <c r="CH86" s="296"/>
      <c r="CI86" s="315"/>
      <c r="CK86" s="297"/>
      <c r="CL86" s="296"/>
      <c r="CM86" s="296"/>
      <c r="CN86" s="296"/>
      <c r="CO86" s="296"/>
      <c r="CP86" s="296"/>
      <c r="CQ86" s="296"/>
      <c r="CR86" s="296"/>
      <c r="CS86" s="296"/>
      <c r="CT86" s="296"/>
      <c r="CU86" s="296"/>
      <c r="CV86" s="296"/>
      <c r="CW86" s="296"/>
      <c r="CX86" s="296"/>
      <c r="CY86" s="296"/>
      <c r="CZ86" s="296"/>
      <c r="DA86" s="296"/>
      <c r="DB86" s="296"/>
      <c r="DC86" s="296"/>
      <c r="DD86" s="296"/>
      <c r="DE86" s="296"/>
      <c r="DF86" s="296"/>
      <c r="DG86" s="296"/>
      <c r="DH86" s="296"/>
      <c r="DI86" s="296"/>
      <c r="DJ86" s="296"/>
      <c r="DK86" s="296"/>
      <c r="DL86" s="296"/>
      <c r="DM86" s="296"/>
      <c r="DN86" s="296"/>
      <c r="DO86" s="296"/>
      <c r="DP86" s="296"/>
      <c r="DQ86" s="296"/>
      <c r="DR86" s="296"/>
      <c r="DS86" s="296"/>
      <c r="DT86" s="315"/>
      <c r="DV86" s="297"/>
      <c r="DW86" s="296"/>
      <c r="DX86" s="296"/>
      <c r="DY86" s="296"/>
      <c r="DZ86" s="296"/>
      <c r="EA86" s="296"/>
      <c r="EB86" s="296"/>
      <c r="EC86" s="296"/>
      <c r="ED86" s="296"/>
      <c r="EE86" s="296"/>
      <c r="EF86" s="296"/>
      <c r="EG86" s="296"/>
      <c r="EH86" s="296"/>
      <c r="EI86" s="296"/>
      <c r="EJ86" s="296"/>
      <c r="EK86" s="296"/>
      <c r="EL86" s="296"/>
      <c r="EM86" s="296"/>
      <c r="EN86" s="296"/>
      <c r="EO86" s="296"/>
      <c r="EP86" s="296"/>
      <c r="EQ86" s="296"/>
      <c r="ER86" s="296"/>
      <c r="ES86" s="296"/>
      <c r="ET86" s="296"/>
      <c r="EU86" s="296"/>
      <c r="EV86" s="296"/>
      <c r="EW86" s="296"/>
      <c r="EX86" s="296"/>
      <c r="EY86" s="296"/>
      <c r="EZ86" s="296"/>
      <c r="FA86" s="296"/>
      <c r="FB86" s="296"/>
      <c r="FC86" s="296"/>
      <c r="FD86" s="296"/>
      <c r="FE86" s="315"/>
      <c r="FG86" s="297"/>
      <c r="FH86" s="296"/>
      <c r="FI86" s="296"/>
      <c r="FJ86" s="296"/>
      <c r="FK86" s="296"/>
      <c r="FL86" s="296"/>
      <c r="FM86" s="296"/>
      <c r="FN86" s="296"/>
      <c r="FO86" s="296"/>
      <c r="FP86" s="296"/>
      <c r="FQ86" s="296"/>
      <c r="FR86" s="296"/>
      <c r="FS86" s="296"/>
      <c r="FT86" s="296"/>
      <c r="FU86" s="296"/>
      <c r="FV86" s="296"/>
      <c r="FW86" s="296"/>
      <c r="FX86" s="296"/>
      <c r="FY86" s="296"/>
      <c r="FZ86" s="296"/>
      <c r="GA86" s="296"/>
      <c r="GB86" s="296"/>
      <c r="GC86" s="296"/>
      <c r="GD86" s="296"/>
      <c r="GE86" s="296"/>
      <c r="GF86" s="296"/>
      <c r="GG86" s="296"/>
      <c r="GH86" s="296"/>
      <c r="GI86" s="296"/>
      <c r="GJ86" s="296"/>
      <c r="GK86" s="296"/>
      <c r="GL86" s="296"/>
      <c r="GM86" s="296"/>
      <c r="GN86" s="296"/>
      <c r="GO86" s="296"/>
      <c r="GP86" s="315"/>
    </row>
    <row r="87" spans="3:198" s="6" customFormat="1" ht="18" customHeight="1" x14ac:dyDescent="0.2">
      <c r="C87" s="39" t="s">
        <v>124</v>
      </c>
      <c r="E87" s="4" t="s">
        <v>288</v>
      </c>
      <c r="F87" s="34"/>
      <c r="H87" s="58"/>
      <c r="I87" s="49"/>
      <c r="J87" s="49"/>
      <c r="K87" s="49"/>
      <c r="L87" s="49"/>
      <c r="M87" s="34"/>
      <c r="O87" s="35"/>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157">
        <f>AX38</f>
        <v>0.73449999999999993</v>
      </c>
      <c r="AZ87" s="35"/>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157">
        <f>CI38</f>
        <v>0</v>
      </c>
      <c r="CK87" s="35"/>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157">
        <f>DT38</f>
        <v>0</v>
      </c>
      <c r="DV87" s="35"/>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157">
        <f>FE38</f>
        <v>0</v>
      </c>
      <c r="FG87" s="35"/>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157">
        <f>GP38</f>
        <v>0.70350000000000013</v>
      </c>
    </row>
    <row r="88" spans="3:198" s="6" customFormat="1" ht="18" customHeight="1" x14ac:dyDescent="0.2">
      <c r="C88" s="39" t="s">
        <v>55</v>
      </c>
      <c r="E88" s="4" t="s">
        <v>289</v>
      </c>
      <c r="F88" s="34"/>
      <c r="H88" s="58"/>
      <c r="I88" s="49"/>
      <c r="J88" s="49"/>
      <c r="K88" s="49"/>
      <c r="L88" s="49"/>
      <c r="M88" s="34"/>
      <c r="O88" s="35"/>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157">
        <f>AX87</f>
        <v>0.73449999999999993</v>
      </c>
      <c r="AZ88" s="35"/>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157">
        <f>CI87</f>
        <v>0</v>
      </c>
      <c r="CK88" s="35"/>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157">
        <f>DT87</f>
        <v>0</v>
      </c>
      <c r="DV88" s="35"/>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157">
        <f>FE87</f>
        <v>0</v>
      </c>
      <c r="FG88" s="35"/>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157">
        <f>GP87</f>
        <v>0.70350000000000013</v>
      </c>
    </row>
    <row r="89" spans="3:198" s="6" customFormat="1" ht="18" customHeight="1" x14ac:dyDescent="0.2">
      <c r="C89" s="36" t="s">
        <v>56</v>
      </c>
      <c r="E89" s="4" t="s">
        <v>28</v>
      </c>
      <c r="F89" s="34"/>
      <c r="H89" s="58"/>
      <c r="I89" s="49"/>
      <c r="J89" s="49"/>
      <c r="K89" s="49"/>
      <c r="L89" s="49"/>
      <c r="M89" s="34"/>
      <c r="O89" s="35"/>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157">
        <f>AX85+AX88</f>
        <v>1.1299999999999999</v>
      </c>
      <c r="AZ89" s="35"/>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157">
        <f>CI85+CI88</f>
        <v>0.83</v>
      </c>
      <c r="CK89" s="35"/>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157">
        <f>DT85+DT88</f>
        <v>0</v>
      </c>
      <c r="DV89" s="35"/>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157">
        <f>FE85+FE88</f>
        <v>0</v>
      </c>
      <c r="FG89" s="35"/>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157">
        <f>GP85+GP88</f>
        <v>1.0500000000000003</v>
      </c>
    </row>
    <row r="90" spans="3:198" s="6" customFormat="1" ht="18" customHeight="1" x14ac:dyDescent="0.2">
      <c r="C90" s="39" t="s">
        <v>125</v>
      </c>
      <c r="E90" s="4"/>
      <c r="F90" s="34"/>
      <c r="H90" s="58"/>
      <c r="I90" s="49"/>
      <c r="J90" s="49"/>
      <c r="K90" s="49"/>
      <c r="L90" s="49"/>
      <c r="M90" s="34"/>
      <c r="O90" s="35"/>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157">
        <f>MAX(AX89-$E$78,0)</f>
        <v>0</v>
      </c>
      <c r="AZ90" s="35"/>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157">
        <f>MAX(CI89-$E$78,0)</f>
        <v>0</v>
      </c>
      <c r="CK90" s="35"/>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157">
        <f>MAX(DT89-$E$78,0)</f>
        <v>0</v>
      </c>
      <c r="DV90" s="35"/>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157">
        <f>MAX(FE89-$E$78,0)</f>
        <v>0</v>
      </c>
      <c r="FG90" s="35"/>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157">
        <f>MAX(GP89-$E$78,0)</f>
        <v>0</v>
      </c>
    </row>
    <row r="91" spans="3:198" s="6" customFormat="1" ht="18" customHeight="1" x14ac:dyDescent="0.2">
      <c r="C91" s="39" t="s">
        <v>126</v>
      </c>
      <c r="E91" s="4"/>
      <c r="F91" s="34"/>
      <c r="H91" s="58"/>
      <c r="I91" s="49"/>
      <c r="J91" s="49"/>
      <c r="K91" s="49"/>
      <c r="L91" s="49"/>
      <c r="M91" s="34"/>
      <c r="O91" s="35"/>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157">
        <f>AX89-AX90</f>
        <v>1.1299999999999999</v>
      </c>
      <c r="AZ91" s="35"/>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157">
        <f>CI89-CI90</f>
        <v>0.83</v>
      </c>
      <c r="CK91" s="35"/>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157">
        <f>DT89-DT90</f>
        <v>0</v>
      </c>
      <c r="DV91" s="35"/>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157">
        <f>FE89-FE90</f>
        <v>0</v>
      </c>
      <c r="FG91" s="35"/>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157">
        <f>GP89-GP90</f>
        <v>1.0500000000000003</v>
      </c>
    </row>
    <row r="92" spans="3:198" s="6" customFormat="1" ht="18" customHeight="1" x14ac:dyDescent="0.2">
      <c r="C92" s="309" t="s">
        <v>68</v>
      </c>
      <c r="D92" s="310"/>
      <c r="E92" s="296"/>
      <c r="F92" s="305"/>
      <c r="H92" s="61"/>
      <c r="I92" s="83"/>
      <c r="J92" s="83"/>
      <c r="K92" s="83"/>
      <c r="L92" s="83"/>
      <c r="M92" s="142"/>
      <c r="O92" s="297"/>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301"/>
      <c r="AZ92" s="297"/>
      <c r="BA92" s="296"/>
      <c r="BB92" s="296"/>
      <c r="BC92" s="296"/>
      <c r="BD92" s="296"/>
      <c r="BE92" s="296"/>
      <c r="BF92" s="296"/>
      <c r="BG92" s="296"/>
      <c r="BH92" s="296"/>
      <c r="BI92" s="296"/>
      <c r="BJ92" s="296"/>
      <c r="BK92" s="296"/>
      <c r="BL92" s="296"/>
      <c r="BM92" s="296"/>
      <c r="BN92" s="296"/>
      <c r="BO92" s="296"/>
      <c r="BP92" s="296"/>
      <c r="BQ92" s="296"/>
      <c r="BR92" s="296"/>
      <c r="BS92" s="296"/>
      <c r="BT92" s="296"/>
      <c r="BU92" s="296"/>
      <c r="BV92" s="296"/>
      <c r="BW92" s="296"/>
      <c r="BX92" s="296"/>
      <c r="BY92" s="296"/>
      <c r="BZ92" s="296"/>
      <c r="CA92" s="296"/>
      <c r="CB92" s="296"/>
      <c r="CC92" s="296"/>
      <c r="CD92" s="296"/>
      <c r="CE92" s="296"/>
      <c r="CF92" s="296"/>
      <c r="CG92" s="296"/>
      <c r="CH92" s="296"/>
      <c r="CI92" s="301"/>
      <c r="CK92" s="297"/>
      <c r="CL92" s="296"/>
      <c r="CM92" s="296"/>
      <c r="CN92" s="296"/>
      <c r="CO92" s="296"/>
      <c r="CP92" s="296"/>
      <c r="CQ92" s="296"/>
      <c r="CR92" s="296"/>
      <c r="CS92" s="296"/>
      <c r="CT92" s="296"/>
      <c r="CU92" s="296"/>
      <c r="CV92" s="296"/>
      <c r="CW92" s="296"/>
      <c r="CX92" s="296"/>
      <c r="CY92" s="296"/>
      <c r="CZ92" s="296"/>
      <c r="DA92" s="296"/>
      <c r="DB92" s="296"/>
      <c r="DC92" s="296"/>
      <c r="DD92" s="296"/>
      <c r="DE92" s="296"/>
      <c r="DF92" s="296"/>
      <c r="DG92" s="296"/>
      <c r="DH92" s="296"/>
      <c r="DI92" s="296"/>
      <c r="DJ92" s="296"/>
      <c r="DK92" s="296"/>
      <c r="DL92" s="296"/>
      <c r="DM92" s="296"/>
      <c r="DN92" s="296"/>
      <c r="DO92" s="296"/>
      <c r="DP92" s="296"/>
      <c r="DQ92" s="296"/>
      <c r="DR92" s="296"/>
      <c r="DS92" s="296"/>
      <c r="DT92" s="301"/>
      <c r="DV92" s="297"/>
      <c r="DW92" s="296"/>
      <c r="DX92" s="296"/>
      <c r="DY92" s="296"/>
      <c r="DZ92" s="296"/>
      <c r="EA92" s="296"/>
      <c r="EB92" s="296"/>
      <c r="EC92" s="296"/>
      <c r="ED92" s="296"/>
      <c r="EE92" s="296"/>
      <c r="EF92" s="296"/>
      <c r="EG92" s="296"/>
      <c r="EH92" s="296"/>
      <c r="EI92" s="296"/>
      <c r="EJ92" s="296"/>
      <c r="EK92" s="296"/>
      <c r="EL92" s="296"/>
      <c r="EM92" s="296"/>
      <c r="EN92" s="296"/>
      <c r="EO92" s="296"/>
      <c r="EP92" s="296"/>
      <c r="EQ92" s="296"/>
      <c r="ER92" s="296"/>
      <c r="ES92" s="296"/>
      <c r="ET92" s="296"/>
      <c r="EU92" s="296"/>
      <c r="EV92" s="296"/>
      <c r="EW92" s="296"/>
      <c r="EX92" s="296"/>
      <c r="EY92" s="296"/>
      <c r="EZ92" s="296"/>
      <c r="FA92" s="296"/>
      <c r="FB92" s="296"/>
      <c r="FC92" s="296"/>
      <c r="FD92" s="296"/>
      <c r="FE92" s="301"/>
      <c r="FG92" s="297"/>
      <c r="FH92" s="296"/>
      <c r="FI92" s="296"/>
      <c r="FJ92" s="296"/>
      <c r="FK92" s="296"/>
      <c r="FL92" s="296"/>
      <c r="FM92" s="296"/>
      <c r="FN92" s="296"/>
      <c r="FO92" s="296"/>
      <c r="FP92" s="296"/>
      <c r="FQ92" s="296"/>
      <c r="FR92" s="296"/>
      <c r="FS92" s="296"/>
      <c r="FT92" s="296"/>
      <c r="FU92" s="296"/>
      <c r="FV92" s="296"/>
      <c r="FW92" s="296"/>
      <c r="FX92" s="296"/>
      <c r="FY92" s="296"/>
      <c r="FZ92" s="296"/>
      <c r="GA92" s="296"/>
      <c r="GB92" s="296"/>
      <c r="GC92" s="296"/>
      <c r="GD92" s="296"/>
      <c r="GE92" s="296"/>
      <c r="GF92" s="296"/>
      <c r="GG92" s="296"/>
      <c r="GH92" s="296"/>
      <c r="GI92" s="296"/>
      <c r="GJ92" s="296"/>
      <c r="GK92" s="296"/>
      <c r="GL92" s="296"/>
      <c r="GM92" s="296"/>
      <c r="GN92" s="296"/>
      <c r="GO92" s="296"/>
      <c r="GP92" s="301"/>
    </row>
    <row r="93" spans="3:198" s="6" customFormat="1" ht="18" customHeight="1" x14ac:dyDescent="0.2">
      <c r="C93" s="39" t="s">
        <v>125</v>
      </c>
      <c r="E93" s="4" t="s">
        <v>60</v>
      </c>
      <c r="F93" s="34" t="s">
        <v>36</v>
      </c>
      <c r="H93" s="61"/>
      <c r="I93" s="83"/>
      <c r="J93" s="83"/>
      <c r="K93" s="83"/>
      <c r="L93" s="83"/>
      <c r="M93" s="142"/>
      <c r="O93" s="35"/>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84">
        <v>1799</v>
      </c>
      <c r="AZ93" s="35"/>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84">
        <f>$AX$93</f>
        <v>1799</v>
      </c>
      <c r="CK93" s="35"/>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84">
        <f>$AX$93</f>
        <v>1799</v>
      </c>
      <c r="DV93" s="35"/>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84">
        <f>$AX$93</f>
        <v>1799</v>
      </c>
      <c r="FG93" s="35"/>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84">
        <f>$AX$93</f>
        <v>1799</v>
      </c>
    </row>
    <row r="94" spans="3:198" s="6" customFormat="1" ht="18" customHeight="1" x14ac:dyDescent="0.2">
      <c r="C94" s="39" t="s">
        <v>61</v>
      </c>
      <c r="E94" s="4" t="s">
        <v>28</v>
      </c>
      <c r="F94" s="34" t="s">
        <v>28</v>
      </c>
      <c r="H94" s="61"/>
      <c r="I94" s="83"/>
      <c r="J94" s="83"/>
      <c r="K94" s="83"/>
      <c r="L94" s="83"/>
      <c r="M94" s="142"/>
      <c r="O94" s="35"/>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84">
        <v>360</v>
      </c>
      <c r="AZ94" s="35"/>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84">
        <f>$AX$94</f>
        <v>360</v>
      </c>
      <c r="CK94" s="35"/>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84">
        <f>$AX$94</f>
        <v>360</v>
      </c>
      <c r="DV94" s="35"/>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84">
        <f>$AX$94</f>
        <v>360</v>
      </c>
      <c r="FG94" s="35"/>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84">
        <f>$AX$94</f>
        <v>360</v>
      </c>
    </row>
    <row r="95" spans="3:198" s="6" customFormat="1" ht="18" customHeight="1" x14ac:dyDescent="0.2">
      <c r="C95" s="309" t="s">
        <v>69</v>
      </c>
      <c r="D95" s="310"/>
      <c r="E95" s="296" t="s">
        <v>290</v>
      </c>
      <c r="F95" s="305"/>
      <c r="H95" s="61"/>
      <c r="I95" s="83"/>
      <c r="J95" s="83"/>
      <c r="K95" s="83"/>
      <c r="L95" s="83"/>
      <c r="M95" s="142"/>
      <c r="O95" s="35"/>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62">
        <f>AX93*AX90+AX94*AX88</f>
        <v>264.41999999999996</v>
      </c>
      <c r="AZ95" s="35"/>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62">
        <f>CI93*CI90+CI94*CI88</f>
        <v>0</v>
      </c>
      <c r="CK95" s="35"/>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62">
        <f>DT93*DT90+DT94*DT88</f>
        <v>0</v>
      </c>
      <c r="DV95" s="35"/>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62">
        <f>FE93*FE90+FE94*FE88</f>
        <v>0</v>
      </c>
      <c r="FG95" s="35"/>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62">
        <f>GP93*GP90+GP94*GP88</f>
        <v>253.26000000000005</v>
      </c>
    </row>
    <row r="96" spans="3:198" s="6" customFormat="1" ht="18" customHeight="1" x14ac:dyDescent="0.2">
      <c r="C96" s="39" t="s">
        <v>125</v>
      </c>
      <c r="E96" s="4" t="s">
        <v>28</v>
      </c>
      <c r="F96" s="34"/>
      <c r="H96" s="61"/>
      <c r="I96" s="83"/>
      <c r="J96" s="83"/>
      <c r="K96" s="83"/>
      <c r="L96" s="83"/>
      <c r="M96" s="142"/>
      <c r="O96" s="35"/>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62">
        <f>AX93*AX90</f>
        <v>0</v>
      </c>
      <c r="AZ96" s="35"/>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62">
        <f>CI93*CI90</f>
        <v>0</v>
      </c>
      <c r="CK96" s="35"/>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62">
        <f>DT93*DT90</f>
        <v>0</v>
      </c>
      <c r="DV96" s="35"/>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62">
        <f>FE93*FE90</f>
        <v>0</v>
      </c>
      <c r="FG96" s="35"/>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62">
        <f>GP93*GP90</f>
        <v>0</v>
      </c>
    </row>
    <row r="97" spans="3:198" s="6" customFormat="1" ht="18" customHeight="1" x14ac:dyDescent="0.2">
      <c r="C97" s="39" t="s">
        <v>61</v>
      </c>
      <c r="E97" s="4" t="s">
        <v>28</v>
      </c>
      <c r="F97" s="34"/>
      <c r="H97" s="61"/>
      <c r="I97" s="83"/>
      <c r="J97" s="83"/>
      <c r="K97" s="83"/>
      <c r="L97" s="83"/>
      <c r="M97" s="142"/>
      <c r="O97" s="35"/>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94">
        <f>AX94*AX88</f>
        <v>264.41999999999996</v>
      </c>
      <c r="AZ97" s="35"/>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94">
        <f>CI94*CI88</f>
        <v>0</v>
      </c>
      <c r="CK97" s="35"/>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94">
        <f>DT94*DT88</f>
        <v>0</v>
      </c>
      <c r="DV97" s="35"/>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94">
        <f>FE94*FE88</f>
        <v>0</v>
      </c>
      <c r="FG97" s="35"/>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94">
        <f>GP94*GP88</f>
        <v>253.26000000000005</v>
      </c>
    </row>
    <row r="98" spans="3:198" s="6" customFormat="1" ht="15" customHeight="1" x14ac:dyDescent="0.2">
      <c r="C98" s="46"/>
      <c r="D98" s="41"/>
      <c r="E98" s="41"/>
      <c r="F98" s="41"/>
      <c r="H98" s="42"/>
      <c r="I98" s="42"/>
      <c r="J98" s="42"/>
      <c r="K98" s="42"/>
      <c r="L98" s="42"/>
      <c r="M98" s="42"/>
      <c r="N98" s="43"/>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3"/>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3"/>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3"/>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3"/>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row>
    <row r="99" spans="3:198" x14ac:dyDescent="0.2">
      <c r="C99" s="117" t="s">
        <v>36</v>
      </c>
      <c r="D99" s="70" t="s">
        <v>297</v>
      </c>
    </row>
    <row r="100" spans="3:198" x14ac:dyDescent="0.2">
      <c r="C100" s="117"/>
      <c r="D100" s="70" t="s">
        <v>341</v>
      </c>
    </row>
    <row r="101" spans="3:198" x14ac:dyDescent="0.2">
      <c r="C101" s="117"/>
      <c r="D101" s="70"/>
    </row>
    <row r="102" spans="3:198" x14ac:dyDescent="0.2">
      <c r="C102" s="117" t="s">
        <v>298</v>
      </c>
      <c r="D102" s="70"/>
    </row>
    <row r="103" spans="3:198" x14ac:dyDescent="0.2">
      <c r="C103" s="117" t="s">
        <v>65</v>
      </c>
      <c r="D103" s="70"/>
    </row>
    <row r="104" spans="3:198" x14ac:dyDescent="0.2">
      <c r="C104" s="117"/>
      <c r="D104" s="6"/>
    </row>
    <row r="105" spans="3:198" x14ac:dyDescent="0.2">
      <c r="C105" s="117" t="s">
        <v>128</v>
      </c>
      <c r="D105" s="6"/>
    </row>
    <row r="106" spans="3:198" x14ac:dyDescent="0.2">
      <c r="C106" s="79" t="s">
        <v>129</v>
      </c>
      <c r="D106" s="6"/>
    </row>
    <row r="107" spans="3:198" x14ac:dyDescent="0.2">
      <c r="C107" s="79" t="s">
        <v>299</v>
      </c>
      <c r="D107" s="6"/>
    </row>
    <row r="108" spans="3:198" x14ac:dyDescent="0.2">
      <c r="C108" s="117"/>
      <c r="D108" s="6"/>
    </row>
    <row r="109" spans="3:198" x14ac:dyDescent="0.2">
      <c r="C109" s="117" t="s">
        <v>130</v>
      </c>
      <c r="D109" s="6"/>
    </row>
    <row r="110" spans="3:198" x14ac:dyDescent="0.2">
      <c r="C110" s="79" t="s">
        <v>131</v>
      </c>
      <c r="D110" s="6"/>
    </row>
    <row r="111" spans="3:198" x14ac:dyDescent="0.2">
      <c r="C111" s="79" t="s">
        <v>132</v>
      </c>
      <c r="D111" s="6"/>
    </row>
    <row r="112" spans="3:198" x14ac:dyDescent="0.2">
      <c r="C112" s="117"/>
    </row>
    <row r="113" spans="3:199" ht="15" x14ac:dyDescent="0.2">
      <c r="C113" s="63" t="s">
        <v>119</v>
      </c>
      <c r="H113" s="247" t="s">
        <v>1</v>
      </c>
      <c r="O113" s="248" t="s">
        <v>94</v>
      </c>
      <c r="AZ113" s="196" t="s">
        <v>2</v>
      </c>
      <c r="CK113" s="197" t="s">
        <v>3</v>
      </c>
      <c r="DV113" s="198" t="s">
        <v>4</v>
      </c>
      <c r="FG113" s="199" t="s">
        <v>5</v>
      </c>
    </row>
    <row r="114" spans="3:199" s="6" customFormat="1" ht="18" customHeight="1" x14ac:dyDescent="0.2">
      <c r="C114" s="129"/>
      <c r="D114" s="130"/>
      <c r="E114" s="131" t="s">
        <v>23</v>
      </c>
      <c r="F114" s="132" t="s">
        <v>24</v>
      </c>
      <c r="H114" s="133">
        <v>2015</v>
      </c>
      <c r="I114" s="131">
        <f t="shared" ref="I114:M114" si="28">I$1</f>
        <v>2016</v>
      </c>
      <c r="J114" s="131">
        <f t="shared" si="28"/>
        <v>2017</v>
      </c>
      <c r="K114" s="131">
        <f t="shared" si="28"/>
        <v>2018</v>
      </c>
      <c r="L114" s="131">
        <f t="shared" si="28"/>
        <v>2019</v>
      </c>
      <c r="M114" s="132">
        <f t="shared" si="28"/>
        <v>2020</v>
      </c>
      <c r="O114" s="133">
        <f t="shared" ref="O114:AX114" si="29">O$1</f>
        <v>2015</v>
      </c>
      <c r="P114" s="131">
        <f t="shared" si="29"/>
        <v>2016</v>
      </c>
      <c r="Q114" s="131">
        <f t="shared" si="29"/>
        <v>2017</v>
      </c>
      <c r="R114" s="131">
        <f t="shared" si="29"/>
        <v>2018</v>
      </c>
      <c r="S114" s="131">
        <f t="shared" si="29"/>
        <v>2019</v>
      </c>
      <c r="T114" s="131">
        <f t="shared" si="29"/>
        <v>2020</v>
      </c>
      <c r="U114" s="131">
        <f t="shared" si="29"/>
        <v>2021</v>
      </c>
      <c r="V114" s="131">
        <f t="shared" si="29"/>
        <v>2022</v>
      </c>
      <c r="W114" s="131">
        <f t="shared" si="29"/>
        <v>2023</v>
      </c>
      <c r="X114" s="131">
        <f t="shared" si="29"/>
        <v>2024</v>
      </c>
      <c r="Y114" s="131">
        <f t="shared" si="29"/>
        <v>2025</v>
      </c>
      <c r="Z114" s="131">
        <f t="shared" si="29"/>
        <v>2026</v>
      </c>
      <c r="AA114" s="131">
        <f t="shared" si="29"/>
        <v>2027</v>
      </c>
      <c r="AB114" s="131">
        <f t="shared" si="29"/>
        <v>2028</v>
      </c>
      <c r="AC114" s="131">
        <f t="shared" si="29"/>
        <v>2029</v>
      </c>
      <c r="AD114" s="131">
        <f t="shared" si="29"/>
        <v>2030</v>
      </c>
      <c r="AE114" s="131">
        <f t="shared" si="29"/>
        <v>2031</v>
      </c>
      <c r="AF114" s="131">
        <f t="shared" si="29"/>
        <v>2032</v>
      </c>
      <c r="AG114" s="131">
        <f t="shared" si="29"/>
        <v>2033</v>
      </c>
      <c r="AH114" s="131">
        <f t="shared" si="29"/>
        <v>2034</v>
      </c>
      <c r="AI114" s="131">
        <f t="shared" si="29"/>
        <v>2035</v>
      </c>
      <c r="AJ114" s="131">
        <f t="shared" si="29"/>
        <v>2036</v>
      </c>
      <c r="AK114" s="131">
        <f t="shared" si="29"/>
        <v>2037</v>
      </c>
      <c r="AL114" s="131">
        <f t="shared" si="29"/>
        <v>2038</v>
      </c>
      <c r="AM114" s="131">
        <f t="shared" si="29"/>
        <v>2039</v>
      </c>
      <c r="AN114" s="131">
        <f t="shared" si="29"/>
        <v>2040</v>
      </c>
      <c r="AO114" s="131">
        <f t="shared" si="29"/>
        <v>2041</v>
      </c>
      <c r="AP114" s="131">
        <f t="shared" si="29"/>
        <v>2042</v>
      </c>
      <c r="AQ114" s="131">
        <f t="shared" si="29"/>
        <v>2043</v>
      </c>
      <c r="AR114" s="131">
        <f t="shared" si="29"/>
        <v>2044</v>
      </c>
      <c r="AS114" s="131">
        <f t="shared" si="29"/>
        <v>2045</v>
      </c>
      <c r="AT114" s="131">
        <f t="shared" si="29"/>
        <v>2046</v>
      </c>
      <c r="AU114" s="131">
        <f t="shared" si="29"/>
        <v>2047</v>
      </c>
      <c r="AV114" s="131">
        <f t="shared" si="29"/>
        <v>2048</v>
      </c>
      <c r="AW114" s="131">
        <f t="shared" si="29"/>
        <v>2049</v>
      </c>
      <c r="AX114" s="132">
        <f t="shared" si="29"/>
        <v>2050</v>
      </c>
      <c r="AZ114" s="133">
        <f t="shared" ref="AZ114:CI114" si="30">AZ$1</f>
        <v>2015</v>
      </c>
      <c r="BA114" s="131">
        <f t="shared" si="30"/>
        <v>2016</v>
      </c>
      <c r="BB114" s="131">
        <f t="shared" si="30"/>
        <v>2017</v>
      </c>
      <c r="BC114" s="131">
        <f t="shared" si="30"/>
        <v>2018</v>
      </c>
      <c r="BD114" s="131">
        <f t="shared" si="30"/>
        <v>2019</v>
      </c>
      <c r="BE114" s="131">
        <f t="shared" si="30"/>
        <v>2020</v>
      </c>
      <c r="BF114" s="131">
        <f t="shared" si="30"/>
        <v>2021</v>
      </c>
      <c r="BG114" s="131">
        <f t="shared" si="30"/>
        <v>2022</v>
      </c>
      <c r="BH114" s="131">
        <f t="shared" si="30"/>
        <v>2023</v>
      </c>
      <c r="BI114" s="131">
        <f t="shared" si="30"/>
        <v>2024</v>
      </c>
      <c r="BJ114" s="131">
        <f t="shared" si="30"/>
        <v>2025</v>
      </c>
      <c r="BK114" s="131">
        <f t="shared" si="30"/>
        <v>2026</v>
      </c>
      <c r="BL114" s="131">
        <f t="shared" si="30"/>
        <v>2027</v>
      </c>
      <c r="BM114" s="131">
        <f t="shared" si="30"/>
        <v>2028</v>
      </c>
      <c r="BN114" s="131">
        <f t="shared" si="30"/>
        <v>2029</v>
      </c>
      <c r="BO114" s="131">
        <f t="shared" si="30"/>
        <v>2030</v>
      </c>
      <c r="BP114" s="131">
        <f t="shared" si="30"/>
        <v>2031</v>
      </c>
      <c r="BQ114" s="131">
        <f t="shared" si="30"/>
        <v>2032</v>
      </c>
      <c r="BR114" s="131">
        <f t="shared" si="30"/>
        <v>2033</v>
      </c>
      <c r="BS114" s="131">
        <f t="shared" si="30"/>
        <v>2034</v>
      </c>
      <c r="BT114" s="131">
        <f t="shared" si="30"/>
        <v>2035</v>
      </c>
      <c r="BU114" s="131">
        <f t="shared" si="30"/>
        <v>2036</v>
      </c>
      <c r="BV114" s="131">
        <f t="shared" si="30"/>
        <v>2037</v>
      </c>
      <c r="BW114" s="131">
        <f t="shared" si="30"/>
        <v>2038</v>
      </c>
      <c r="BX114" s="131">
        <f t="shared" si="30"/>
        <v>2039</v>
      </c>
      <c r="BY114" s="131">
        <f t="shared" si="30"/>
        <v>2040</v>
      </c>
      <c r="BZ114" s="131">
        <f t="shared" si="30"/>
        <v>2041</v>
      </c>
      <c r="CA114" s="131">
        <f t="shared" si="30"/>
        <v>2042</v>
      </c>
      <c r="CB114" s="131">
        <f t="shared" si="30"/>
        <v>2043</v>
      </c>
      <c r="CC114" s="131">
        <f t="shared" si="30"/>
        <v>2044</v>
      </c>
      <c r="CD114" s="131">
        <f t="shared" si="30"/>
        <v>2045</v>
      </c>
      <c r="CE114" s="131">
        <f t="shared" si="30"/>
        <v>2046</v>
      </c>
      <c r="CF114" s="131">
        <f t="shared" si="30"/>
        <v>2047</v>
      </c>
      <c r="CG114" s="131">
        <f t="shared" si="30"/>
        <v>2048</v>
      </c>
      <c r="CH114" s="131">
        <f t="shared" si="30"/>
        <v>2049</v>
      </c>
      <c r="CI114" s="132">
        <f t="shared" si="30"/>
        <v>2050</v>
      </c>
      <c r="CK114" s="133">
        <f t="shared" ref="CK114:DT114" si="31">CK$1</f>
        <v>2015</v>
      </c>
      <c r="CL114" s="131">
        <f t="shared" si="31"/>
        <v>2016</v>
      </c>
      <c r="CM114" s="131">
        <f t="shared" si="31"/>
        <v>2017</v>
      </c>
      <c r="CN114" s="131">
        <f t="shared" si="31"/>
        <v>2018</v>
      </c>
      <c r="CO114" s="131">
        <f t="shared" si="31"/>
        <v>2019</v>
      </c>
      <c r="CP114" s="131">
        <f t="shared" si="31"/>
        <v>2020</v>
      </c>
      <c r="CQ114" s="131">
        <f t="shared" si="31"/>
        <v>2021</v>
      </c>
      <c r="CR114" s="131">
        <f t="shared" si="31"/>
        <v>2022</v>
      </c>
      <c r="CS114" s="131">
        <f t="shared" si="31"/>
        <v>2023</v>
      </c>
      <c r="CT114" s="131">
        <f t="shared" si="31"/>
        <v>2024</v>
      </c>
      <c r="CU114" s="131">
        <f t="shared" si="31"/>
        <v>2025</v>
      </c>
      <c r="CV114" s="131">
        <f t="shared" si="31"/>
        <v>2026</v>
      </c>
      <c r="CW114" s="131">
        <f t="shared" si="31"/>
        <v>2027</v>
      </c>
      <c r="CX114" s="131">
        <f t="shared" si="31"/>
        <v>2028</v>
      </c>
      <c r="CY114" s="131">
        <f t="shared" si="31"/>
        <v>2029</v>
      </c>
      <c r="CZ114" s="131">
        <f t="shared" si="31"/>
        <v>2030</v>
      </c>
      <c r="DA114" s="131">
        <f t="shared" si="31"/>
        <v>2031</v>
      </c>
      <c r="DB114" s="131">
        <f t="shared" si="31"/>
        <v>2032</v>
      </c>
      <c r="DC114" s="131">
        <f t="shared" si="31"/>
        <v>2033</v>
      </c>
      <c r="DD114" s="131">
        <f t="shared" si="31"/>
        <v>2034</v>
      </c>
      <c r="DE114" s="131">
        <f t="shared" si="31"/>
        <v>2035</v>
      </c>
      <c r="DF114" s="131">
        <f t="shared" si="31"/>
        <v>2036</v>
      </c>
      <c r="DG114" s="131">
        <f t="shared" si="31"/>
        <v>2037</v>
      </c>
      <c r="DH114" s="131">
        <f t="shared" si="31"/>
        <v>2038</v>
      </c>
      <c r="DI114" s="131">
        <f t="shared" si="31"/>
        <v>2039</v>
      </c>
      <c r="DJ114" s="131">
        <f t="shared" si="31"/>
        <v>2040</v>
      </c>
      <c r="DK114" s="131">
        <f t="shared" si="31"/>
        <v>2041</v>
      </c>
      <c r="DL114" s="131">
        <f t="shared" si="31"/>
        <v>2042</v>
      </c>
      <c r="DM114" s="131">
        <f t="shared" si="31"/>
        <v>2043</v>
      </c>
      <c r="DN114" s="131">
        <f t="shared" si="31"/>
        <v>2044</v>
      </c>
      <c r="DO114" s="131">
        <f t="shared" si="31"/>
        <v>2045</v>
      </c>
      <c r="DP114" s="131">
        <f t="shared" si="31"/>
        <v>2046</v>
      </c>
      <c r="DQ114" s="131">
        <f t="shared" si="31"/>
        <v>2047</v>
      </c>
      <c r="DR114" s="131">
        <f t="shared" si="31"/>
        <v>2048</v>
      </c>
      <c r="DS114" s="131">
        <f t="shared" si="31"/>
        <v>2049</v>
      </c>
      <c r="DT114" s="132">
        <f t="shared" si="31"/>
        <v>2050</v>
      </c>
      <c r="DV114" s="133">
        <f t="shared" ref="DV114:FE114" si="32">DV$1</f>
        <v>2015</v>
      </c>
      <c r="DW114" s="131">
        <f t="shared" si="32"/>
        <v>2016</v>
      </c>
      <c r="DX114" s="131">
        <f t="shared" si="32"/>
        <v>2017</v>
      </c>
      <c r="DY114" s="131">
        <f t="shared" si="32"/>
        <v>2018</v>
      </c>
      <c r="DZ114" s="131">
        <f t="shared" si="32"/>
        <v>2019</v>
      </c>
      <c r="EA114" s="131">
        <f t="shared" si="32"/>
        <v>2020</v>
      </c>
      <c r="EB114" s="131">
        <f t="shared" si="32"/>
        <v>2021</v>
      </c>
      <c r="EC114" s="131">
        <f t="shared" si="32"/>
        <v>2022</v>
      </c>
      <c r="ED114" s="131">
        <f t="shared" si="32"/>
        <v>2023</v>
      </c>
      <c r="EE114" s="131">
        <f t="shared" si="32"/>
        <v>2024</v>
      </c>
      <c r="EF114" s="131">
        <f t="shared" si="32"/>
        <v>2025</v>
      </c>
      <c r="EG114" s="131">
        <f t="shared" si="32"/>
        <v>2026</v>
      </c>
      <c r="EH114" s="131">
        <f t="shared" si="32"/>
        <v>2027</v>
      </c>
      <c r="EI114" s="131">
        <f t="shared" si="32"/>
        <v>2028</v>
      </c>
      <c r="EJ114" s="131">
        <f t="shared" si="32"/>
        <v>2029</v>
      </c>
      <c r="EK114" s="131">
        <f t="shared" si="32"/>
        <v>2030</v>
      </c>
      <c r="EL114" s="131">
        <f t="shared" si="32"/>
        <v>2031</v>
      </c>
      <c r="EM114" s="131">
        <f t="shared" si="32"/>
        <v>2032</v>
      </c>
      <c r="EN114" s="131">
        <f t="shared" si="32"/>
        <v>2033</v>
      </c>
      <c r="EO114" s="131">
        <f t="shared" si="32"/>
        <v>2034</v>
      </c>
      <c r="EP114" s="131">
        <f t="shared" si="32"/>
        <v>2035</v>
      </c>
      <c r="EQ114" s="131">
        <f t="shared" si="32"/>
        <v>2036</v>
      </c>
      <c r="ER114" s="131">
        <f t="shared" si="32"/>
        <v>2037</v>
      </c>
      <c r="ES114" s="131">
        <f t="shared" si="32"/>
        <v>2038</v>
      </c>
      <c r="ET114" s="131">
        <f t="shared" si="32"/>
        <v>2039</v>
      </c>
      <c r="EU114" s="131">
        <f t="shared" si="32"/>
        <v>2040</v>
      </c>
      <c r="EV114" s="131">
        <f t="shared" si="32"/>
        <v>2041</v>
      </c>
      <c r="EW114" s="131">
        <f t="shared" si="32"/>
        <v>2042</v>
      </c>
      <c r="EX114" s="131">
        <f t="shared" si="32"/>
        <v>2043</v>
      </c>
      <c r="EY114" s="131">
        <f t="shared" si="32"/>
        <v>2044</v>
      </c>
      <c r="EZ114" s="131">
        <f t="shared" si="32"/>
        <v>2045</v>
      </c>
      <c r="FA114" s="131">
        <f t="shared" si="32"/>
        <v>2046</v>
      </c>
      <c r="FB114" s="131">
        <f t="shared" si="32"/>
        <v>2047</v>
      </c>
      <c r="FC114" s="131">
        <f t="shared" si="32"/>
        <v>2048</v>
      </c>
      <c r="FD114" s="131">
        <f t="shared" si="32"/>
        <v>2049</v>
      </c>
      <c r="FE114" s="132">
        <f t="shared" si="32"/>
        <v>2050</v>
      </c>
      <c r="FG114" s="133">
        <f t="shared" ref="FG114:GP114" si="33">FG$1</f>
        <v>2015</v>
      </c>
      <c r="FH114" s="131">
        <f t="shared" si="33"/>
        <v>2016</v>
      </c>
      <c r="FI114" s="131">
        <f t="shared" si="33"/>
        <v>2017</v>
      </c>
      <c r="FJ114" s="131">
        <f t="shared" si="33"/>
        <v>2018</v>
      </c>
      <c r="FK114" s="131">
        <f t="shared" si="33"/>
        <v>2019</v>
      </c>
      <c r="FL114" s="131">
        <f t="shared" si="33"/>
        <v>2020</v>
      </c>
      <c r="FM114" s="131">
        <f t="shared" si="33"/>
        <v>2021</v>
      </c>
      <c r="FN114" s="131">
        <f t="shared" si="33"/>
        <v>2022</v>
      </c>
      <c r="FO114" s="131">
        <f t="shared" si="33"/>
        <v>2023</v>
      </c>
      <c r="FP114" s="131">
        <f t="shared" si="33"/>
        <v>2024</v>
      </c>
      <c r="FQ114" s="131">
        <f t="shared" si="33"/>
        <v>2025</v>
      </c>
      <c r="FR114" s="131">
        <f t="shared" si="33"/>
        <v>2026</v>
      </c>
      <c r="FS114" s="131">
        <f t="shared" si="33"/>
        <v>2027</v>
      </c>
      <c r="FT114" s="131">
        <f t="shared" si="33"/>
        <v>2028</v>
      </c>
      <c r="FU114" s="131">
        <f t="shared" si="33"/>
        <v>2029</v>
      </c>
      <c r="FV114" s="131">
        <f t="shared" si="33"/>
        <v>2030</v>
      </c>
      <c r="FW114" s="131">
        <f t="shared" si="33"/>
        <v>2031</v>
      </c>
      <c r="FX114" s="131">
        <f t="shared" si="33"/>
        <v>2032</v>
      </c>
      <c r="FY114" s="131">
        <f t="shared" si="33"/>
        <v>2033</v>
      </c>
      <c r="FZ114" s="131">
        <f t="shared" si="33"/>
        <v>2034</v>
      </c>
      <c r="GA114" s="131">
        <f t="shared" si="33"/>
        <v>2035</v>
      </c>
      <c r="GB114" s="131">
        <f t="shared" si="33"/>
        <v>2036</v>
      </c>
      <c r="GC114" s="131">
        <f t="shared" si="33"/>
        <v>2037</v>
      </c>
      <c r="GD114" s="131">
        <f t="shared" si="33"/>
        <v>2038</v>
      </c>
      <c r="GE114" s="131">
        <f t="shared" si="33"/>
        <v>2039</v>
      </c>
      <c r="GF114" s="131">
        <f t="shared" si="33"/>
        <v>2040</v>
      </c>
      <c r="GG114" s="131">
        <f t="shared" si="33"/>
        <v>2041</v>
      </c>
      <c r="GH114" s="131">
        <f t="shared" si="33"/>
        <v>2042</v>
      </c>
      <c r="GI114" s="131">
        <f t="shared" si="33"/>
        <v>2043</v>
      </c>
      <c r="GJ114" s="131">
        <f t="shared" si="33"/>
        <v>2044</v>
      </c>
      <c r="GK114" s="131">
        <f t="shared" si="33"/>
        <v>2045</v>
      </c>
      <c r="GL114" s="131">
        <f t="shared" si="33"/>
        <v>2046</v>
      </c>
      <c r="GM114" s="131">
        <f t="shared" si="33"/>
        <v>2047</v>
      </c>
      <c r="GN114" s="131">
        <f t="shared" si="33"/>
        <v>2048</v>
      </c>
      <c r="GO114" s="131">
        <f t="shared" si="33"/>
        <v>2049</v>
      </c>
      <c r="GP114" s="132">
        <f t="shared" si="33"/>
        <v>2050</v>
      </c>
    </row>
    <row r="115" spans="3:199" s="6" customFormat="1" ht="18" customHeight="1" x14ac:dyDescent="0.2">
      <c r="C115" s="36" t="s">
        <v>124</v>
      </c>
      <c r="E115" s="4" t="s">
        <v>288</v>
      </c>
      <c r="F115" s="34"/>
      <c r="H115" s="58"/>
      <c r="I115" s="49"/>
      <c r="J115" s="49"/>
      <c r="K115" s="49"/>
      <c r="L115" s="49"/>
      <c r="M115" s="73"/>
      <c r="N115" s="52"/>
      <c r="O115" s="50"/>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157">
        <f>AX$39</f>
        <v>0</v>
      </c>
      <c r="AY115" s="52"/>
      <c r="AZ115" s="50"/>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157">
        <f>CI$39</f>
        <v>0</v>
      </c>
      <c r="CJ115" s="52"/>
      <c r="CK115" s="50"/>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157">
        <f>DT$39</f>
        <v>0.69</v>
      </c>
      <c r="DU115" s="52"/>
      <c r="DV115" s="50"/>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157">
        <f>FE$39</f>
        <v>1.02</v>
      </c>
      <c r="FF115" s="52"/>
      <c r="FG115" s="50"/>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157">
        <f>GP$39</f>
        <v>0</v>
      </c>
      <c r="GQ115" s="52"/>
    </row>
    <row r="116" spans="3:199" s="6" customFormat="1" ht="18" customHeight="1" x14ac:dyDescent="0.2">
      <c r="C116" s="36" t="s">
        <v>55</v>
      </c>
      <c r="E116" s="4" t="s">
        <v>289</v>
      </c>
      <c r="F116" s="34"/>
      <c r="H116" s="58"/>
      <c r="I116" s="49"/>
      <c r="J116" s="49"/>
      <c r="K116" s="49"/>
      <c r="L116" s="49"/>
      <c r="M116" s="73"/>
      <c r="N116" s="52"/>
      <c r="O116" s="50"/>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157">
        <f>AX115</f>
        <v>0</v>
      </c>
      <c r="AY116" s="52"/>
      <c r="AZ116" s="50"/>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157">
        <f>CI115</f>
        <v>0</v>
      </c>
      <c r="CJ116" s="52"/>
      <c r="CK116" s="50"/>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157">
        <f>DT115</f>
        <v>0.69</v>
      </c>
      <c r="DU116" s="52"/>
      <c r="DV116" s="50"/>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157">
        <f>FE115</f>
        <v>1.02</v>
      </c>
      <c r="FF116" s="52"/>
      <c r="FG116" s="50"/>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157">
        <f>GP115</f>
        <v>0</v>
      </c>
      <c r="GQ116" s="52"/>
    </row>
    <row r="117" spans="3:199" s="6" customFormat="1" ht="18" customHeight="1" x14ac:dyDescent="0.2">
      <c r="C117" s="36" t="s">
        <v>133</v>
      </c>
      <c r="E117" s="4" t="s">
        <v>134</v>
      </c>
      <c r="F117" s="34" t="s">
        <v>36</v>
      </c>
      <c r="H117" s="121"/>
      <c r="I117" s="118"/>
      <c r="J117" s="118"/>
      <c r="K117" s="118"/>
      <c r="L117" s="83"/>
      <c r="M117" s="114"/>
      <c r="N117" s="158"/>
      <c r="O117" s="113"/>
      <c r="P117" s="48"/>
      <c r="Q117" s="48"/>
      <c r="R117" s="48"/>
      <c r="S117" s="48"/>
      <c r="T117" s="48"/>
      <c r="U117" s="48"/>
      <c r="V117" s="48"/>
      <c r="W117" s="48"/>
      <c r="X117" s="48"/>
      <c r="Y117" s="48"/>
      <c r="Z117" s="48"/>
      <c r="AA117" s="48"/>
      <c r="AB117" s="48"/>
      <c r="AC117" s="48"/>
      <c r="AD117" s="159">
        <v>0</v>
      </c>
      <c r="AE117" s="48"/>
      <c r="AF117" s="48"/>
      <c r="AG117" s="48"/>
      <c r="AH117" s="48"/>
      <c r="AI117" s="48"/>
      <c r="AJ117" s="48"/>
      <c r="AK117" s="48"/>
      <c r="AL117" s="48"/>
      <c r="AM117" s="48"/>
      <c r="AN117" s="48"/>
      <c r="AO117" s="48"/>
      <c r="AP117" s="48"/>
      <c r="AQ117" s="48"/>
      <c r="AR117" s="48"/>
      <c r="AS117" s="48"/>
      <c r="AT117" s="48"/>
      <c r="AU117" s="48"/>
      <c r="AV117" s="48"/>
      <c r="AW117" s="48"/>
      <c r="AX117" s="160">
        <v>0</v>
      </c>
      <c r="AY117" s="158"/>
      <c r="AZ117" s="113"/>
      <c r="BA117" s="48"/>
      <c r="BB117" s="48"/>
      <c r="BC117" s="48"/>
      <c r="BD117" s="48"/>
      <c r="BE117" s="48"/>
      <c r="BF117" s="48"/>
      <c r="BG117" s="48"/>
      <c r="BH117" s="48"/>
      <c r="BI117" s="48"/>
      <c r="BJ117" s="48"/>
      <c r="BK117" s="48"/>
      <c r="BL117" s="48"/>
      <c r="BM117" s="48"/>
      <c r="BN117" s="48"/>
      <c r="BO117" s="159">
        <v>0</v>
      </c>
      <c r="BP117" s="48"/>
      <c r="BQ117" s="48"/>
      <c r="BR117" s="48"/>
      <c r="BS117" s="48"/>
      <c r="BT117" s="48"/>
      <c r="BU117" s="48"/>
      <c r="BV117" s="48"/>
      <c r="BW117" s="48"/>
      <c r="BX117" s="48"/>
      <c r="BY117" s="48"/>
      <c r="BZ117" s="48"/>
      <c r="CA117" s="48"/>
      <c r="CB117" s="48"/>
      <c r="CC117" s="48"/>
      <c r="CD117" s="48"/>
      <c r="CE117" s="48"/>
      <c r="CF117" s="48"/>
      <c r="CG117" s="48"/>
      <c r="CH117" s="48"/>
      <c r="CI117" s="160">
        <v>0</v>
      </c>
      <c r="CJ117" s="158"/>
      <c r="CK117" s="113"/>
      <c r="CL117" s="48"/>
      <c r="CM117" s="48"/>
      <c r="CN117" s="48"/>
      <c r="CO117" s="48"/>
      <c r="CP117" s="48"/>
      <c r="CQ117" s="48"/>
      <c r="CR117" s="48"/>
      <c r="CS117" s="48"/>
      <c r="CT117" s="48"/>
      <c r="CU117" s="48"/>
      <c r="CV117" s="48"/>
      <c r="CW117" s="48"/>
      <c r="CX117" s="48"/>
      <c r="CY117" s="48"/>
      <c r="CZ117" s="159">
        <v>1.2</v>
      </c>
      <c r="DA117" s="48"/>
      <c r="DB117" s="48"/>
      <c r="DC117" s="48"/>
      <c r="DD117" s="48"/>
      <c r="DE117" s="48"/>
      <c r="DF117" s="48"/>
      <c r="DG117" s="48"/>
      <c r="DH117" s="48"/>
      <c r="DI117" s="48"/>
      <c r="DJ117" s="48"/>
      <c r="DK117" s="48"/>
      <c r="DL117" s="48"/>
      <c r="DM117" s="48"/>
      <c r="DN117" s="48"/>
      <c r="DO117" s="48"/>
      <c r="DP117" s="48"/>
      <c r="DQ117" s="48"/>
      <c r="DR117" s="48"/>
      <c r="DS117" s="48"/>
      <c r="DT117" s="160">
        <v>4.0999999999999996</v>
      </c>
      <c r="DU117" s="158"/>
      <c r="DV117" s="113"/>
      <c r="DW117" s="48"/>
      <c r="DX117" s="48"/>
      <c r="DY117" s="48"/>
      <c r="DZ117" s="48"/>
      <c r="EA117" s="48"/>
      <c r="EB117" s="48"/>
      <c r="EC117" s="48"/>
      <c r="ED117" s="48"/>
      <c r="EE117" s="48"/>
      <c r="EF117" s="48"/>
      <c r="EG117" s="48"/>
      <c r="EH117" s="48"/>
      <c r="EI117" s="48"/>
      <c r="EJ117" s="48"/>
      <c r="EK117" s="159">
        <v>2.2000000000000002</v>
      </c>
      <c r="EL117" s="48"/>
      <c r="EM117" s="48"/>
      <c r="EN117" s="48"/>
      <c r="EO117" s="48"/>
      <c r="EP117" s="48"/>
      <c r="EQ117" s="48"/>
      <c r="ER117" s="48"/>
      <c r="ES117" s="48"/>
      <c r="ET117" s="48"/>
      <c r="EU117" s="48"/>
      <c r="EV117" s="48"/>
      <c r="EW117" s="48"/>
      <c r="EX117" s="48"/>
      <c r="EY117" s="48"/>
      <c r="EZ117" s="48"/>
      <c r="FA117" s="48"/>
      <c r="FB117" s="48"/>
      <c r="FC117" s="48"/>
      <c r="FD117" s="48"/>
      <c r="FE117" s="160">
        <v>6</v>
      </c>
      <c r="FF117" s="158"/>
      <c r="FG117" s="113"/>
      <c r="FH117" s="48"/>
      <c r="FI117" s="48"/>
      <c r="FJ117" s="48"/>
      <c r="FK117" s="48"/>
      <c r="FL117" s="48"/>
      <c r="FM117" s="48"/>
      <c r="FN117" s="48"/>
      <c r="FO117" s="48"/>
      <c r="FP117" s="48"/>
      <c r="FQ117" s="48"/>
      <c r="FR117" s="48"/>
      <c r="FS117" s="48"/>
      <c r="FT117" s="48"/>
      <c r="FU117" s="48"/>
      <c r="FV117" s="159">
        <v>0</v>
      </c>
      <c r="FW117" s="48"/>
      <c r="FX117" s="48"/>
      <c r="FY117" s="48"/>
      <c r="FZ117" s="48"/>
      <c r="GA117" s="48"/>
      <c r="GB117" s="48"/>
      <c r="GC117" s="48"/>
      <c r="GD117" s="48"/>
      <c r="GE117" s="48"/>
      <c r="GF117" s="48"/>
      <c r="GG117" s="48"/>
      <c r="GH117" s="48"/>
      <c r="GI117" s="48"/>
      <c r="GJ117" s="48"/>
      <c r="GK117" s="48"/>
      <c r="GL117" s="48"/>
      <c r="GM117" s="48"/>
      <c r="GN117" s="48"/>
      <c r="GO117" s="48"/>
      <c r="GP117" s="160">
        <v>0</v>
      </c>
      <c r="GQ117" s="158"/>
    </row>
    <row r="118" spans="3:199" s="6" customFormat="1" ht="18" customHeight="1" x14ac:dyDescent="0.2">
      <c r="C118" s="39" t="s">
        <v>135</v>
      </c>
      <c r="E118" s="4" t="s">
        <v>80</v>
      </c>
      <c r="F118" s="34" t="s">
        <v>28</v>
      </c>
      <c r="H118" s="162"/>
      <c r="I118" s="163"/>
      <c r="J118" s="163"/>
      <c r="K118" s="163"/>
      <c r="L118" s="163"/>
      <c r="M118" s="165"/>
      <c r="N118" s="166"/>
      <c r="O118" s="167"/>
      <c r="P118" s="152"/>
      <c r="Q118" s="152"/>
      <c r="R118" s="152"/>
      <c r="S118" s="152"/>
      <c r="T118" s="152"/>
      <c r="U118" s="152"/>
      <c r="V118" s="152"/>
      <c r="W118" s="152"/>
      <c r="X118" s="152"/>
      <c r="Y118" s="152"/>
      <c r="Z118" s="152"/>
      <c r="AA118" s="152"/>
      <c r="AB118" s="152"/>
      <c r="AC118" s="152"/>
      <c r="AD118" s="164">
        <v>0</v>
      </c>
      <c r="AE118" s="152"/>
      <c r="AF118" s="152"/>
      <c r="AG118" s="152"/>
      <c r="AH118" s="152"/>
      <c r="AI118" s="152"/>
      <c r="AJ118" s="152"/>
      <c r="AK118" s="152"/>
      <c r="AL118" s="152"/>
      <c r="AM118" s="152"/>
      <c r="AN118" s="152"/>
      <c r="AO118" s="152"/>
      <c r="AP118" s="152"/>
      <c r="AQ118" s="152"/>
      <c r="AR118" s="152"/>
      <c r="AS118" s="152"/>
      <c r="AT118" s="152"/>
      <c r="AU118" s="152"/>
      <c r="AV118" s="152"/>
      <c r="AW118" s="152"/>
      <c r="AX118" s="168">
        <v>0</v>
      </c>
      <c r="AY118" s="166"/>
      <c r="AZ118" s="167"/>
      <c r="BA118" s="152"/>
      <c r="BB118" s="152"/>
      <c r="BC118" s="152"/>
      <c r="BD118" s="152"/>
      <c r="BE118" s="152"/>
      <c r="BF118" s="152"/>
      <c r="BG118" s="152"/>
      <c r="BH118" s="152"/>
      <c r="BI118" s="152"/>
      <c r="BJ118" s="152"/>
      <c r="BK118" s="152"/>
      <c r="BL118" s="152"/>
      <c r="BM118" s="152"/>
      <c r="BN118" s="152"/>
      <c r="BO118" s="164">
        <v>0</v>
      </c>
      <c r="BP118" s="152"/>
      <c r="BQ118" s="152"/>
      <c r="BR118" s="152"/>
      <c r="BS118" s="152"/>
      <c r="BT118" s="152"/>
      <c r="BU118" s="152"/>
      <c r="BV118" s="152"/>
      <c r="BW118" s="152"/>
      <c r="BX118" s="152"/>
      <c r="BY118" s="152"/>
      <c r="BZ118" s="152"/>
      <c r="CA118" s="152"/>
      <c r="CB118" s="152"/>
      <c r="CC118" s="152"/>
      <c r="CD118" s="152"/>
      <c r="CE118" s="152"/>
      <c r="CF118" s="152"/>
      <c r="CG118" s="152"/>
      <c r="CH118" s="152"/>
      <c r="CI118" s="168">
        <v>0</v>
      </c>
      <c r="CJ118" s="166"/>
      <c r="CK118" s="167"/>
      <c r="CL118" s="152"/>
      <c r="CM118" s="152"/>
      <c r="CN118" s="152"/>
      <c r="CO118" s="152"/>
      <c r="CP118" s="152"/>
      <c r="CQ118" s="152"/>
      <c r="CR118" s="152"/>
      <c r="CS118" s="152"/>
      <c r="CT118" s="152"/>
      <c r="CU118" s="152"/>
      <c r="CV118" s="152"/>
      <c r="CW118" s="152"/>
      <c r="CX118" s="152"/>
      <c r="CY118" s="152"/>
      <c r="CZ118" s="164">
        <v>0</v>
      </c>
      <c r="DA118" s="152"/>
      <c r="DB118" s="152"/>
      <c r="DC118" s="152"/>
      <c r="DD118" s="152"/>
      <c r="DE118" s="152"/>
      <c r="DF118" s="152"/>
      <c r="DG118" s="152"/>
      <c r="DH118" s="152"/>
      <c r="DI118" s="152"/>
      <c r="DJ118" s="152"/>
      <c r="DK118" s="152"/>
      <c r="DL118" s="152"/>
      <c r="DM118" s="152"/>
      <c r="DN118" s="152"/>
      <c r="DO118" s="152"/>
      <c r="DP118" s="152"/>
      <c r="DQ118" s="152"/>
      <c r="DR118" s="152"/>
      <c r="DS118" s="152"/>
      <c r="DT118" s="168">
        <v>0</v>
      </c>
      <c r="DU118" s="166"/>
      <c r="DV118" s="167"/>
      <c r="DW118" s="152"/>
      <c r="DX118" s="152"/>
      <c r="DY118" s="152"/>
      <c r="DZ118" s="152"/>
      <c r="EA118" s="152"/>
      <c r="EB118" s="152"/>
      <c r="EC118" s="152"/>
      <c r="ED118" s="152"/>
      <c r="EE118" s="152"/>
      <c r="EF118" s="152"/>
      <c r="EG118" s="152"/>
      <c r="EH118" s="152"/>
      <c r="EI118" s="152"/>
      <c r="EJ118" s="152"/>
      <c r="EK118" s="164">
        <v>0.15</v>
      </c>
      <c r="EL118" s="152"/>
      <c r="EM118" s="152"/>
      <c r="EN118" s="152"/>
      <c r="EO118" s="152"/>
      <c r="EP118" s="152"/>
      <c r="EQ118" s="152"/>
      <c r="ER118" s="152"/>
      <c r="ES118" s="152"/>
      <c r="ET118" s="152"/>
      <c r="EU118" s="152"/>
      <c r="EV118" s="152"/>
      <c r="EW118" s="152"/>
      <c r="EX118" s="152"/>
      <c r="EY118" s="152"/>
      <c r="EZ118" s="152"/>
      <c r="FA118" s="152"/>
      <c r="FB118" s="152"/>
      <c r="FC118" s="152"/>
      <c r="FD118" s="152"/>
      <c r="FE118" s="168">
        <v>0.75</v>
      </c>
      <c r="FF118" s="166"/>
      <c r="FG118" s="167"/>
      <c r="FH118" s="152"/>
      <c r="FI118" s="152"/>
      <c r="FJ118" s="152"/>
      <c r="FK118" s="152"/>
      <c r="FL118" s="152"/>
      <c r="FM118" s="152"/>
      <c r="FN118" s="152"/>
      <c r="FO118" s="152"/>
      <c r="FP118" s="152"/>
      <c r="FQ118" s="152"/>
      <c r="FR118" s="152"/>
      <c r="FS118" s="152"/>
      <c r="FT118" s="152"/>
      <c r="FU118" s="152"/>
      <c r="FV118" s="164">
        <v>0</v>
      </c>
      <c r="FW118" s="152"/>
      <c r="FX118" s="152"/>
      <c r="FY118" s="152"/>
      <c r="FZ118" s="152"/>
      <c r="GA118" s="152"/>
      <c r="GB118" s="152"/>
      <c r="GC118" s="152"/>
      <c r="GD118" s="152"/>
      <c r="GE118" s="152"/>
      <c r="GF118" s="152"/>
      <c r="GG118" s="152"/>
      <c r="GH118" s="152"/>
      <c r="GI118" s="152"/>
      <c r="GJ118" s="152"/>
      <c r="GK118" s="152"/>
      <c r="GL118" s="152"/>
      <c r="GM118" s="152"/>
      <c r="GN118" s="152"/>
      <c r="GO118" s="152"/>
      <c r="GP118" s="168">
        <v>0</v>
      </c>
      <c r="GQ118" s="166"/>
    </row>
    <row r="119" spans="3:199" s="6" customFormat="1" ht="18" customHeight="1" x14ac:dyDescent="0.2">
      <c r="C119" s="36" t="s">
        <v>136</v>
      </c>
      <c r="E119" s="4" t="s">
        <v>295</v>
      </c>
      <c r="F119" s="34" t="s">
        <v>50</v>
      </c>
      <c r="H119" s="61"/>
      <c r="I119" s="83"/>
      <c r="J119" s="83"/>
      <c r="K119" s="83"/>
      <c r="L119" s="83"/>
      <c r="M119" s="142"/>
      <c r="O119" s="35"/>
      <c r="P119" s="4"/>
      <c r="Q119" s="4"/>
      <c r="R119" s="4"/>
      <c r="S119" s="4"/>
      <c r="T119" s="4"/>
      <c r="U119" s="4"/>
      <c r="V119" s="4"/>
      <c r="W119" s="4"/>
      <c r="X119" s="4"/>
      <c r="Y119" s="4"/>
      <c r="Z119" s="4"/>
      <c r="AA119" s="4"/>
      <c r="AB119" s="4"/>
      <c r="AC119" s="4"/>
      <c r="AD119" s="82">
        <v>271</v>
      </c>
      <c r="AE119" s="4"/>
      <c r="AF119" s="4"/>
      <c r="AG119" s="4"/>
      <c r="AH119" s="4"/>
      <c r="AI119" s="4"/>
      <c r="AJ119" s="4"/>
      <c r="AK119" s="4"/>
      <c r="AL119" s="4"/>
      <c r="AM119" s="4"/>
      <c r="AN119" s="4"/>
      <c r="AO119" s="4"/>
      <c r="AP119" s="4"/>
      <c r="AQ119" s="4"/>
      <c r="AR119" s="4"/>
      <c r="AS119" s="4"/>
      <c r="AT119" s="4"/>
      <c r="AU119" s="4"/>
      <c r="AV119" s="4"/>
      <c r="AW119" s="4"/>
      <c r="AX119" s="84">
        <f>AD119/2</f>
        <v>135.5</v>
      </c>
      <c r="AZ119" s="35"/>
      <c r="BA119" s="4"/>
      <c r="BB119" s="4"/>
      <c r="BC119" s="4"/>
      <c r="BD119" s="4"/>
      <c r="BE119" s="4"/>
      <c r="BF119" s="4"/>
      <c r="BG119" s="4"/>
      <c r="BH119" s="4"/>
      <c r="BI119" s="4"/>
      <c r="BJ119" s="4"/>
      <c r="BK119" s="4"/>
      <c r="BL119" s="4"/>
      <c r="BM119" s="4"/>
      <c r="BN119" s="4"/>
      <c r="BO119" s="82">
        <f>$AD$119</f>
        <v>271</v>
      </c>
      <c r="BP119" s="4"/>
      <c r="BQ119" s="4"/>
      <c r="BR119" s="4"/>
      <c r="BS119" s="4"/>
      <c r="BT119" s="4"/>
      <c r="BU119" s="4"/>
      <c r="BV119" s="4"/>
      <c r="BW119" s="4"/>
      <c r="BX119" s="4"/>
      <c r="BY119" s="4"/>
      <c r="BZ119" s="4"/>
      <c r="CA119" s="4"/>
      <c r="CB119" s="4"/>
      <c r="CC119" s="4"/>
      <c r="CD119" s="4"/>
      <c r="CE119" s="4"/>
      <c r="CF119" s="4"/>
      <c r="CG119" s="4"/>
      <c r="CH119" s="4"/>
      <c r="CI119" s="84">
        <f>BO119/2</f>
        <v>135.5</v>
      </c>
      <c r="CK119" s="35"/>
      <c r="CL119" s="4"/>
      <c r="CM119" s="4"/>
      <c r="CN119" s="4"/>
      <c r="CO119" s="4"/>
      <c r="CP119" s="4"/>
      <c r="CQ119" s="4"/>
      <c r="CR119" s="4"/>
      <c r="CS119" s="4"/>
      <c r="CT119" s="4"/>
      <c r="CU119" s="4"/>
      <c r="CV119" s="4"/>
      <c r="CW119" s="4"/>
      <c r="CX119" s="4"/>
      <c r="CY119" s="4"/>
      <c r="CZ119" s="82">
        <f>$AD$119</f>
        <v>271</v>
      </c>
      <c r="DA119" s="4"/>
      <c r="DB119" s="4"/>
      <c r="DC119" s="4"/>
      <c r="DD119" s="4"/>
      <c r="DE119" s="4"/>
      <c r="DF119" s="4"/>
      <c r="DG119" s="4"/>
      <c r="DH119" s="4"/>
      <c r="DI119" s="4"/>
      <c r="DJ119" s="4"/>
      <c r="DK119" s="4"/>
      <c r="DL119" s="4"/>
      <c r="DM119" s="4"/>
      <c r="DN119" s="4"/>
      <c r="DO119" s="4"/>
      <c r="DP119" s="4"/>
      <c r="DQ119" s="4"/>
      <c r="DR119" s="4"/>
      <c r="DS119" s="4"/>
      <c r="DT119" s="84">
        <f>CZ119/2</f>
        <v>135.5</v>
      </c>
      <c r="DV119" s="35"/>
      <c r="DW119" s="4"/>
      <c r="DX119" s="4"/>
      <c r="DY119" s="4"/>
      <c r="DZ119" s="4"/>
      <c r="EA119" s="4"/>
      <c r="EB119" s="4"/>
      <c r="EC119" s="4"/>
      <c r="ED119" s="4"/>
      <c r="EE119" s="4"/>
      <c r="EF119" s="4"/>
      <c r="EG119" s="4"/>
      <c r="EH119" s="4"/>
      <c r="EI119" s="4"/>
      <c r="EJ119" s="4"/>
      <c r="EK119" s="82">
        <f>$AD$119</f>
        <v>271</v>
      </c>
      <c r="EL119" s="4"/>
      <c r="EM119" s="4"/>
      <c r="EN119" s="4"/>
      <c r="EO119" s="4"/>
      <c r="EP119" s="4"/>
      <c r="EQ119" s="4"/>
      <c r="ER119" s="4"/>
      <c r="ES119" s="4"/>
      <c r="ET119" s="4"/>
      <c r="EU119" s="4"/>
      <c r="EV119" s="4"/>
      <c r="EW119" s="4"/>
      <c r="EX119" s="4"/>
      <c r="EY119" s="4"/>
      <c r="EZ119" s="4"/>
      <c r="FA119" s="4"/>
      <c r="FB119" s="4"/>
      <c r="FC119" s="4"/>
      <c r="FD119" s="4"/>
      <c r="FE119" s="84">
        <f>EK119/2</f>
        <v>135.5</v>
      </c>
      <c r="FG119" s="35"/>
      <c r="FH119" s="4"/>
      <c r="FI119" s="4"/>
      <c r="FJ119" s="4"/>
      <c r="FK119" s="4"/>
      <c r="FL119" s="4"/>
      <c r="FM119" s="4"/>
      <c r="FN119" s="4"/>
      <c r="FO119" s="4"/>
      <c r="FP119" s="4"/>
      <c r="FQ119" s="4"/>
      <c r="FR119" s="4"/>
      <c r="FS119" s="4"/>
      <c r="FT119" s="4"/>
      <c r="FU119" s="4"/>
      <c r="FV119" s="82">
        <f>$AD$119</f>
        <v>271</v>
      </c>
      <c r="FW119" s="4"/>
      <c r="FX119" s="4"/>
      <c r="FY119" s="4"/>
      <c r="FZ119" s="4"/>
      <c r="GA119" s="4"/>
      <c r="GB119" s="4"/>
      <c r="GC119" s="4"/>
      <c r="GD119" s="4"/>
      <c r="GE119" s="4"/>
      <c r="GF119" s="4"/>
      <c r="GG119" s="4"/>
      <c r="GH119" s="4"/>
      <c r="GI119" s="4"/>
      <c r="GJ119" s="4"/>
      <c r="GK119" s="4"/>
      <c r="GL119" s="4"/>
      <c r="GM119" s="4"/>
      <c r="GN119" s="4"/>
      <c r="GO119" s="4"/>
      <c r="GP119" s="84">
        <f>FV119/2</f>
        <v>135.5</v>
      </c>
    </row>
    <row r="120" spans="3:199" s="6" customFormat="1" ht="18" customHeight="1" x14ac:dyDescent="0.2">
      <c r="C120" s="36" t="s">
        <v>137</v>
      </c>
      <c r="E120" s="4" t="s">
        <v>60</v>
      </c>
      <c r="F120" s="34" t="s">
        <v>138</v>
      </c>
      <c r="H120" s="61"/>
      <c r="I120" s="83"/>
      <c r="J120" s="83"/>
      <c r="K120" s="83"/>
      <c r="L120" s="83"/>
      <c r="M120" s="142"/>
      <c r="O120" s="35"/>
      <c r="P120" s="4"/>
      <c r="Q120" s="4"/>
      <c r="R120" s="4"/>
      <c r="S120" s="4"/>
      <c r="T120" s="4"/>
      <c r="U120" s="4"/>
      <c r="V120" s="4"/>
      <c r="W120" s="4"/>
      <c r="X120" s="4"/>
      <c r="Y120" s="4"/>
      <c r="Z120" s="4"/>
      <c r="AA120" s="4"/>
      <c r="AB120" s="4"/>
      <c r="AC120" s="4"/>
      <c r="AD120" s="82">
        <v>1167</v>
      </c>
      <c r="AE120" s="4"/>
      <c r="AF120" s="4"/>
      <c r="AG120" s="4"/>
      <c r="AH120" s="4"/>
      <c r="AI120" s="4"/>
      <c r="AJ120" s="4"/>
      <c r="AK120" s="4"/>
      <c r="AL120" s="4"/>
      <c r="AM120" s="4"/>
      <c r="AN120" s="4"/>
      <c r="AO120" s="4"/>
      <c r="AP120" s="4"/>
      <c r="AQ120" s="4"/>
      <c r="AR120" s="4"/>
      <c r="AS120" s="4"/>
      <c r="AT120" s="4"/>
      <c r="AU120" s="4"/>
      <c r="AV120" s="4"/>
      <c r="AW120" s="4"/>
      <c r="AX120" s="84">
        <f>AD120</f>
        <v>1167</v>
      </c>
      <c r="AZ120" s="35"/>
      <c r="BA120" s="4"/>
      <c r="BB120" s="4"/>
      <c r="BC120" s="4"/>
      <c r="BD120" s="4"/>
      <c r="BE120" s="4"/>
      <c r="BF120" s="4"/>
      <c r="BG120" s="4"/>
      <c r="BH120" s="4"/>
      <c r="BI120" s="4"/>
      <c r="BJ120" s="4"/>
      <c r="BK120" s="4"/>
      <c r="BL120" s="4"/>
      <c r="BM120" s="4"/>
      <c r="BN120" s="4"/>
      <c r="BO120" s="82">
        <f>$AD$120</f>
        <v>1167</v>
      </c>
      <c r="BP120" s="4"/>
      <c r="BQ120" s="4"/>
      <c r="BR120" s="4"/>
      <c r="BS120" s="4"/>
      <c r="BT120" s="4"/>
      <c r="BU120" s="4"/>
      <c r="BV120" s="4"/>
      <c r="BW120" s="4"/>
      <c r="BX120" s="4"/>
      <c r="BY120" s="4"/>
      <c r="BZ120" s="4"/>
      <c r="CA120" s="4"/>
      <c r="CB120" s="4"/>
      <c r="CC120" s="4"/>
      <c r="CD120" s="4"/>
      <c r="CE120" s="4"/>
      <c r="CF120" s="4"/>
      <c r="CG120" s="4"/>
      <c r="CH120" s="4"/>
      <c r="CI120" s="84">
        <f>BO120</f>
        <v>1167</v>
      </c>
      <c r="CK120" s="35"/>
      <c r="CL120" s="4"/>
      <c r="CM120" s="4"/>
      <c r="CN120" s="4"/>
      <c r="CO120" s="4"/>
      <c r="CP120" s="4"/>
      <c r="CQ120" s="4"/>
      <c r="CR120" s="4"/>
      <c r="CS120" s="4"/>
      <c r="CT120" s="4"/>
      <c r="CU120" s="4"/>
      <c r="CV120" s="4"/>
      <c r="CW120" s="4"/>
      <c r="CX120" s="4"/>
      <c r="CY120" s="4"/>
      <c r="CZ120" s="82">
        <f>$AD$120</f>
        <v>1167</v>
      </c>
      <c r="DA120" s="4"/>
      <c r="DB120" s="4"/>
      <c r="DC120" s="4"/>
      <c r="DD120" s="4"/>
      <c r="DE120" s="4"/>
      <c r="DF120" s="4"/>
      <c r="DG120" s="4"/>
      <c r="DH120" s="4"/>
      <c r="DI120" s="4"/>
      <c r="DJ120" s="4"/>
      <c r="DK120" s="4"/>
      <c r="DL120" s="4"/>
      <c r="DM120" s="4"/>
      <c r="DN120" s="4"/>
      <c r="DO120" s="4"/>
      <c r="DP120" s="4"/>
      <c r="DQ120" s="4"/>
      <c r="DR120" s="4"/>
      <c r="DS120" s="4"/>
      <c r="DT120" s="84">
        <f>CZ120</f>
        <v>1167</v>
      </c>
      <c r="DV120" s="35"/>
      <c r="DW120" s="4"/>
      <c r="DX120" s="4"/>
      <c r="DY120" s="4"/>
      <c r="DZ120" s="4"/>
      <c r="EA120" s="4"/>
      <c r="EB120" s="4"/>
      <c r="EC120" s="4"/>
      <c r="ED120" s="4"/>
      <c r="EE120" s="4"/>
      <c r="EF120" s="4"/>
      <c r="EG120" s="4"/>
      <c r="EH120" s="4"/>
      <c r="EI120" s="4"/>
      <c r="EJ120" s="4"/>
      <c r="EK120" s="82">
        <f>$AD$120</f>
        <v>1167</v>
      </c>
      <c r="EL120" s="4"/>
      <c r="EM120" s="4"/>
      <c r="EN120" s="4"/>
      <c r="EO120" s="4"/>
      <c r="EP120" s="4"/>
      <c r="EQ120" s="4"/>
      <c r="ER120" s="4"/>
      <c r="ES120" s="4"/>
      <c r="ET120" s="4"/>
      <c r="EU120" s="4"/>
      <c r="EV120" s="4"/>
      <c r="EW120" s="4"/>
      <c r="EX120" s="4"/>
      <c r="EY120" s="4"/>
      <c r="EZ120" s="4"/>
      <c r="FA120" s="4"/>
      <c r="FB120" s="4"/>
      <c r="FC120" s="4"/>
      <c r="FD120" s="4"/>
      <c r="FE120" s="84">
        <f>EK120</f>
        <v>1167</v>
      </c>
      <c r="FG120" s="35"/>
      <c r="FH120" s="4"/>
      <c r="FI120" s="4"/>
      <c r="FJ120" s="4"/>
      <c r="FK120" s="4"/>
      <c r="FL120" s="4"/>
      <c r="FM120" s="4"/>
      <c r="FN120" s="4"/>
      <c r="FO120" s="4"/>
      <c r="FP120" s="4"/>
      <c r="FQ120" s="4"/>
      <c r="FR120" s="4"/>
      <c r="FS120" s="4"/>
      <c r="FT120" s="4"/>
      <c r="FU120" s="4"/>
      <c r="FV120" s="82">
        <f>$AD$120</f>
        <v>1167</v>
      </c>
      <c r="FW120" s="4"/>
      <c r="FX120" s="4"/>
      <c r="FY120" s="4"/>
      <c r="FZ120" s="4"/>
      <c r="GA120" s="4"/>
      <c r="GB120" s="4"/>
      <c r="GC120" s="4"/>
      <c r="GD120" s="4"/>
      <c r="GE120" s="4"/>
      <c r="GF120" s="4"/>
      <c r="GG120" s="4"/>
      <c r="GH120" s="4"/>
      <c r="GI120" s="4"/>
      <c r="GJ120" s="4"/>
      <c r="GK120" s="4"/>
      <c r="GL120" s="4"/>
      <c r="GM120" s="4"/>
      <c r="GN120" s="4"/>
      <c r="GO120" s="4"/>
      <c r="GP120" s="84">
        <f>FV120</f>
        <v>1167</v>
      </c>
    </row>
    <row r="121" spans="3:199" s="6" customFormat="1" ht="18" customHeight="1" x14ac:dyDescent="0.2">
      <c r="C121" s="36" t="s">
        <v>69</v>
      </c>
      <c r="E121" s="4" t="s">
        <v>290</v>
      </c>
      <c r="F121" s="34"/>
      <c r="H121" s="61"/>
      <c r="I121" s="83"/>
      <c r="J121" s="83"/>
      <c r="K121" s="83"/>
      <c r="L121" s="83"/>
      <c r="M121" s="142"/>
      <c r="O121" s="35"/>
      <c r="P121" s="4"/>
      <c r="Q121" s="4"/>
      <c r="R121" s="4"/>
      <c r="S121" s="4"/>
      <c r="T121" s="4"/>
      <c r="U121" s="4"/>
      <c r="V121" s="4"/>
      <c r="W121" s="4"/>
      <c r="X121" s="4"/>
      <c r="Y121" s="4"/>
      <c r="Z121" s="4"/>
      <c r="AA121" s="4"/>
      <c r="AB121" s="4"/>
      <c r="AC121" s="4"/>
      <c r="AD121" s="83">
        <f>IFERROR(AD119*AD117,0)</f>
        <v>0</v>
      </c>
      <c r="AE121" s="4"/>
      <c r="AF121" s="4"/>
      <c r="AG121" s="4"/>
      <c r="AH121" s="4"/>
      <c r="AI121" s="4"/>
      <c r="AJ121" s="4"/>
      <c r="AK121" s="4"/>
      <c r="AL121" s="4"/>
      <c r="AM121" s="4"/>
      <c r="AN121" s="4"/>
      <c r="AO121" s="4"/>
      <c r="AP121" s="4"/>
      <c r="AQ121" s="4"/>
      <c r="AR121" s="4"/>
      <c r="AS121" s="4"/>
      <c r="AT121" s="4"/>
      <c r="AU121" s="4"/>
      <c r="AV121" s="4"/>
      <c r="AW121" s="4"/>
      <c r="AX121" s="62">
        <f>IFERROR((AX117-AD117)*AX119+AX120*AX116,0)</f>
        <v>0</v>
      </c>
      <c r="AZ121" s="35"/>
      <c r="BA121" s="4"/>
      <c r="BB121" s="4"/>
      <c r="BC121" s="4"/>
      <c r="BD121" s="4"/>
      <c r="BE121" s="4"/>
      <c r="BF121" s="4"/>
      <c r="BG121" s="4"/>
      <c r="BH121" s="4"/>
      <c r="BI121" s="4"/>
      <c r="BJ121" s="4"/>
      <c r="BK121" s="4"/>
      <c r="BL121" s="4"/>
      <c r="BM121" s="4"/>
      <c r="BN121" s="4"/>
      <c r="BO121" s="83">
        <f>IFERROR(BO119*BO117,0)</f>
        <v>0</v>
      </c>
      <c r="BP121" s="4"/>
      <c r="BQ121" s="4"/>
      <c r="BR121" s="4"/>
      <c r="BS121" s="4"/>
      <c r="BT121" s="4"/>
      <c r="BU121" s="4"/>
      <c r="BV121" s="4"/>
      <c r="BW121" s="4"/>
      <c r="BX121" s="4"/>
      <c r="BY121" s="4"/>
      <c r="BZ121" s="4"/>
      <c r="CA121" s="4"/>
      <c r="CB121" s="4"/>
      <c r="CC121" s="4"/>
      <c r="CD121" s="4"/>
      <c r="CE121" s="4"/>
      <c r="CF121" s="4"/>
      <c r="CG121" s="4"/>
      <c r="CH121" s="4"/>
      <c r="CI121" s="62">
        <f>IFERROR((CI117-BO117)*CI119+CI120*CI116,0)</f>
        <v>0</v>
      </c>
      <c r="CK121" s="35"/>
      <c r="CL121" s="4"/>
      <c r="CM121" s="4"/>
      <c r="CN121" s="4"/>
      <c r="CO121" s="4"/>
      <c r="CP121" s="4"/>
      <c r="CQ121" s="4"/>
      <c r="CR121" s="4"/>
      <c r="CS121" s="4"/>
      <c r="CT121" s="4"/>
      <c r="CU121" s="4"/>
      <c r="CV121" s="4"/>
      <c r="CW121" s="4"/>
      <c r="CX121" s="4"/>
      <c r="CY121" s="4"/>
      <c r="CZ121" s="83">
        <f>IFERROR(CZ119*CZ117,0)</f>
        <v>325.2</v>
      </c>
      <c r="DA121" s="4"/>
      <c r="DB121" s="4"/>
      <c r="DC121" s="4"/>
      <c r="DD121" s="4"/>
      <c r="DE121" s="4"/>
      <c r="DF121" s="4"/>
      <c r="DG121" s="4"/>
      <c r="DH121" s="4"/>
      <c r="DI121" s="4"/>
      <c r="DJ121" s="4"/>
      <c r="DK121" s="4"/>
      <c r="DL121" s="4"/>
      <c r="DM121" s="4"/>
      <c r="DN121" s="4"/>
      <c r="DO121" s="4"/>
      <c r="DP121" s="4"/>
      <c r="DQ121" s="4"/>
      <c r="DR121" s="4"/>
      <c r="DS121" s="4"/>
      <c r="DT121" s="62">
        <f>IFERROR((DT117-CZ117)*DT119+DT120*DT116,0)</f>
        <v>1198.1799999999998</v>
      </c>
      <c r="DV121" s="35"/>
      <c r="DW121" s="4"/>
      <c r="DX121" s="4"/>
      <c r="DY121" s="4"/>
      <c r="DZ121" s="4"/>
      <c r="EA121" s="4"/>
      <c r="EB121" s="4"/>
      <c r="EC121" s="4"/>
      <c r="ED121" s="4"/>
      <c r="EE121" s="4"/>
      <c r="EF121" s="4"/>
      <c r="EG121" s="4"/>
      <c r="EH121" s="4"/>
      <c r="EI121" s="4"/>
      <c r="EJ121" s="4"/>
      <c r="EK121" s="83">
        <f>IFERROR(EK119*EK117,0)</f>
        <v>596.20000000000005</v>
      </c>
      <c r="EL121" s="4"/>
      <c r="EM121" s="4"/>
      <c r="EN121" s="4"/>
      <c r="EO121" s="4"/>
      <c r="EP121" s="4"/>
      <c r="EQ121" s="4"/>
      <c r="ER121" s="4"/>
      <c r="ES121" s="4"/>
      <c r="ET121" s="4"/>
      <c r="EU121" s="4"/>
      <c r="EV121" s="4"/>
      <c r="EW121" s="4"/>
      <c r="EX121" s="4"/>
      <c r="EY121" s="4"/>
      <c r="EZ121" s="4"/>
      <c r="FA121" s="4"/>
      <c r="FB121" s="4"/>
      <c r="FC121" s="4"/>
      <c r="FD121" s="4"/>
      <c r="FE121" s="62">
        <f>IFERROR((FE117-EK117)*FE119+FE120*FE116,0)</f>
        <v>1705.2399999999998</v>
      </c>
      <c r="FG121" s="35"/>
      <c r="FH121" s="4"/>
      <c r="FI121" s="4"/>
      <c r="FJ121" s="4"/>
      <c r="FK121" s="4"/>
      <c r="FL121" s="4"/>
      <c r="FM121" s="4"/>
      <c r="FN121" s="4"/>
      <c r="FO121" s="4"/>
      <c r="FP121" s="4"/>
      <c r="FQ121" s="4"/>
      <c r="FR121" s="4"/>
      <c r="FS121" s="4"/>
      <c r="FT121" s="4"/>
      <c r="FU121" s="4"/>
      <c r="FV121" s="83">
        <f>IFERROR(FV119*FV117,0)</f>
        <v>0</v>
      </c>
      <c r="FW121" s="4"/>
      <c r="FX121" s="4"/>
      <c r="FY121" s="4"/>
      <c r="FZ121" s="4"/>
      <c r="GA121" s="4"/>
      <c r="GB121" s="4"/>
      <c r="GC121" s="4"/>
      <c r="GD121" s="4"/>
      <c r="GE121" s="4"/>
      <c r="GF121" s="4"/>
      <c r="GG121" s="4"/>
      <c r="GH121" s="4"/>
      <c r="GI121" s="4"/>
      <c r="GJ121" s="4"/>
      <c r="GK121" s="4"/>
      <c r="GL121" s="4"/>
      <c r="GM121" s="4"/>
      <c r="GN121" s="4"/>
      <c r="GO121" s="4"/>
      <c r="GP121" s="62">
        <f>IFERROR((GP117-FV117)*GP119+GP120*GP116,0)</f>
        <v>0</v>
      </c>
    </row>
    <row r="122" spans="3:199" s="6" customFormat="1" ht="18" customHeight="1" x14ac:dyDescent="0.2">
      <c r="C122" s="39" t="s">
        <v>139</v>
      </c>
      <c r="E122" s="4" t="s">
        <v>28</v>
      </c>
      <c r="F122" s="34"/>
      <c r="H122" s="61"/>
      <c r="I122" s="83"/>
      <c r="J122" s="83"/>
      <c r="K122" s="83"/>
      <c r="L122" s="83"/>
      <c r="M122" s="142"/>
      <c r="O122" s="35"/>
      <c r="P122" s="4"/>
      <c r="Q122" s="4"/>
      <c r="R122" s="4"/>
      <c r="S122" s="4"/>
      <c r="T122" s="4"/>
      <c r="U122" s="4"/>
      <c r="V122" s="4"/>
      <c r="W122" s="4"/>
      <c r="X122" s="4"/>
      <c r="Y122" s="4"/>
      <c r="Z122" s="4"/>
      <c r="AA122" s="4"/>
      <c r="AB122" s="4"/>
      <c r="AC122" s="4"/>
      <c r="AD122" s="83">
        <f>IFERROR(AD117*AD119*(1-AD118),0)</f>
        <v>0</v>
      </c>
      <c r="AE122" s="4"/>
      <c r="AF122" s="4"/>
      <c r="AG122" s="4"/>
      <c r="AH122" s="4"/>
      <c r="AI122" s="4"/>
      <c r="AJ122" s="4"/>
      <c r="AK122" s="4"/>
      <c r="AL122" s="4"/>
      <c r="AM122" s="4"/>
      <c r="AN122" s="4"/>
      <c r="AO122" s="4"/>
      <c r="AP122" s="4"/>
      <c r="AQ122" s="4"/>
      <c r="AR122" s="4"/>
      <c r="AS122" s="4"/>
      <c r="AT122" s="4"/>
      <c r="AU122" s="4"/>
      <c r="AV122" s="4"/>
      <c r="AW122" s="4"/>
      <c r="AX122" s="62">
        <f>IFERROR((AX117*(1-AX118)-AD117*(1-AD118))*AX119+AX120*AX116,0)</f>
        <v>0</v>
      </c>
      <c r="AZ122" s="35"/>
      <c r="BA122" s="4"/>
      <c r="BB122" s="4"/>
      <c r="BC122" s="4"/>
      <c r="BD122" s="4"/>
      <c r="BE122" s="4"/>
      <c r="BF122" s="4"/>
      <c r="BG122" s="4"/>
      <c r="BH122" s="4"/>
      <c r="BI122" s="4"/>
      <c r="BJ122" s="4"/>
      <c r="BK122" s="4"/>
      <c r="BL122" s="4"/>
      <c r="BM122" s="4"/>
      <c r="BN122" s="4"/>
      <c r="BO122" s="83">
        <f>IFERROR(BO117*BO119*(1-BO118),0)</f>
        <v>0</v>
      </c>
      <c r="BP122" s="4"/>
      <c r="BQ122" s="4"/>
      <c r="BR122" s="4"/>
      <c r="BS122" s="4"/>
      <c r="BT122" s="4"/>
      <c r="BU122" s="4"/>
      <c r="BV122" s="4"/>
      <c r="BW122" s="4"/>
      <c r="BX122" s="4"/>
      <c r="BY122" s="4"/>
      <c r="BZ122" s="4"/>
      <c r="CA122" s="4"/>
      <c r="CB122" s="4"/>
      <c r="CC122" s="4"/>
      <c r="CD122" s="4"/>
      <c r="CE122" s="4"/>
      <c r="CF122" s="4"/>
      <c r="CG122" s="4"/>
      <c r="CH122" s="4"/>
      <c r="CI122" s="62">
        <f>IFERROR((CI117*(1-CI118)-BO117*(1-BO118))*CI119+CI120*CI116,0)</f>
        <v>0</v>
      </c>
      <c r="CK122" s="35"/>
      <c r="CL122" s="4"/>
      <c r="CM122" s="4"/>
      <c r="CN122" s="4"/>
      <c r="CO122" s="4"/>
      <c r="CP122" s="4"/>
      <c r="CQ122" s="4"/>
      <c r="CR122" s="4"/>
      <c r="CS122" s="4"/>
      <c r="CT122" s="4"/>
      <c r="CU122" s="4"/>
      <c r="CV122" s="4"/>
      <c r="CW122" s="4"/>
      <c r="CX122" s="4"/>
      <c r="CY122" s="4"/>
      <c r="CZ122" s="83">
        <f>IFERROR(CZ117*CZ119*(1-CZ118),0)</f>
        <v>325.2</v>
      </c>
      <c r="DA122" s="4"/>
      <c r="DB122" s="4"/>
      <c r="DC122" s="4"/>
      <c r="DD122" s="4"/>
      <c r="DE122" s="4"/>
      <c r="DF122" s="4"/>
      <c r="DG122" s="4"/>
      <c r="DH122" s="4"/>
      <c r="DI122" s="4"/>
      <c r="DJ122" s="4"/>
      <c r="DK122" s="4"/>
      <c r="DL122" s="4"/>
      <c r="DM122" s="4"/>
      <c r="DN122" s="4"/>
      <c r="DO122" s="4"/>
      <c r="DP122" s="4"/>
      <c r="DQ122" s="4"/>
      <c r="DR122" s="4"/>
      <c r="DS122" s="4"/>
      <c r="DT122" s="62">
        <f>IFERROR((DT117*(1-DT118)-CZ117*(1-CZ118))*DT119+DT120*DT116,0)</f>
        <v>1198.1799999999998</v>
      </c>
      <c r="DV122" s="35"/>
      <c r="DW122" s="4"/>
      <c r="DX122" s="4"/>
      <c r="DY122" s="4"/>
      <c r="DZ122" s="4"/>
      <c r="EA122" s="4"/>
      <c r="EB122" s="4"/>
      <c r="EC122" s="4"/>
      <c r="ED122" s="4"/>
      <c r="EE122" s="4"/>
      <c r="EF122" s="4"/>
      <c r="EG122" s="4"/>
      <c r="EH122" s="4"/>
      <c r="EI122" s="4"/>
      <c r="EJ122" s="4"/>
      <c r="EK122" s="83">
        <f>IFERROR(EK117*EK119*(1-EK118),0)</f>
        <v>506.77000000000004</v>
      </c>
      <c r="EL122" s="4"/>
      <c r="EM122" s="4"/>
      <c r="EN122" s="4"/>
      <c r="EO122" s="4"/>
      <c r="EP122" s="4"/>
      <c r="EQ122" s="4"/>
      <c r="ER122" s="4"/>
      <c r="ES122" s="4"/>
      <c r="ET122" s="4"/>
      <c r="EU122" s="4"/>
      <c r="EV122" s="4"/>
      <c r="EW122" s="4"/>
      <c r="EX122" s="4"/>
      <c r="EY122" s="4"/>
      <c r="EZ122" s="4"/>
      <c r="FA122" s="4"/>
      <c r="FB122" s="4"/>
      <c r="FC122" s="4"/>
      <c r="FD122" s="4"/>
      <c r="FE122" s="62">
        <f>IFERROR(MAX((FE117*(1-FE118)-EK117*(1-EK118))*FE119,0)+FE120*FE116,0)</f>
        <v>1190.3399999999999</v>
      </c>
      <c r="FG122" s="35"/>
      <c r="FH122" s="4"/>
      <c r="FI122" s="4"/>
      <c r="FJ122" s="4"/>
      <c r="FK122" s="4"/>
      <c r="FL122" s="4"/>
      <c r="FM122" s="4"/>
      <c r="FN122" s="4"/>
      <c r="FO122" s="4"/>
      <c r="FP122" s="4"/>
      <c r="FQ122" s="4"/>
      <c r="FR122" s="4"/>
      <c r="FS122" s="4"/>
      <c r="FT122" s="4"/>
      <c r="FU122" s="4"/>
      <c r="FV122" s="83">
        <f>IFERROR(FV117*FV119*(1-FV118),0)</f>
        <v>0</v>
      </c>
      <c r="FW122" s="4"/>
      <c r="FX122" s="4"/>
      <c r="FY122" s="4"/>
      <c r="FZ122" s="4"/>
      <c r="GA122" s="4"/>
      <c r="GB122" s="4"/>
      <c r="GC122" s="4"/>
      <c r="GD122" s="4"/>
      <c r="GE122" s="4"/>
      <c r="GF122" s="4"/>
      <c r="GG122" s="4"/>
      <c r="GH122" s="4"/>
      <c r="GI122" s="4"/>
      <c r="GJ122" s="4"/>
      <c r="GK122" s="4"/>
      <c r="GL122" s="4"/>
      <c r="GM122" s="4"/>
      <c r="GN122" s="4"/>
      <c r="GO122" s="4"/>
      <c r="GP122" s="62">
        <f>IFERROR((GP117*(1-GP118)-FV117*(1-FV118))*GP119+GP120*GP116,0)</f>
        <v>0</v>
      </c>
    </row>
    <row r="123" spans="3:199" s="6" customFormat="1" ht="18" customHeight="1" x14ac:dyDescent="0.2">
      <c r="C123" s="187" t="s">
        <v>208</v>
      </c>
      <c r="E123" s="4" t="s">
        <v>28</v>
      </c>
      <c r="F123" s="34"/>
      <c r="H123" s="61"/>
      <c r="I123" s="83"/>
      <c r="J123" s="83"/>
      <c r="K123" s="83"/>
      <c r="L123" s="83"/>
      <c r="M123" s="142"/>
      <c r="O123" s="35"/>
      <c r="P123" s="4"/>
      <c r="Q123" s="4"/>
      <c r="R123" s="4"/>
      <c r="S123" s="4"/>
      <c r="T123" s="4"/>
      <c r="U123" s="4"/>
      <c r="V123" s="4"/>
      <c r="W123" s="4"/>
      <c r="X123" s="4"/>
      <c r="Y123" s="4"/>
      <c r="Z123" s="4"/>
      <c r="AA123" s="4"/>
      <c r="AB123" s="4"/>
      <c r="AC123" s="4"/>
      <c r="AD123" s="83">
        <f>AD122</f>
        <v>0</v>
      </c>
      <c r="AE123" s="4"/>
      <c r="AF123" s="4"/>
      <c r="AG123" s="4"/>
      <c r="AH123" s="4"/>
      <c r="AI123" s="4"/>
      <c r="AJ123" s="4"/>
      <c r="AK123" s="4"/>
      <c r="AL123" s="4"/>
      <c r="AM123" s="4"/>
      <c r="AN123" s="4"/>
      <c r="AO123" s="4"/>
      <c r="AP123" s="4"/>
      <c r="AQ123" s="4"/>
      <c r="AR123" s="4"/>
      <c r="AS123" s="4"/>
      <c r="AT123" s="4"/>
      <c r="AU123" s="4"/>
      <c r="AV123" s="4"/>
      <c r="AW123" s="4"/>
      <c r="AX123" s="62">
        <f>AX122-AX124</f>
        <v>0</v>
      </c>
      <c r="AZ123" s="35"/>
      <c r="BA123" s="4"/>
      <c r="BB123" s="4"/>
      <c r="BC123" s="4"/>
      <c r="BD123" s="4"/>
      <c r="BE123" s="4"/>
      <c r="BF123" s="4"/>
      <c r="BG123" s="4"/>
      <c r="BH123" s="4"/>
      <c r="BI123" s="4"/>
      <c r="BJ123" s="4"/>
      <c r="BK123" s="4"/>
      <c r="BL123" s="4"/>
      <c r="BM123" s="4"/>
      <c r="BN123" s="4"/>
      <c r="BO123" s="83">
        <f>BO122</f>
        <v>0</v>
      </c>
      <c r="BP123" s="4"/>
      <c r="BQ123" s="4"/>
      <c r="BR123" s="4"/>
      <c r="BS123" s="4"/>
      <c r="BT123" s="4"/>
      <c r="BU123" s="4"/>
      <c r="BV123" s="4"/>
      <c r="BW123" s="4"/>
      <c r="BX123" s="4"/>
      <c r="BY123" s="4"/>
      <c r="BZ123" s="4"/>
      <c r="CA123" s="4"/>
      <c r="CB123" s="4"/>
      <c r="CC123" s="4"/>
      <c r="CD123" s="4"/>
      <c r="CE123" s="4"/>
      <c r="CF123" s="4"/>
      <c r="CG123" s="4"/>
      <c r="CH123" s="4"/>
      <c r="CI123" s="62">
        <f>CI122-CI124</f>
        <v>0</v>
      </c>
      <c r="CK123" s="35"/>
      <c r="CL123" s="4"/>
      <c r="CM123" s="4"/>
      <c r="CN123" s="4"/>
      <c r="CO123" s="4"/>
      <c r="CP123" s="4"/>
      <c r="CQ123" s="4"/>
      <c r="CR123" s="4"/>
      <c r="CS123" s="4"/>
      <c r="CT123" s="4"/>
      <c r="CU123" s="4"/>
      <c r="CV123" s="4"/>
      <c r="CW123" s="4"/>
      <c r="CX123" s="4"/>
      <c r="CY123" s="4"/>
      <c r="CZ123" s="83">
        <f>CZ122</f>
        <v>325.2</v>
      </c>
      <c r="DA123" s="4"/>
      <c r="DB123" s="4"/>
      <c r="DC123" s="4"/>
      <c r="DD123" s="4"/>
      <c r="DE123" s="4"/>
      <c r="DF123" s="4"/>
      <c r="DG123" s="4"/>
      <c r="DH123" s="4"/>
      <c r="DI123" s="4"/>
      <c r="DJ123" s="4"/>
      <c r="DK123" s="4"/>
      <c r="DL123" s="4"/>
      <c r="DM123" s="4"/>
      <c r="DN123" s="4"/>
      <c r="DO123" s="4"/>
      <c r="DP123" s="4"/>
      <c r="DQ123" s="4"/>
      <c r="DR123" s="4"/>
      <c r="DS123" s="4"/>
      <c r="DT123" s="62">
        <f>DT122-DT124</f>
        <v>392.94999999999993</v>
      </c>
      <c r="DV123" s="35"/>
      <c r="DW123" s="4"/>
      <c r="DX123" s="4"/>
      <c r="DY123" s="4"/>
      <c r="DZ123" s="4"/>
      <c r="EA123" s="4"/>
      <c r="EB123" s="4"/>
      <c r="EC123" s="4"/>
      <c r="ED123" s="4"/>
      <c r="EE123" s="4"/>
      <c r="EF123" s="4"/>
      <c r="EG123" s="4"/>
      <c r="EH123" s="4"/>
      <c r="EI123" s="4"/>
      <c r="EJ123" s="4"/>
      <c r="EK123" s="83">
        <f>EK122</f>
        <v>506.77000000000004</v>
      </c>
      <c r="EL123" s="4"/>
      <c r="EM123" s="4"/>
      <c r="EN123" s="4"/>
      <c r="EO123" s="4"/>
      <c r="EP123" s="4"/>
      <c r="EQ123" s="4"/>
      <c r="ER123" s="4"/>
      <c r="ES123" s="4"/>
      <c r="ET123" s="4"/>
      <c r="EU123" s="4"/>
      <c r="EV123" s="4"/>
      <c r="EW123" s="4"/>
      <c r="EX123" s="4"/>
      <c r="EY123" s="4"/>
      <c r="EZ123" s="4"/>
      <c r="FA123" s="4"/>
      <c r="FB123" s="4"/>
      <c r="FC123" s="4"/>
      <c r="FD123" s="4"/>
      <c r="FE123" s="62">
        <f>FE122-FE124</f>
        <v>0</v>
      </c>
      <c r="FG123" s="35"/>
      <c r="FH123" s="4"/>
      <c r="FI123" s="4"/>
      <c r="FJ123" s="4"/>
      <c r="FK123" s="4"/>
      <c r="FL123" s="4"/>
      <c r="FM123" s="4"/>
      <c r="FN123" s="4"/>
      <c r="FO123" s="4"/>
      <c r="FP123" s="4"/>
      <c r="FQ123" s="4"/>
      <c r="FR123" s="4"/>
      <c r="FS123" s="4"/>
      <c r="FT123" s="4"/>
      <c r="FU123" s="4"/>
      <c r="FV123" s="83">
        <f>FV122</f>
        <v>0</v>
      </c>
      <c r="FW123" s="4"/>
      <c r="FX123" s="4"/>
      <c r="FY123" s="4"/>
      <c r="FZ123" s="4"/>
      <c r="GA123" s="4"/>
      <c r="GB123" s="4"/>
      <c r="GC123" s="4"/>
      <c r="GD123" s="4"/>
      <c r="GE123" s="4"/>
      <c r="GF123" s="4"/>
      <c r="GG123" s="4"/>
      <c r="GH123" s="4"/>
      <c r="GI123" s="4"/>
      <c r="GJ123" s="4"/>
      <c r="GK123" s="4"/>
      <c r="GL123" s="4"/>
      <c r="GM123" s="4"/>
      <c r="GN123" s="4"/>
      <c r="GO123" s="4"/>
      <c r="GP123" s="62">
        <f>GP122-GP124</f>
        <v>0</v>
      </c>
    </row>
    <row r="124" spans="3:199" s="6" customFormat="1" ht="18" customHeight="1" x14ac:dyDescent="0.2">
      <c r="C124" s="187" t="s">
        <v>209</v>
      </c>
      <c r="E124" s="4" t="s">
        <v>28</v>
      </c>
      <c r="F124" s="34"/>
      <c r="H124" s="61"/>
      <c r="I124" s="83"/>
      <c r="J124" s="83"/>
      <c r="K124" s="83"/>
      <c r="L124" s="83"/>
      <c r="M124" s="142"/>
      <c r="O124" s="35"/>
      <c r="P124" s="4"/>
      <c r="Q124" s="4"/>
      <c r="R124" s="4"/>
      <c r="S124" s="4"/>
      <c r="T124" s="4"/>
      <c r="U124" s="4"/>
      <c r="V124" s="4"/>
      <c r="W124" s="4"/>
      <c r="X124" s="4"/>
      <c r="Y124" s="4"/>
      <c r="Z124" s="4"/>
      <c r="AA124" s="4"/>
      <c r="AB124" s="4"/>
      <c r="AC124" s="4"/>
      <c r="AD124" s="83"/>
      <c r="AE124" s="4"/>
      <c r="AF124" s="4"/>
      <c r="AG124" s="4"/>
      <c r="AH124" s="4"/>
      <c r="AI124" s="4"/>
      <c r="AJ124" s="4"/>
      <c r="AK124" s="4"/>
      <c r="AL124" s="4"/>
      <c r="AM124" s="4"/>
      <c r="AN124" s="4"/>
      <c r="AO124" s="4"/>
      <c r="AP124" s="4"/>
      <c r="AQ124" s="4"/>
      <c r="AR124" s="4"/>
      <c r="AS124" s="4"/>
      <c r="AT124" s="4"/>
      <c r="AU124" s="4"/>
      <c r="AV124" s="4"/>
      <c r="AW124" s="4"/>
      <c r="AX124" s="62">
        <f>AX120*AX116</f>
        <v>0</v>
      </c>
      <c r="AZ124" s="35"/>
      <c r="BA124" s="4"/>
      <c r="BB124" s="4"/>
      <c r="BC124" s="4"/>
      <c r="BD124" s="4"/>
      <c r="BE124" s="4"/>
      <c r="BF124" s="4"/>
      <c r="BG124" s="4"/>
      <c r="BH124" s="4"/>
      <c r="BI124" s="4"/>
      <c r="BJ124" s="4"/>
      <c r="BK124" s="4"/>
      <c r="BL124" s="4"/>
      <c r="BM124" s="4"/>
      <c r="BN124" s="4"/>
      <c r="BO124" s="83"/>
      <c r="BP124" s="4"/>
      <c r="BQ124" s="4"/>
      <c r="BR124" s="4"/>
      <c r="BS124" s="4"/>
      <c r="BT124" s="4"/>
      <c r="BU124" s="4"/>
      <c r="BV124" s="4"/>
      <c r="BW124" s="4"/>
      <c r="BX124" s="4"/>
      <c r="BY124" s="4"/>
      <c r="BZ124" s="4"/>
      <c r="CA124" s="4"/>
      <c r="CB124" s="4"/>
      <c r="CC124" s="4"/>
      <c r="CD124" s="4"/>
      <c r="CE124" s="4"/>
      <c r="CF124" s="4"/>
      <c r="CG124" s="4"/>
      <c r="CH124" s="4"/>
      <c r="CI124" s="62">
        <f>CI120*CI116</f>
        <v>0</v>
      </c>
      <c r="CK124" s="35"/>
      <c r="CL124" s="4"/>
      <c r="CM124" s="4"/>
      <c r="CN124" s="4"/>
      <c r="CO124" s="4"/>
      <c r="CP124" s="4"/>
      <c r="CQ124" s="4"/>
      <c r="CR124" s="4"/>
      <c r="CS124" s="4"/>
      <c r="CT124" s="4"/>
      <c r="CU124" s="4"/>
      <c r="CV124" s="4"/>
      <c r="CW124" s="4"/>
      <c r="CX124" s="4"/>
      <c r="CY124" s="4"/>
      <c r="CZ124" s="83"/>
      <c r="DA124" s="4"/>
      <c r="DB124" s="4"/>
      <c r="DC124" s="4"/>
      <c r="DD124" s="4"/>
      <c r="DE124" s="4"/>
      <c r="DF124" s="4"/>
      <c r="DG124" s="4"/>
      <c r="DH124" s="4"/>
      <c r="DI124" s="4"/>
      <c r="DJ124" s="4"/>
      <c r="DK124" s="4"/>
      <c r="DL124" s="4"/>
      <c r="DM124" s="4"/>
      <c r="DN124" s="4"/>
      <c r="DO124" s="4"/>
      <c r="DP124" s="4"/>
      <c r="DQ124" s="4"/>
      <c r="DR124" s="4"/>
      <c r="DS124" s="4"/>
      <c r="DT124" s="62">
        <f>DT120*DT116</f>
        <v>805.2299999999999</v>
      </c>
      <c r="DV124" s="35"/>
      <c r="DW124" s="4"/>
      <c r="DX124" s="4"/>
      <c r="DY124" s="4"/>
      <c r="DZ124" s="4"/>
      <c r="EA124" s="4"/>
      <c r="EB124" s="4"/>
      <c r="EC124" s="4"/>
      <c r="ED124" s="4"/>
      <c r="EE124" s="4"/>
      <c r="EF124" s="4"/>
      <c r="EG124" s="4"/>
      <c r="EH124" s="4"/>
      <c r="EI124" s="4"/>
      <c r="EJ124" s="4"/>
      <c r="EK124" s="83"/>
      <c r="EL124" s="4"/>
      <c r="EM124" s="4"/>
      <c r="EN124" s="4"/>
      <c r="EO124" s="4"/>
      <c r="EP124" s="4"/>
      <c r="EQ124" s="4"/>
      <c r="ER124" s="4"/>
      <c r="ES124" s="4"/>
      <c r="ET124" s="4"/>
      <c r="EU124" s="4"/>
      <c r="EV124" s="4"/>
      <c r="EW124" s="4"/>
      <c r="EX124" s="4"/>
      <c r="EY124" s="4"/>
      <c r="EZ124" s="4"/>
      <c r="FA124" s="4"/>
      <c r="FB124" s="4"/>
      <c r="FC124" s="4"/>
      <c r="FD124" s="4"/>
      <c r="FE124" s="62">
        <f>FE120*FE116</f>
        <v>1190.3399999999999</v>
      </c>
      <c r="FG124" s="35"/>
      <c r="FH124" s="4"/>
      <c r="FI124" s="4"/>
      <c r="FJ124" s="4"/>
      <c r="FK124" s="4"/>
      <c r="FL124" s="4"/>
      <c r="FM124" s="4"/>
      <c r="FN124" s="4"/>
      <c r="FO124" s="4"/>
      <c r="FP124" s="4"/>
      <c r="FQ124" s="4"/>
      <c r="FR124" s="4"/>
      <c r="FS124" s="4"/>
      <c r="FT124" s="4"/>
      <c r="FU124" s="4"/>
      <c r="FV124" s="83"/>
      <c r="FW124" s="4"/>
      <c r="FX124" s="4"/>
      <c r="FY124" s="4"/>
      <c r="FZ124" s="4"/>
      <c r="GA124" s="4"/>
      <c r="GB124" s="4"/>
      <c r="GC124" s="4"/>
      <c r="GD124" s="4"/>
      <c r="GE124" s="4"/>
      <c r="GF124" s="4"/>
      <c r="GG124" s="4"/>
      <c r="GH124" s="4"/>
      <c r="GI124" s="4"/>
      <c r="GJ124" s="4"/>
      <c r="GK124" s="4"/>
      <c r="GL124" s="4"/>
      <c r="GM124" s="4"/>
      <c r="GN124" s="4"/>
      <c r="GO124" s="4"/>
      <c r="GP124" s="62">
        <f>GP120*GP116</f>
        <v>0</v>
      </c>
    </row>
    <row r="125" spans="3:199" s="6" customFormat="1" ht="18" customHeight="1" x14ac:dyDescent="0.2">
      <c r="C125" s="39" t="s">
        <v>140</v>
      </c>
      <c r="E125" s="4" t="s">
        <v>28</v>
      </c>
      <c r="F125" s="34"/>
      <c r="H125" s="61"/>
      <c r="I125" s="83"/>
      <c r="J125" s="83"/>
      <c r="K125" s="83"/>
      <c r="L125" s="83"/>
      <c r="M125" s="142"/>
      <c r="O125" s="35"/>
      <c r="P125" s="4"/>
      <c r="Q125" s="4"/>
      <c r="R125" s="4"/>
      <c r="S125" s="4"/>
      <c r="T125" s="4"/>
      <c r="U125" s="4"/>
      <c r="V125" s="4"/>
      <c r="W125" s="4"/>
      <c r="X125" s="4"/>
      <c r="Y125" s="4"/>
      <c r="Z125" s="4"/>
      <c r="AA125" s="4"/>
      <c r="AB125" s="4"/>
      <c r="AC125" s="4"/>
      <c r="AD125" s="83">
        <f>AD121-AD122</f>
        <v>0</v>
      </c>
      <c r="AE125" s="4"/>
      <c r="AF125" s="4"/>
      <c r="AG125" s="4"/>
      <c r="AH125" s="4"/>
      <c r="AI125" s="4"/>
      <c r="AJ125" s="4"/>
      <c r="AK125" s="4"/>
      <c r="AL125" s="4"/>
      <c r="AM125" s="4"/>
      <c r="AN125" s="4"/>
      <c r="AO125" s="4"/>
      <c r="AP125" s="4"/>
      <c r="AQ125" s="4"/>
      <c r="AR125" s="4"/>
      <c r="AS125" s="4"/>
      <c r="AT125" s="4"/>
      <c r="AU125" s="4"/>
      <c r="AV125" s="4"/>
      <c r="AW125" s="4"/>
      <c r="AX125" s="62">
        <f>AX121-AX122</f>
        <v>0</v>
      </c>
      <c r="AZ125" s="35"/>
      <c r="BA125" s="4"/>
      <c r="BB125" s="4"/>
      <c r="BC125" s="4"/>
      <c r="BD125" s="4"/>
      <c r="BE125" s="4"/>
      <c r="BF125" s="4"/>
      <c r="BG125" s="4"/>
      <c r="BH125" s="4"/>
      <c r="BI125" s="4"/>
      <c r="BJ125" s="4"/>
      <c r="BK125" s="4"/>
      <c r="BL125" s="4"/>
      <c r="BM125" s="4"/>
      <c r="BN125" s="4"/>
      <c r="BO125" s="83">
        <f>BO121-BO122</f>
        <v>0</v>
      </c>
      <c r="BP125" s="4"/>
      <c r="BQ125" s="4"/>
      <c r="BR125" s="4"/>
      <c r="BS125" s="4"/>
      <c r="BT125" s="4"/>
      <c r="BU125" s="4"/>
      <c r="BV125" s="4"/>
      <c r="BW125" s="4"/>
      <c r="BX125" s="4"/>
      <c r="BY125" s="4"/>
      <c r="BZ125" s="4"/>
      <c r="CA125" s="4"/>
      <c r="CB125" s="4"/>
      <c r="CC125" s="4"/>
      <c r="CD125" s="4"/>
      <c r="CE125" s="4"/>
      <c r="CF125" s="4"/>
      <c r="CG125" s="4"/>
      <c r="CH125" s="4"/>
      <c r="CI125" s="62">
        <f>CI121-CI122</f>
        <v>0</v>
      </c>
      <c r="CK125" s="35"/>
      <c r="CL125" s="4"/>
      <c r="CM125" s="4"/>
      <c r="CN125" s="4"/>
      <c r="CO125" s="4"/>
      <c r="CP125" s="4"/>
      <c r="CQ125" s="4"/>
      <c r="CR125" s="4"/>
      <c r="CS125" s="4"/>
      <c r="CT125" s="4"/>
      <c r="CU125" s="4"/>
      <c r="CV125" s="4"/>
      <c r="CW125" s="4"/>
      <c r="CX125" s="4"/>
      <c r="CY125" s="4"/>
      <c r="CZ125" s="83">
        <f>CZ121-CZ122</f>
        <v>0</v>
      </c>
      <c r="DA125" s="4"/>
      <c r="DB125" s="4"/>
      <c r="DC125" s="4"/>
      <c r="DD125" s="4"/>
      <c r="DE125" s="4"/>
      <c r="DF125" s="4"/>
      <c r="DG125" s="4"/>
      <c r="DH125" s="4"/>
      <c r="DI125" s="4"/>
      <c r="DJ125" s="4"/>
      <c r="DK125" s="4"/>
      <c r="DL125" s="4"/>
      <c r="DM125" s="4"/>
      <c r="DN125" s="4"/>
      <c r="DO125" s="4"/>
      <c r="DP125" s="4"/>
      <c r="DQ125" s="4"/>
      <c r="DR125" s="4"/>
      <c r="DS125" s="4"/>
      <c r="DT125" s="62">
        <f>DT121-DT122</f>
        <v>0</v>
      </c>
      <c r="DV125" s="35"/>
      <c r="DW125" s="4"/>
      <c r="DX125" s="4"/>
      <c r="DY125" s="4"/>
      <c r="DZ125" s="4"/>
      <c r="EA125" s="4"/>
      <c r="EB125" s="4"/>
      <c r="EC125" s="4"/>
      <c r="ED125" s="4"/>
      <c r="EE125" s="4"/>
      <c r="EF125" s="4"/>
      <c r="EG125" s="4"/>
      <c r="EH125" s="4"/>
      <c r="EI125" s="4"/>
      <c r="EJ125" s="4"/>
      <c r="EK125" s="83">
        <f>EK121-EK122</f>
        <v>89.43</v>
      </c>
      <c r="EL125" s="4"/>
      <c r="EM125" s="4"/>
      <c r="EN125" s="4"/>
      <c r="EO125" s="4"/>
      <c r="EP125" s="4"/>
      <c r="EQ125" s="4"/>
      <c r="ER125" s="4"/>
      <c r="ES125" s="4"/>
      <c r="ET125" s="4"/>
      <c r="EU125" s="4"/>
      <c r="EV125" s="4"/>
      <c r="EW125" s="4"/>
      <c r="EX125" s="4"/>
      <c r="EY125" s="4"/>
      <c r="EZ125" s="4"/>
      <c r="FA125" s="4"/>
      <c r="FB125" s="4"/>
      <c r="FC125" s="4"/>
      <c r="FD125" s="4"/>
      <c r="FE125" s="62">
        <f>FE121-FE122</f>
        <v>514.89999999999986</v>
      </c>
      <c r="FG125" s="35"/>
      <c r="FH125" s="4"/>
      <c r="FI125" s="4"/>
      <c r="FJ125" s="4"/>
      <c r="FK125" s="4"/>
      <c r="FL125" s="4"/>
      <c r="FM125" s="4"/>
      <c r="FN125" s="4"/>
      <c r="FO125" s="4"/>
      <c r="FP125" s="4"/>
      <c r="FQ125" s="4"/>
      <c r="FR125" s="4"/>
      <c r="FS125" s="4"/>
      <c r="FT125" s="4"/>
      <c r="FU125" s="4"/>
      <c r="FV125" s="83">
        <f>FV121-FV122</f>
        <v>0</v>
      </c>
      <c r="FW125" s="4"/>
      <c r="FX125" s="4"/>
      <c r="FY125" s="4"/>
      <c r="FZ125" s="4"/>
      <c r="GA125" s="4"/>
      <c r="GB125" s="4"/>
      <c r="GC125" s="4"/>
      <c r="GD125" s="4"/>
      <c r="GE125" s="4"/>
      <c r="GF125" s="4"/>
      <c r="GG125" s="4"/>
      <c r="GH125" s="4"/>
      <c r="GI125" s="4"/>
      <c r="GJ125" s="4"/>
      <c r="GK125" s="4"/>
      <c r="GL125" s="4"/>
      <c r="GM125" s="4"/>
      <c r="GN125" s="4"/>
      <c r="GO125" s="4"/>
      <c r="GP125" s="62">
        <f>GP121-GP122</f>
        <v>0</v>
      </c>
    </row>
    <row r="126" spans="3:199" s="6" customFormat="1" ht="15" customHeight="1" x14ac:dyDescent="0.2">
      <c r="C126" s="46"/>
      <c r="D126" s="41"/>
      <c r="E126" s="41"/>
      <c r="F126" s="41"/>
      <c r="H126" s="42"/>
      <c r="I126" s="42"/>
      <c r="J126" s="42"/>
      <c r="K126" s="42"/>
      <c r="L126" s="42"/>
      <c r="M126" s="42"/>
      <c r="N126" s="43"/>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3"/>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3"/>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3"/>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3"/>
      <c r="FG126" s="42"/>
      <c r="FH126" s="42"/>
      <c r="FI126" s="42"/>
      <c r="FJ126" s="42"/>
      <c r="FK126" s="42"/>
      <c r="FL126" s="42"/>
      <c r="FM126" s="42"/>
      <c r="FN126" s="42"/>
      <c r="FO126" s="42"/>
      <c r="FP126" s="42"/>
      <c r="FQ126" s="42"/>
      <c r="FR126" s="42"/>
      <c r="FS126" s="42"/>
      <c r="FT126" s="42"/>
      <c r="FU126" s="42"/>
      <c r="FV126" s="42"/>
      <c r="FW126" s="42"/>
      <c r="FX126" s="42"/>
      <c r="FY126" s="42"/>
      <c r="FZ126" s="42"/>
      <c r="GA126" s="42"/>
      <c r="GB126" s="42"/>
      <c r="GC126" s="42"/>
      <c r="GD126" s="42"/>
      <c r="GE126" s="42"/>
      <c r="GF126" s="42"/>
      <c r="GG126" s="42"/>
      <c r="GH126" s="42"/>
      <c r="GI126" s="42"/>
      <c r="GJ126" s="42"/>
      <c r="GK126" s="42"/>
      <c r="GL126" s="42"/>
      <c r="GM126" s="42"/>
      <c r="GN126" s="42"/>
      <c r="GO126" s="42"/>
      <c r="GP126" s="42"/>
    </row>
    <row r="127" spans="3:199" s="6" customFormat="1" ht="15" customHeight="1" x14ac:dyDescent="0.2">
      <c r="C127" s="117" t="s">
        <v>36</v>
      </c>
      <c r="D127" s="70" t="s">
        <v>237</v>
      </c>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186"/>
      <c r="DA127" s="186"/>
      <c r="DB127" s="186"/>
      <c r="DC127" s="186"/>
      <c r="DD127" s="186"/>
      <c r="DE127" s="186"/>
      <c r="DF127" s="186"/>
      <c r="DG127" s="186"/>
      <c r="DH127" s="186"/>
      <c r="DI127" s="186"/>
      <c r="DJ127" s="186"/>
      <c r="DK127" s="186"/>
      <c r="DL127" s="186"/>
      <c r="DM127" s="186"/>
      <c r="DN127" s="186"/>
      <c r="DO127" s="186"/>
      <c r="DP127" s="186"/>
      <c r="DQ127" s="186"/>
      <c r="DR127" s="186"/>
      <c r="DS127" s="186"/>
      <c r="DT127" s="186"/>
      <c r="DU127" s="43"/>
      <c r="DV127" s="43"/>
      <c r="DW127" s="43"/>
      <c r="DX127" s="43"/>
      <c r="DY127" s="43"/>
      <c r="DZ127" s="43"/>
      <c r="EA127" s="43"/>
      <c r="EB127" s="43"/>
      <c r="EC127" s="43"/>
      <c r="ED127" s="43"/>
      <c r="EE127" s="43"/>
      <c r="EF127" s="43"/>
      <c r="EG127" s="43"/>
      <c r="EH127" s="43"/>
      <c r="EI127" s="43"/>
      <c r="EJ127" s="43"/>
      <c r="EK127" s="186"/>
      <c r="EL127" s="186"/>
      <c r="EM127" s="186"/>
      <c r="EN127" s="186"/>
      <c r="EO127" s="186"/>
      <c r="EP127" s="186"/>
      <c r="EQ127" s="186"/>
      <c r="ER127" s="186"/>
      <c r="ES127" s="186"/>
      <c r="ET127" s="186"/>
      <c r="EU127" s="186"/>
      <c r="EV127" s="186"/>
      <c r="EW127" s="186"/>
      <c r="EX127" s="186"/>
      <c r="EY127" s="186"/>
      <c r="EZ127" s="186"/>
      <c r="FA127" s="186"/>
      <c r="FB127" s="186"/>
      <c r="FC127" s="186"/>
      <c r="FD127" s="186"/>
      <c r="FE127" s="186"/>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row>
    <row r="128" spans="3:199" s="6" customFormat="1" ht="15" customHeight="1" x14ac:dyDescent="0.2">
      <c r="C128" s="117"/>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186"/>
      <c r="DA128" s="186"/>
      <c r="DB128" s="186"/>
      <c r="DC128" s="186"/>
      <c r="DD128" s="186"/>
      <c r="DE128" s="186"/>
      <c r="DF128" s="186"/>
      <c r="DG128" s="186"/>
      <c r="DH128" s="186"/>
      <c r="DI128" s="186"/>
      <c r="DJ128" s="186"/>
      <c r="DK128" s="186"/>
      <c r="DL128" s="186"/>
      <c r="DM128" s="186"/>
      <c r="DN128" s="186"/>
      <c r="DO128" s="186"/>
      <c r="DP128" s="186"/>
      <c r="DQ128" s="186"/>
      <c r="DR128" s="186"/>
      <c r="DS128" s="186"/>
      <c r="DT128" s="186"/>
      <c r="DU128" s="43"/>
      <c r="DV128" s="43"/>
      <c r="DW128" s="43"/>
      <c r="DX128" s="43"/>
      <c r="DY128" s="43"/>
      <c r="DZ128" s="43"/>
      <c r="EA128" s="43"/>
      <c r="EB128" s="43"/>
      <c r="EC128" s="43"/>
      <c r="ED128" s="43"/>
      <c r="EE128" s="43"/>
      <c r="EF128" s="43"/>
      <c r="EG128" s="43"/>
      <c r="EH128" s="43"/>
      <c r="EI128" s="43"/>
      <c r="EJ128" s="43"/>
      <c r="EK128" s="186"/>
      <c r="EL128" s="186"/>
      <c r="EM128" s="186"/>
      <c r="EN128" s="186"/>
      <c r="EO128" s="186"/>
      <c r="EP128" s="186"/>
      <c r="EQ128" s="186"/>
      <c r="ER128" s="186"/>
      <c r="ES128" s="186"/>
      <c r="ET128" s="186"/>
      <c r="EU128" s="186"/>
      <c r="EV128" s="186"/>
      <c r="EW128" s="186"/>
      <c r="EX128" s="186"/>
      <c r="EY128" s="186"/>
      <c r="EZ128" s="186"/>
      <c r="FA128" s="186"/>
      <c r="FB128" s="186"/>
      <c r="FC128" s="186"/>
      <c r="FD128" s="186"/>
      <c r="FE128" s="186"/>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row>
    <row r="129" spans="3:198" s="6" customFormat="1" ht="15" customHeight="1" x14ac:dyDescent="0.2">
      <c r="C129" s="117" t="s">
        <v>50</v>
      </c>
      <c r="D129" s="117" t="s">
        <v>127</v>
      </c>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row>
    <row r="130" spans="3:198" s="6" customFormat="1" ht="15" customHeight="1" x14ac:dyDescent="0.2">
      <c r="C130" s="117"/>
      <c r="D130" s="117" t="s">
        <v>335</v>
      </c>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row>
    <row r="131" spans="3:198" s="6" customFormat="1" ht="15" customHeight="1" x14ac:dyDescent="0.2">
      <c r="C131" s="117"/>
      <c r="D131" s="117" t="s">
        <v>141</v>
      </c>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row>
    <row r="132" spans="3:198" s="6" customFormat="1" ht="15" customHeight="1" x14ac:dyDescent="0.2">
      <c r="C132" s="117"/>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c r="EX132" s="43"/>
      <c r="EY132" s="43"/>
      <c r="EZ132" s="43"/>
      <c r="FA132" s="43"/>
      <c r="FB132" s="43"/>
      <c r="FC132" s="43"/>
      <c r="FD132" s="43"/>
      <c r="FE132" s="43"/>
      <c r="FF132" s="43"/>
      <c r="FG132" s="43"/>
      <c r="FH132" s="43"/>
      <c r="FI132" s="43"/>
      <c r="FJ132" s="43"/>
      <c r="FK132" s="43"/>
      <c r="FL132" s="43"/>
      <c r="FM132" s="43"/>
      <c r="FN132" s="43"/>
      <c r="FO132" s="43"/>
      <c r="FP132" s="43"/>
      <c r="FQ132" s="43"/>
      <c r="FR132" s="43"/>
      <c r="FS132" s="43"/>
      <c r="FT132" s="43"/>
      <c r="FU132" s="43"/>
      <c r="FV132" s="43"/>
      <c r="FW132" s="43"/>
      <c r="FX132" s="43"/>
      <c r="FY132" s="43"/>
      <c r="FZ132" s="43"/>
      <c r="GA132" s="43"/>
      <c r="GB132" s="43"/>
      <c r="GC132" s="43"/>
      <c r="GD132" s="43"/>
      <c r="GE132" s="43"/>
      <c r="GF132" s="43"/>
      <c r="GG132" s="43"/>
      <c r="GH132" s="43"/>
      <c r="GI132" s="43"/>
      <c r="GJ132" s="43"/>
      <c r="GK132" s="43"/>
      <c r="GL132" s="43"/>
      <c r="GM132" s="43"/>
      <c r="GN132" s="43"/>
      <c r="GO132" s="43"/>
      <c r="GP132" s="43"/>
    </row>
    <row r="133" spans="3:198" s="6" customFormat="1" ht="15" customHeight="1" x14ac:dyDescent="0.2">
      <c r="C133" s="117" t="s">
        <v>138</v>
      </c>
      <c r="D133" s="70" t="s">
        <v>342</v>
      </c>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c r="EX133" s="43"/>
      <c r="EY133" s="43"/>
      <c r="EZ133" s="43"/>
      <c r="FA133" s="43"/>
      <c r="FB133" s="43"/>
      <c r="FC133" s="43"/>
      <c r="FD133" s="43"/>
      <c r="FE133" s="43"/>
      <c r="FF133" s="43"/>
      <c r="FG133" s="43"/>
      <c r="FH133" s="43"/>
      <c r="FI133" s="43"/>
      <c r="FJ133" s="43"/>
      <c r="FK133" s="43"/>
      <c r="FL133" s="43"/>
      <c r="FM133" s="43"/>
      <c r="FN133" s="43"/>
      <c r="FO133" s="43"/>
      <c r="FP133" s="43"/>
      <c r="FQ133" s="43"/>
      <c r="FR133" s="43"/>
      <c r="FS133" s="43"/>
      <c r="FT133" s="43"/>
      <c r="FU133" s="43"/>
      <c r="FV133" s="43"/>
      <c r="FW133" s="43"/>
      <c r="FX133" s="43"/>
      <c r="FY133" s="43"/>
      <c r="FZ133" s="43"/>
      <c r="GA133" s="43"/>
      <c r="GB133" s="43"/>
      <c r="GC133" s="43"/>
      <c r="GD133" s="43"/>
      <c r="GE133" s="43"/>
      <c r="GF133" s="43"/>
      <c r="GG133" s="43"/>
      <c r="GH133" s="43"/>
      <c r="GI133" s="43"/>
      <c r="GJ133" s="43"/>
      <c r="GK133" s="43"/>
      <c r="GL133" s="43"/>
      <c r="GM133" s="43"/>
      <c r="GN133" s="43"/>
      <c r="GO133" s="43"/>
      <c r="GP133" s="43"/>
    </row>
    <row r="134" spans="3:198" s="6" customFormat="1" ht="15" customHeight="1" x14ac:dyDescent="0.2">
      <c r="C134" s="89"/>
      <c r="D134" s="161"/>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row>
    <row r="135" spans="3:198" s="6" customFormat="1" ht="15" customHeight="1" x14ac:dyDescent="0.2">
      <c r="C135" s="117" t="s">
        <v>260</v>
      </c>
      <c r="D135" s="161"/>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c r="EG135" s="43"/>
      <c r="EH135" s="43"/>
      <c r="EI135" s="43"/>
      <c r="EJ135" s="43"/>
      <c r="EK135" s="43"/>
      <c r="EL135" s="43"/>
      <c r="EM135" s="43"/>
      <c r="EN135" s="43"/>
      <c r="EO135" s="43"/>
      <c r="EP135" s="43"/>
      <c r="EQ135" s="43"/>
      <c r="ER135" s="43"/>
      <c r="ES135" s="43"/>
      <c r="ET135" s="43"/>
      <c r="EU135" s="43"/>
      <c r="EV135" s="43"/>
      <c r="EW135" s="43"/>
      <c r="EX135" s="43"/>
      <c r="EY135" s="43"/>
      <c r="EZ135" s="43"/>
      <c r="FA135" s="43"/>
      <c r="FB135" s="43"/>
      <c r="FC135" s="43"/>
      <c r="FD135" s="43"/>
      <c r="FE135" s="43"/>
      <c r="FF135" s="43"/>
      <c r="FG135" s="43"/>
      <c r="FH135" s="43"/>
      <c r="FI135" s="43"/>
      <c r="FJ135" s="43"/>
      <c r="FK135" s="43"/>
      <c r="FL135" s="43"/>
      <c r="FM135" s="43"/>
      <c r="FN135" s="43"/>
      <c r="FO135" s="43"/>
      <c r="FP135" s="43"/>
      <c r="FQ135" s="43"/>
      <c r="FR135" s="43"/>
      <c r="FS135" s="43"/>
      <c r="FT135" s="43"/>
      <c r="FU135" s="43"/>
      <c r="FV135" s="43"/>
      <c r="FW135" s="43"/>
      <c r="FX135" s="43"/>
      <c r="FY135" s="43"/>
      <c r="FZ135" s="43"/>
      <c r="GA135" s="43"/>
      <c r="GB135" s="43"/>
      <c r="GC135" s="43"/>
      <c r="GD135" s="43"/>
      <c r="GE135" s="43"/>
      <c r="GF135" s="43"/>
      <c r="GG135" s="43"/>
      <c r="GH135" s="43"/>
      <c r="GI135" s="43"/>
      <c r="GJ135" s="43"/>
      <c r="GK135" s="43"/>
      <c r="GL135" s="43"/>
      <c r="GM135" s="43"/>
      <c r="GN135" s="43"/>
      <c r="GO135" s="43"/>
      <c r="GP135" s="43"/>
    </row>
    <row r="136" spans="3:198" s="6" customFormat="1" ht="15" customHeight="1" x14ac:dyDescent="0.2">
      <c r="C136" s="117" t="s">
        <v>261</v>
      </c>
      <c r="D136" s="161"/>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c r="EK136" s="43"/>
      <c r="EL136" s="43"/>
      <c r="EM136" s="43"/>
      <c r="EN136" s="43"/>
      <c r="EO136" s="43"/>
      <c r="EP136" s="43"/>
      <c r="EQ136" s="43"/>
      <c r="ER136" s="43"/>
      <c r="ES136" s="43"/>
      <c r="ET136" s="43"/>
      <c r="EU136" s="43"/>
      <c r="EV136" s="43"/>
      <c r="EW136" s="43"/>
      <c r="EX136" s="43"/>
      <c r="EY136" s="43"/>
      <c r="EZ136" s="43"/>
      <c r="FA136" s="43"/>
      <c r="FB136" s="43"/>
      <c r="FC136" s="43"/>
      <c r="FD136" s="43"/>
      <c r="FE136" s="43"/>
      <c r="FF136" s="43"/>
      <c r="FG136" s="43"/>
      <c r="FH136" s="43"/>
      <c r="FI136" s="43"/>
      <c r="FJ136" s="43"/>
      <c r="FK136" s="43"/>
      <c r="FL136" s="43"/>
      <c r="FM136" s="43"/>
      <c r="FN136" s="43"/>
      <c r="FO136" s="43"/>
      <c r="FP136" s="43"/>
      <c r="FQ136" s="43"/>
      <c r="FR136" s="43"/>
      <c r="FS136" s="43"/>
      <c r="FT136" s="43"/>
      <c r="FU136" s="43"/>
      <c r="FV136" s="43"/>
      <c r="FW136" s="43"/>
      <c r="FX136" s="43"/>
      <c r="FY136" s="43"/>
      <c r="FZ136" s="43"/>
      <c r="GA136" s="43"/>
      <c r="GB136" s="43"/>
      <c r="GC136" s="43"/>
      <c r="GD136" s="43"/>
      <c r="GE136" s="43"/>
      <c r="GF136" s="43"/>
      <c r="GG136" s="43"/>
      <c r="GH136" s="43"/>
      <c r="GI136" s="43"/>
      <c r="GJ136" s="43"/>
      <c r="GK136" s="43"/>
      <c r="GL136" s="43"/>
      <c r="GM136" s="43"/>
      <c r="GN136" s="43"/>
      <c r="GO136" s="43"/>
      <c r="GP136" s="43"/>
    </row>
    <row r="137" spans="3:198" s="6" customFormat="1" ht="15" customHeight="1" x14ac:dyDescent="0.2">
      <c r="C137" s="117"/>
      <c r="D137" s="161"/>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c r="EK137" s="43"/>
      <c r="EL137" s="43"/>
      <c r="EM137" s="43"/>
      <c r="EN137" s="43"/>
      <c r="EO137" s="43"/>
      <c r="EP137" s="43"/>
      <c r="EQ137" s="43"/>
      <c r="ER137" s="43"/>
      <c r="ES137" s="43"/>
      <c r="ET137" s="43"/>
      <c r="EU137" s="43"/>
      <c r="EV137" s="43"/>
      <c r="EW137" s="43"/>
      <c r="EX137" s="43"/>
      <c r="EY137" s="43"/>
      <c r="EZ137" s="43"/>
      <c r="FA137" s="43"/>
      <c r="FB137" s="43"/>
      <c r="FC137" s="43"/>
      <c r="FD137" s="43"/>
      <c r="FE137" s="43"/>
      <c r="FF137" s="43"/>
      <c r="FG137" s="43"/>
      <c r="FH137" s="43"/>
      <c r="FI137" s="43"/>
      <c r="FJ137" s="43"/>
      <c r="FK137" s="43"/>
      <c r="FL137" s="43"/>
      <c r="FM137" s="43"/>
      <c r="FN137" s="43"/>
      <c r="FO137" s="43"/>
      <c r="FP137" s="43"/>
      <c r="FQ137" s="43"/>
      <c r="FR137" s="43"/>
      <c r="FS137" s="43"/>
      <c r="FT137" s="43"/>
      <c r="FU137" s="43"/>
      <c r="FV137" s="43"/>
      <c r="FW137" s="43"/>
      <c r="FX137" s="43"/>
      <c r="FY137" s="43"/>
      <c r="FZ137" s="43"/>
      <c r="GA137" s="43"/>
      <c r="GB137" s="43"/>
      <c r="GC137" s="43"/>
      <c r="GD137" s="43"/>
      <c r="GE137" s="43"/>
      <c r="GF137" s="43"/>
      <c r="GG137" s="43"/>
      <c r="GH137" s="43"/>
      <c r="GI137" s="43"/>
      <c r="GJ137" s="43"/>
      <c r="GK137" s="43"/>
      <c r="GL137" s="43"/>
      <c r="GM137" s="43"/>
      <c r="GN137" s="43"/>
      <c r="GO137" s="43"/>
      <c r="GP137" s="43"/>
    </row>
    <row r="138" spans="3:198" s="6" customFormat="1" ht="15" customHeight="1" x14ac:dyDescent="0.25">
      <c r="C138" s="33" t="s">
        <v>142</v>
      </c>
      <c r="D138" s="70"/>
      <c r="E138"/>
      <c r="F138"/>
      <c r="G138"/>
      <c r="H138"/>
      <c r="I138"/>
      <c r="J138"/>
      <c r="K138"/>
      <c r="L138"/>
      <c r="M138"/>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c r="EV138" s="43"/>
      <c r="EW138" s="43"/>
      <c r="EX138" s="43"/>
      <c r="EY138" s="43"/>
      <c r="EZ138" s="43"/>
      <c r="FA138" s="43"/>
      <c r="FB138" s="43"/>
      <c r="FC138" s="43"/>
      <c r="FD138" s="43"/>
      <c r="FE138" s="43"/>
      <c r="FF138" s="43"/>
      <c r="FG138" s="43"/>
      <c r="FH138" s="43"/>
      <c r="FI138" s="43"/>
      <c r="FJ138" s="43"/>
      <c r="FK138" s="43"/>
      <c r="FL138" s="43"/>
      <c r="FM138" s="43"/>
      <c r="FN138" s="43"/>
      <c r="FO138" s="43"/>
      <c r="FP138" s="43"/>
      <c r="FQ138" s="43"/>
      <c r="FR138" s="43"/>
      <c r="FS138" s="43"/>
      <c r="FT138" s="43"/>
      <c r="FU138" s="43"/>
      <c r="FV138" s="43"/>
      <c r="FW138" s="43"/>
      <c r="FX138" s="43"/>
      <c r="FY138" s="43"/>
      <c r="FZ138" s="43"/>
      <c r="GA138" s="43"/>
      <c r="GB138" s="43"/>
      <c r="GC138" s="43"/>
      <c r="GD138" s="43"/>
      <c r="GE138" s="43"/>
      <c r="GF138" s="43"/>
      <c r="GG138" s="43"/>
      <c r="GH138" s="43"/>
      <c r="GI138" s="43"/>
      <c r="GJ138" s="43"/>
      <c r="GK138" s="43"/>
      <c r="GL138" s="43"/>
      <c r="GM138" s="43"/>
      <c r="GN138" s="43"/>
      <c r="GO138" s="43"/>
      <c r="GP138" s="43"/>
    </row>
    <row r="139" spans="3:198" ht="15" x14ac:dyDescent="0.2">
      <c r="C139" s="263"/>
      <c r="D139" s="177"/>
      <c r="E139" s="131"/>
      <c r="F139" s="132"/>
      <c r="H139" s="133" t="s">
        <v>1</v>
      </c>
      <c r="I139" s="131" t="s">
        <v>94</v>
      </c>
      <c r="J139" s="131" t="s">
        <v>2</v>
      </c>
      <c r="K139" s="131" t="s">
        <v>3</v>
      </c>
      <c r="L139" s="131" t="s">
        <v>4</v>
      </c>
      <c r="M139" s="132" t="s">
        <v>5</v>
      </c>
    </row>
    <row r="140" spans="3:198" x14ac:dyDescent="0.2">
      <c r="C140" s="267" t="s">
        <v>34</v>
      </c>
      <c r="E140" s="4" t="s">
        <v>288</v>
      </c>
      <c r="H140" s="213">
        <f>L19</f>
        <v>1.07</v>
      </c>
      <c r="I140" s="188">
        <f>AX19</f>
        <v>1.1299999999999999</v>
      </c>
      <c r="J140" s="188">
        <f>CI19</f>
        <v>0.83</v>
      </c>
      <c r="K140" s="188">
        <f>DT19</f>
        <v>0.69</v>
      </c>
      <c r="L140" s="188">
        <f>FE19</f>
        <v>1.02</v>
      </c>
      <c r="M140" s="214">
        <f>GP19</f>
        <v>1.05</v>
      </c>
    </row>
    <row r="141" spans="3:198" x14ac:dyDescent="0.2">
      <c r="C141" s="76" t="s">
        <v>117</v>
      </c>
      <c r="E141" s="4" t="s">
        <v>290</v>
      </c>
      <c r="H141" s="135">
        <f>L96</f>
        <v>0</v>
      </c>
      <c r="I141" s="43">
        <f>AX96</f>
        <v>0</v>
      </c>
      <c r="J141" s="43">
        <f>CI96</f>
        <v>0</v>
      </c>
      <c r="K141" s="43">
        <f>DT96</f>
        <v>0</v>
      </c>
      <c r="L141" s="43">
        <f>FE96</f>
        <v>0</v>
      </c>
      <c r="M141" s="136">
        <f>GP96</f>
        <v>0</v>
      </c>
    </row>
    <row r="142" spans="3:198" x14ac:dyDescent="0.2">
      <c r="C142" s="76" t="s">
        <v>143</v>
      </c>
      <c r="E142" s="3" t="s">
        <v>28</v>
      </c>
      <c r="H142" s="135">
        <f>L97</f>
        <v>0</v>
      </c>
      <c r="I142" s="43">
        <f>AX97</f>
        <v>264.41999999999996</v>
      </c>
      <c r="J142" s="43">
        <f>CI97</f>
        <v>0</v>
      </c>
      <c r="K142" s="43">
        <f>DT97</f>
        <v>0</v>
      </c>
      <c r="L142" s="43">
        <f>FE97</f>
        <v>0</v>
      </c>
      <c r="M142" s="136">
        <f>GP97</f>
        <v>253.26000000000005</v>
      </c>
    </row>
    <row r="143" spans="3:198" x14ac:dyDescent="0.2">
      <c r="C143" s="76" t="s">
        <v>119</v>
      </c>
      <c r="E143" s="265" t="s">
        <v>28</v>
      </c>
      <c r="H143" s="135">
        <f>L121</f>
        <v>0</v>
      </c>
      <c r="I143" s="43">
        <f>AD121+AX121</f>
        <v>0</v>
      </c>
      <c r="J143" s="43">
        <f>BO121+CI121</f>
        <v>0</v>
      </c>
      <c r="K143" s="43">
        <f>CZ121+DT121</f>
        <v>1523.3799999999999</v>
      </c>
      <c r="L143" s="43">
        <f>EK121+FE121</f>
        <v>2301.4399999999996</v>
      </c>
      <c r="M143" s="136">
        <f>FV121+GP121</f>
        <v>0</v>
      </c>
    </row>
    <row r="144" spans="3:198" x14ac:dyDescent="0.2">
      <c r="C144" s="76" t="s">
        <v>144</v>
      </c>
      <c r="E144" s="265" t="s">
        <v>28</v>
      </c>
      <c r="H144" s="135">
        <f>L122</f>
        <v>0</v>
      </c>
      <c r="I144" s="43">
        <f>AD122+AX122</f>
        <v>0</v>
      </c>
      <c r="J144" s="43">
        <f>BO122+CI122</f>
        <v>0</v>
      </c>
      <c r="K144" s="43">
        <f>CZ122+DT122</f>
        <v>1523.3799999999999</v>
      </c>
      <c r="L144" s="43">
        <f>EK122+FE122</f>
        <v>1697.11</v>
      </c>
      <c r="M144" s="136">
        <f>FV122+GP122</f>
        <v>0</v>
      </c>
    </row>
    <row r="145" spans="3:13" x14ac:dyDescent="0.2">
      <c r="C145" s="76" t="s">
        <v>145</v>
      </c>
      <c r="E145" s="265" t="s">
        <v>28</v>
      </c>
      <c r="H145" s="135">
        <f>L125</f>
        <v>0</v>
      </c>
      <c r="I145" s="43">
        <f>AD125+AX125</f>
        <v>0</v>
      </c>
      <c r="J145" s="43">
        <f>BO125+CI125</f>
        <v>0</v>
      </c>
      <c r="K145" s="43">
        <f>CZ125+DT125</f>
        <v>0</v>
      </c>
      <c r="L145" s="43">
        <f>EK125+FE125</f>
        <v>604.32999999999993</v>
      </c>
      <c r="M145" s="136">
        <f>FV125+GP125</f>
        <v>0</v>
      </c>
    </row>
    <row r="146" spans="3:13" x14ac:dyDescent="0.2">
      <c r="C146" s="76" t="s">
        <v>146</v>
      </c>
      <c r="E146" s="265" t="s">
        <v>28</v>
      </c>
      <c r="H146" s="135"/>
      <c r="I146" s="43">
        <f>BJ201-I141-I142-I144</f>
        <v>1120</v>
      </c>
      <c r="J146" s="43">
        <f>BJ202-J141-J142-J144</f>
        <v>1120</v>
      </c>
      <c r="K146" s="43">
        <f>BJ203-K141-K142-K144</f>
        <v>730.00000000000023</v>
      </c>
      <c r="L146" s="43">
        <f>BJ204-L141-L142-L144</f>
        <v>780.00000000000023</v>
      </c>
      <c r="M146" s="136">
        <f>BJ205-M141-M142-M144</f>
        <v>1120.0000000000002</v>
      </c>
    </row>
    <row r="147" spans="3:13" x14ac:dyDescent="0.2">
      <c r="C147" s="267" t="s">
        <v>104</v>
      </c>
      <c r="E147" s="265" t="s">
        <v>28</v>
      </c>
      <c r="H147" s="135">
        <f>SUM(H141:H143)+H146</f>
        <v>0</v>
      </c>
      <c r="I147" s="43">
        <f t="shared" ref="I147:M147" si="34">SUM(I141:I143)+I146</f>
        <v>1384.42</v>
      </c>
      <c r="J147" s="43">
        <f t="shared" si="34"/>
        <v>1120</v>
      </c>
      <c r="K147" s="43">
        <f>SUM(K141:K143)+K146</f>
        <v>2253.38</v>
      </c>
      <c r="L147" s="43">
        <f t="shared" si="34"/>
        <v>3081.4399999999996</v>
      </c>
      <c r="M147" s="136">
        <f t="shared" si="34"/>
        <v>1373.2600000000002</v>
      </c>
    </row>
    <row r="148" spans="3:13" x14ac:dyDescent="0.2">
      <c r="C148" s="269"/>
      <c r="D148" s="97"/>
      <c r="E148" s="144"/>
      <c r="F148" s="97"/>
      <c r="H148" s="270"/>
      <c r="I148" s="270"/>
      <c r="J148" s="270"/>
      <c r="K148" s="270"/>
      <c r="L148" s="270"/>
      <c r="M148" s="270"/>
    </row>
    <row r="172" spans="3:3" ht="18" x14ac:dyDescent="0.25">
      <c r="C172" s="262" t="s">
        <v>147</v>
      </c>
    </row>
    <row r="173" spans="3:3" x14ac:dyDescent="0.2">
      <c r="C173" s="70"/>
    </row>
    <row r="174" spans="3:3" x14ac:dyDescent="0.2">
      <c r="C174" s="70" t="s">
        <v>73</v>
      </c>
    </row>
    <row r="175" spans="3:3" x14ac:dyDescent="0.2">
      <c r="C175" s="171" t="s">
        <v>148</v>
      </c>
    </row>
    <row r="176" spans="3:3" x14ac:dyDescent="0.2">
      <c r="C176" s="171" t="s">
        <v>149</v>
      </c>
    </row>
    <row r="177" spans="3:198" x14ac:dyDescent="0.2">
      <c r="C177" s="171" t="s">
        <v>300</v>
      </c>
    </row>
    <row r="178" spans="3:198" x14ac:dyDescent="0.2">
      <c r="C178" s="171" t="s">
        <v>150</v>
      </c>
    </row>
    <row r="179" spans="3:198" x14ac:dyDescent="0.2">
      <c r="C179" s="80"/>
    </row>
    <row r="180" spans="3:198" x14ac:dyDescent="0.2">
      <c r="C180" s="70" t="s">
        <v>151</v>
      </c>
    </row>
    <row r="181" spans="3:198" x14ac:dyDescent="0.2">
      <c r="C181" s="70">
        <v>40</v>
      </c>
      <c r="D181" s="70" t="s">
        <v>152</v>
      </c>
    </row>
    <row r="182" spans="3:198" x14ac:dyDescent="0.2">
      <c r="C182" s="70" t="s">
        <v>343</v>
      </c>
      <c r="D182" s="70"/>
    </row>
    <row r="184" spans="3:198" ht="15" x14ac:dyDescent="0.25">
      <c r="C184" s="33" t="s">
        <v>153</v>
      </c>
      <c r="H184" s="247" t="s">
        <v>1</v>
      </c>
      <c r="O184" s="248" t="s">
        <v>94</v>
      </c>
      <c r="AZ184" s="196" t="s">
        <v>2</v>
      </c>
      <c r="CK184" s="197" t="s">
        <v>3</v>
      </c>
      <c r="DV184" s="198" t="s">
        <v>4</v>
      </c>
      <c r="FG184" s="199" t="s">
        <v>5</v>
      </c>
    </row>
    <row r="185" spans="3:198" s="6" customFormat="1" ht="18" customHeight="1" x14ac:dyDescent="0.2">
      <c r="C185" s="129"/>
      <c r="D185" s="130"/>
      <c r="E185" s="131" t="s">
        <v>23</v>
      </c>
      <c r="F185" s="132" t="s">
        <v>24</v>
      </c>
      <c r="H185" s="133">
        <v>2015</v>
      </c>
      <c r="I185" s="131">
        <f t="shared" ref="I185:M185" si="35">I$1</f>
        <v>2016</v>
      </c>
      <c r="J185" s="131">
        <f t="shared" si="35"/>
        <v>2017</v>
      </c>
      <c r="K185" s="131">
        <f t="shared" si="35"/>
        <v>2018</v>
      </c>
      <c r="L185" s="131">
        <f t="shared" si="35"/>
        <v>2019</v>
      </c>
      <c r="M185" s="132">
        <f t="shared" si="35"/>
        <v>2020</v>
      </c>
      <c r="O185" s="133">
        <f t="shared" ref="O185:AX185" si="36">O$1</f>
        <v>2015</v>
      </c>
      <c r="P185" s="131">
        <f t="shared" si="36"/>
        <v>2016</v>
      </c>
      <c r="Q185" s="131">
        <f t="shared" si="36"/>
        <v>2017</v>
      </c>
      <c r="R185" s="131">
        <f t="shared" si="36"/>
        <v>2018</v>
      </c>
      <c r="S185" s="131">
        <f t="shared" si="36"/>
        <v>2019</v>
      </c>
      <c r="T185" s="131">
        <f t="shared" si="36"/>
        <v>2020</v>
      </c>
      <c r="U185" s="131">
        <f t="shared" si="36"/>
        <v>2021</v>
      </c>
      <c r="V185" s="131">
        <f t="shared" si="36"/>
        <v>2022</v>
      </c>
      <c r="W185" s="131">
        <f t="shared" si="36"/>
        <v>2023</v>
      </c>
      <c r="X185" s="131">
        <f t="shared" si="36"/>
        <v>2024</v>
      </c>
      <c r="Y185" s="131">
        <f t="shared" si="36"/>
        <v>2025</v>
      </c>
      <c r="Z185" s="131">
        <f t="shared" si="36"/>
        <v>2026</v>
      </c>
      <c r="AA185" s="131">
        <f t="shared" si="36"/>
        <v>2027</v>
      </c>
      <c r="AB185" s="131">
        <f t="shared" si="36"/>
        <v>2028</v>
      </c>
      <c r="AC185" s="131">
        <f t="shared" si="36"/>
        <v>2029</v>
      </c>
      <c r="AD185" s="131">
        <f t="shared" si="36"/>
        <v>2030</v>
      </c>
      <c r="AE185" s="131">
        <f t="shared" si="36"/>
        <v>2031</v>
      </c>
      <c r="AF185" s="131">
        <f t="shared" si="36"/>
        <v>2032</v>
      </c>
      <c r="AG185" s="131">
        <f t="shared" si="36"/>
        <v>2033</v>
      </c>
      <c r="AH185" s="131">
        <f t="shared" si="36"/>
        <v>2034</v>
      </c>
      <c r="AI185" s="131">
        <f t="shared" si="36"/>
        <v>2035</v>
      </c>
      <c r="AJ185" s="131">
        <f t="shared" si="36"/>
        <v>2036</v>
      </c>
      <c r="AK185" s="131">
        <f t="shared" si="36"/>
        <v>2037</v>
      </c>
      <c r="AL185" s="131">
        <f t="shared" si="36"/>
        <v>2038</v>
      </c>
      <c r="AM185" s="131">
        <f t="shared" si="36"/>
        <v>2039</v>
      </c>
      <c r="AN185" s="131">
        <f t="shared" si="36"/>
        <v>2040</v>
      </c>
      <c r="AO185" s="131">
        <f t="shared" si="36"/>
        <v>2041</v>
      </c>
      <c r="AP185" s="131">
        <f t="shared" si="36"/>
        <v>2042</v>
      </c>
      <c r="AQ185" s="131">
        <f t="shared" si="36"/>
        <v>2043</v>
      </c>
      <c r="AR185" s="131">
        <f t="shared" si="36"/>
        <v>2044</v>
      </c>
      <c r="AS185" s="131">
        <f t="shared" si="36"/>
        <v>2045</v>
      </c>
      <c r="AT185" s="131">
        <f t="shared" si="36"/>
        <v>2046</v>
      </c>
      <c r="AU185" s="131">
        <f t="shared" si="36"/>
        <v>2047</v>
      </c>
      <c r="AV185" s="131">
        <f t="shared" si="36"/>
        <v>2048</v>
      </c>
      <c r="AW185" s="131">
        <f t="shared" si="36"/>
        <v>2049</v>
      </c>
      <c r="AX185" s="132">
        <f t="shared" si="36"/>
        <v>2050</v>
      </c>
      <c r="AZ185" s="133">
        <f t="shared" ref="AZ185:CI185" si="37">AZ$1</f>
        <v>2015</v>
      </c>
      <c r="BA185" s="131">
        <f t="shared" si="37"/>
        <v>2016</v>
      </c>
      <c r="BB185" s="131">
        <f t="shared" si="37"/>
        <v>2017</v>
      </c>
      <c r="BC185" s="131">
        <f t="shared" si="37"/>
        <v>2018</v>
      </c>
      <c r="BD185" s="131">
        <f t="shared" si="37"/>
        <v>2019</v>
      </c>
      <c r="BE185" s="131">
        <f t="shared" si="37"/>
        <v>2020</v>
      </c>
      <c r="BF185" s="131">
        <f t="shared" si="37"/>
        <v>2021</v>
      </c>
      <c r="BG185" s="131">
        <f t="shared" si="37"/>
        <v>2022</v>
      </c>
      <c r="BH185" s="131">
        <f t="shared" si="37"/>
        <v>2023</v>
      </c>
      <c r="BI185" s="131">
        <f t="shared" si="37"/>
        <v>2024</v>
      </c>
      <c r="BJ185" s="131">
        <f t="shared" si="37"/>
        <v>2025</v>
      </c>
      <c r="BK185" s="131">
        <f t="shared" si="37"/>
        <v>2026</v>
      </c>
      <c r="BL185" s="131">
        <f t="shared" si="37"/>
        <v>2027</v>
      </c>
      <c r="BM185" s="131">
        <f t="shared" si="37"/>
        <v>2028</v>
      </c>
      <c r="BN185" s="131">
        <f t="shared" si="37"/>
        <v>2029</v>
      </c>
      <c r="BO185" s="131">
        <f t="shared" si="37"/>
        <v>2030</v>
      </c>
      <c r="BP185" s="131">
        <f t="shared" si="37"/>
        <v>2031</v>
      </c>
      <c r="BQ185" s="131">
        <f t="shared" si="37"/>
        <v>2032</v>
      </c>
      <c r="BR185" s="131">
        <f t="shared" si="37"/>
        <v>2033</v>
      </c>
      <c r="BS185" s="131">
        <f t="shared" si="37"/>
        <v>2034</v>
      </c>
      <c r="BT185" s="131">
        <f t="shared" si="37"/>
        <v>2035</v>
      </c>
      <c r="BU185" s="131">
        <f t="shared" si="37"/>
        <v>2036</v>
      </c>
      <c r="BV185" s="131">
        <f t="shared" si="37"/>
        <v>2037</v>
      </c>
      <c r="BW185" s="131">
        <f t="shared" si="37"/>
        <v>2038</v>
      </c>
      <c r="BX185" s="131">
        <f t="shared" si="37"/>
        <v>2039</v>
      </c>
      <c r="BY185" s="131">
        <f t="shared" si="37"/>
        <v>2040</v>
      </c>
      <c r="BZ185" s="131">
        <f t="shared" si="37"/>
        <v>2041</v>
      </c>
      <c r="CA185" s="131">
        <f t="shared" si="37"/>
        <v>2042</v>
      </c>
      <c r="CB185" s="131">
        <f t="shared" si="37"/>
        <v>2043</v>
      </c>
      <c r="CC185" s="131">
        <f t="shared" si="37"/>
        <v>2044</v>
      </c>
      <c r="CD185" s="131">
        <f t="shared" si="37"/>
        <v>2045</v>
      </c>
      <c r="CE185" s="131">
        <f t="shared" si="37"/>
        <v>2046</v>
      </c>
      <c r="CF185" s="131">
        <f t="shared" si="37"/>
        <v>2047</v>
      </c>
      <c r="CG185" s="131">
        <f t="shared" si="37"/>
        <v>2048</v>
      </c>
      <c r="CH185" s="131">
        <f t="shared" si="37"/>
        <v>2049</v>
      </c>
      <c r="CI185" s="132">
        <f t="shared" si="37"/>
        <v>2050</v>
      </c>
      <c r="CK185" s="133">
        <f t="shared" ref="CK185:DT185" si="38">CK$1</f>
        <v>2015</v>
      </c>
      <c r="CL185" s="131">
        <f t="shared" si="38"/>
        <v>2016</v>
      </c>
      <c r="CM185" s="131">
        <f t="shared" si="38"/>
        <v>2017</v>
      </c>
      <c r="CN185" s="131">
        <f t="shared" si="38"/>
        <v>2018</v>
      </c>
      <c r="CO185" s="131">
        <f t="shared" si="38"/>
        <v>2019</v>
      </c>
      <c r="CP185" s="131">
        <f t="shared" si="38"/>
        <v>2020</v>
      </c>
      <c r="CQ185" s="131">
        <f t="shared" si="38"/>
        <v>2021</v>
      </c>
      <c r="CR185" s="131">
        <f t="shared" si="38"/>
        <v>2022</v>
      </c>
      <c r="CS185" s="131">
        <f t="shared" si="38"/>
        <v>2023</v>
      </c>
      <c r="CT185" s="131">
        <f t="shared" si="38"/>
        <v>2024</v>
      </c>
      <c r="CU185" s="131">
        <f t="shared" si="38"/>
        <v>2025</v>
      </c>
      <c r="CV185" s="131">
        <f t="shared" si="38"/>
        <v>2026</v>
      </c>
      <c r="CW185" s="131">
        <f t="shared" si="38"/>
        <v>2027</v>
      </c>
      <c r="CX185" s="131">
        <f t="shared" si="38"/>
        <v>2028</v>
      </c>
      <c r="CY185" s="131">
        <f t="shared" si="38"/>
        <v>2029</v>
      </c>
      <c r="CZ185" s="131">
        <f t="shared" si="38"/>
        <v>2030</v>
      </c>
      <c r="DA185" s="131">
        <f t="shared" si="38"/>
        <v>2031</v>
      </c>
      <c r="DB185" s="131">
        <f t="shared" si="38"/>
        <v>2032</v>
      </c>
      <c r="DC185" s="131">
        <f t="shared" si="38"/>
        <v>2033</v>
      </c>
      <c r="DD185" s="131">
        <f t="shared" si="38"/>
        <v>2034</v>
      </c>
      <c r="DE185" s="131">
        <f t="shared" si="38"/>
        <v>2035</v>
      </c>
      <c r="DF185" s="131">
        <f t="shared" si="38"/>
        <v>2036</v>
      </c>
      <c r="DG185" s="131">
        <f t="shared" si="38"/>
        <v>2037</v>
      </c>
      <c r="DH185" s="131">
        <f t="shared" si="38"/>
        <v>2038</v>
      </c>
      <c r="DI185" s="131">
        <f t="shared" si="38"/>
        <v>2039</v>
      </c>
      <c r="DJ185" s="131">
        <f t="shared" si="38"/>
        <v>2040</v>
      </c>
      <c r="DK185" s="131">
        <f t="shared" si="38"/>
        <v>2041</v>
      </c>
      <c r="DL185" s="131">
        <f t="shared" si="38"/>
        <v>2042</v>
      </c>
      <c r="DM185" s="131">
        <f t="shared" si="38"/>
        <v>2043</v>
      </c>
      <c r="DN185" s="131">
        <f t="shared" si="38"/>
        <v>2044</v>
      </c>
      <c r="DO185" s="131">
        <f t="shared" si="38"/>
        <v>2045</v>
      </c>
      <c r="DP185" s="131">
        <f t="shared" si="38"/>
        <v>2046</v>
      </c>
      <c r="DQ185" s="131">
        <f t="shared" si="38"/>
        <v>2047</v>
      </c>
      <c r="DR185" s="131">
        <f t="shared" si="38"/>
        <v>2048</v>
      </c>
      <c r="DS185" s="131">
        <f t="shared" si="38"/>
        <v>2049</v>
      </c>
      <c r="DT185" s="132">
        <f t="shared" si="38"/>
        <v>2050</v>
      </c>
      <c r="DV185" s="133">
        <f t="shared" ref="DV185:FE185" si="39">DV$1</f>
        <v>2015</v>
      </c>
      <c r="DW185" s="131">
        <f t="shared" si="39"/>
        <v>2016</v>
      </c>
      <c r="DX185" s="131">
        <f t="shared" si="39"/>
        <v>2017</v>
      </c>
      <c r="DY185" s="131">
        <f t="shared" si="39"/>
        <v>2018</v>
      </c>
      <c r="DZ185" s="131">
        <f t="shared" si="39"/>
        <v>2019</v>
      </c>
      <c r="EA185" s="131">
        <f t="shared" si="39"/>
        <v>2020</v>
      </c>
      <c r="EB185" s="131">
        <f t="shared" si="39"/>
        <v>2021</v>
      </c>
      <c r="EC185" s="131">
        <f t="shared" si="39"/>
        <v>2022</v>
      </c>
      <c r="ED185" s="131">
        <f t="shared" si="39"/>
        <v>2023</v>
      </c>
      <c r="EE185" s="131">
        <f t="shared" si="39"/>
        <v>2024</v>
      </c>
      <c r="EF185" s="131">
        <f t="shared" si="39"/>
        <v>2025</v>
      </c>
      <c r="EG185" s="131">
        <f t="shared" si="39"/>
        <v>2026</v>
      </c>
      <c r="EH185" s="131">
        <f t="shared" si="39"/>
        <v>2027</v>
      </c>
      <c r="EI185" s="131">
        <f t="shared" si="39"/>
        <v>2028</v>
      </c>
      <c r="EJ185" s="131">
        <f t="shared" si="39"/>
        <v>2029</v>
      </c>
      <c r="EK185" s="131">
        <f t="shared" si="39"/>
        <v>2030</v>
      </c>
      <c r="EL185" s="131">
        <f t="shared" si="39"/>
        <v>2031</v>
      </c>
      <c r="EM185" s="131">
        <f t="shared" si="39"/>
        <v>2032</v>
      </c>
      <c r="EN185" s="131">
        <f t="shared" si="39"/>
        <v>2033</v>
      </c>
      <c r="EO185" s="131">
        <f t="shared" si="39"/>
        <v>2034</v>
      </c>
      <c r="EP185" s="131">
        <f t="shared" si="39"/>
        <v>2035</v>
      </c>
      <c r="EQ185" s="131">
        <f t="shared" si="39"/>
        <v>2036</v>
      </c>
      <c r="ER185" s="131">
        <f t="shared" si="39"/>
        <v>2037</v>
      </c>
      <c r="ES185" s="131">
        <f t="shared" si="39"/>
        <v>2038</v>
      </c>
      <c r="ET185" s="131">
        <f t="shared" si="39"/>
        <v>2039</v>
      </c>
      <c r="EU185" s="131">
        <f t="shared" si="39"/>
        <v>2040</v>
      </c>
      <c r="EV185" s="131">
        <f t="shared" si="39"/>
        <v>2041</v>
      </c>
      <c r="EW185" s="131">
        <f t="shared" si="39"/>
        <v>2042</v>
      </c>
      <c r="EX185" s="131">
        <f t="shared" si="39"/>
        <v>2043</v>
      </c>
      <c r="EY185" s="131">
        <f t="shared" si="39"/>
        <v>2044</v>
      </c>
      <c r="EZ185" s="131">
        <f t="shared" si="39"/>
        <v>2045</v>
      </c>
      <c r="FA185" s="131">
        <f t="shared" si="39"/>
        <v>2046</v>
      </c>
      <c r="FB185" s="131">
        <f t="shared" si="39"/>
        <v>2047</v>
      </c>
      <c r="FC185" s="131">
        <f t="shared" si="39"/>
        <v>2048</v>
      </c>
      <c r="FD185" s="131">
        <f t="shared" si="39"/>
        <v>2049</v>
      </c>
      <c r="FE185" s="132">
        <f t="shared" si="39"/>
        <v>2050</v>
      </c>
      <c r="FG185" s="133">
        <f t="shared" ref="FG185:GP185" si="40">FG$1</f>
        <v>2015</v>
      </c>
      <c r="FH185" s="131">
        <f t="shared" si="40"/>
        <v>2016</v>
      </c>
      <c r="FI185" s="131">
        <f t="shared" si="40"/>
        <v>2017</v>
      </c>
      <c r="FJ185" s="131">
        <f t="shared" si="40"/>
        <v>2018</v>
      </c>
      <c r="FK185" s="131">
        <f t="shared" si="40"/>
        <v>2019</v>
      </c>
      <c r="FL185" s="131">
        <f t="shared" si="40"/>
        <v>2020</v>
      </c>
      <c r="FM185" s="131">
        <f t="shared" si="40"/>
        <v>2021</v>
      </c>
      <c r="FN185" s="131">
        <f t="shared" si="40"/>
        <v>2022</v>
      </c>
      <c r="FO185" s="131">
        <f t="shared" si="40"/>
        <v>2023</v>
      </c>
      <c r="FP185" s="131">
        <f t="shared" si="40"/>
        <v>2024</v>
      </c>
      <c r="FQ185" s="131">
        <f t="shared" si="40"/>
        <v>2025</v>
      </c>
      <c r="FR185" s="131">
        <f t="shared" si="40"/>
        <v>2026</v>
      </c>
      <c r="FS185" s="131">
        <f t="shared" si="40"/>
        <v>2027</v>
      </c>
      <c r="FT185" s="131">
        <f t="shared" si="40"/>
        <v>2028</v>
      </c>
      <c r="FU185" s="131">
        <f t="shared" si="40"/>
        <v>2029</v>
      </c>
      <c r="FV185" s="131">
        <f t="shared" si="40"/>
        <v>2030</v>
      </c>
      <c r="FW185" s="131">
        <f t="shared" si="40"/>
        <v>2031</v>
      </c>
      <c r="FX185" s="131">
        <f t="shared" si="40"/>
        <v>2032</v>
      </c>
      <c r="FY185" s="131">
        <f t="shared" si="40"/>
        <v>2033</v>
      </c>
      <c r="FZ185" s="131">
        <f t="shared" si="40"/>
        <v>2034</v>
      </c>
      <c r="GA185" s="131">
        <f t="shared" si="40"/>
        <v>2035</v>
      </c>
      <c r="GB185" s="131">
        <f t="shared" si="40"/>
        <v>2036</v>
      </c>
      <c r="GC185" s="131">
        <f t="shared" si="40"/>
        <v>2037</v>
      </c>
      <c r="GD185" s="131">
        <f t="shared" si="40"/>
        <v>2038</v>
      </c>
      <c r="GE185" s="131">
        <f t="shared" si="40"/>
        <v>2039</v>
      </c>
      <c r="GF185" s="131">
        <f t="shared" si="40"/>
        <v>2040</v>
      </c>
      <c r="GG185" s="131">
        <f t="shared" si="40"/>
        <v>2041</v>
      </c>
      <c r="GH185" s="131">
        <f t="shared" si="40"/>
        <v>2042</v>
      </c>
      <c r="GI185" s="131">
        <f t="shared" si="40"/>
        <v>2043</v>
      </c>
      <c r="GJ185" s="131">
        <f t="shared" si="40"/>
        <v>2044</v>
      </c>
      <c r="GK185" s="131">
        <f t="shared" si="40"/>
        <v>2045</v>
      </c>
      <c r="GL185" s="131">
        <f t="shared" si="40"/>
        <v>2046</v>
      </c>
      <c r="GM185" s="131">
        <f t="shared" si="40"/>
        <v>2047</v>
      </c>
      <c r="GN185" s="131">
        <f t="shared" si="40"/>
        <v>2048</v>
      </c>
      <c r="GO185" s="131">
        <f t="shared" si="40"/>
        <v>2049</v>
      </c>
      <c r="GP185" s="132">
        <f t="shared" si="40"/>
        <v>2050</v>
      </c>
    </row>
    <row r="186" spans="3:198" s="6" customFormat="1" ht="18" customHeight="1" x14ac:dyDescent="0.2">
      <c r="C186" s="134" t="s">
        <v>154</v>
      </c>
      <c r="E186" s="4" t="s">
        <v>290</v>
      </c>
      <c r="F186" s="34"/>
      <c r="H186" s="35"/>
      <c r="I186" s="4"/>
      <c r="J186" s="4"/>
      <c r="K186" s="4"/>
      <c r="L186" s="4"/>
      <c r="M186" s="34"/>
      <c r="O186" s="35"/>
      <c r="P186" s="4"/>
      <c r="Q186" s="4"/>
      <c r="R186" s="4"/>
      <c r="S186" s="4"/>
      <c r="T186" s="4"/>
      <c r="U186" s="4"/>
      <c r="V186" s="4">
        <f t="shared" ref="V186:X186" si="41">$C$181</f>
        <v>40</v>
      </c>
      <c r="W186" s="4">
        <f t="shared" si="41"/>
        <v>40</v>
      </c>
      <c r="X186" s="4">
        <f t="shared" si="41"/>
        <v>40</v>
      </c>
      <c r="Y186" s="4">
        <f>$C$181</f>
        <v>40</v>
      </c>
      <c r="Z186" s="4">
        <f t="shared" ref="Z186:AX186" si="42">$C$181</f>
        <v>40</v>
      </c>
      <c r="AA186" s="4">
        <f t="shared" si="42"/>
        <v>40</v>
      </c>
      <c r="AB186" s="4">
        <f t="shared" si="42"/>
        <v>40</v>
      </c>
      <c r="AC186" s="4">
        <f t="shared" si="42"/>
        <v>40</v>
      </c>
      <c r="AD186" s="4">
        <f t="shared" si="42"/>
        <v>40</v>
      </c>
      <c r="AE186" s="4">
        <f t="shared" si="42"/>
        <v>40</v>
      </c>
      <c r="AF186" s="4">
        <f t="shared" si="42"/>
        <v>40</v>
      </c>
      <c r="AG186" s="4">
        <f t="shared" si="42"/>
        <v>40</v>
      </c>
      <c r="AH186" s="4">
        <f t="shared" si="42"/>
        <v>40</v>
      </c>
      <c r="AI186" s="4">
        <f t="shared" si="42"/>
        <v>40</v>
      </c>
      <c r="AJ186" s="4">
        <f t="shared" si="42"/>
        <v>40</v>
      </c>
      <c r="AK186" s="4">
        <f t="shared" si="42"/>
        <v>40</v>
      </c>
      <c r="AL186" s="4">
        <f t="shared" si="42"/>
        <v>40</v>
      </c>
      <c r="AM186" s="4">
        <f t="shared" si="42"/>
        <v>40</v>
      </c>
      <c r="AN186" s="4">
        <f t="shared" si="42"/>
        <v>40</v>
      </c>
      <c r="AO186" s="4">
        <f t="shared" si="42"/>
        <v>40</v>
      </c>
      <c r="AP186" s="4">
        <f t="shared" si="42"/>
        <v>40</v>
      </c>
      <c r="AQ186" s="4">
        <f t="shared" si="42"/>
        <v>40</v>
      </c>
      <c r="AR186" s="4">
        <f t="shared" si="42"/>
        <v>40</v>
      </c>
      <c r="AS186" s="4">
        <f t="shared" si="42"/>
        <v>40</v>
      </c>
      <c r="AT186" s="4">
        <f t="shared" si="42"/>
        <v>40</v>
      </c>
      <c r="AU186" s="4">
        <f t="shared" si="42"/>
        <v>40</v>
      </c>
      <c r="AV186" s="4">
        <f t="shared" si="42"/>
        <v>40</v>
      </c>
      <c r="AW186" s="4">
        <f t="shared" si="42"/>
        <v>40</v>
      </c>
      <c r="AX186" s="169">
        <f t="shared" si="42"/>
        <v>40</v>
      </c>
      <c r="AZ186" s="35"/>
      <c r="BA186" s="4"/>
      <c r="BB186" s="4"/>
      <c r="BC186" s="4"/>
      <c r="BD186" s="4"/>
      <c r="BE186" s="4"/>
      <c r="BF186" s="4"/>
      <c r="BG186" s="4">
        <f t="shared" ref="BG186:BI186" si="43">$C$181</f>
        <v>40</v>
      </c>
      <c r="BH186" s="4">
        <f t="shared" si="43"/>
        <v>40</v>
      </c>
      <c r="BI186" s="4">
        <f t="shared" si="43"/>
        <v>40</v>
      </c>
      <c r="BJ186" s="4">
        <f>$C$181</f>
        <v>40</v>
      </c>
      <c r="BK186" s="4">
        <f t="shared" ref="BK186:CI186" si="44">$C$181</f>
        <v>40</v>
      </c>
      <c r="BL186" s="4">
        <f t="shared" si="44"/>
        <v>40</v>
      </c>
      <c r="BM186" s="4">
        <f t="shared" si="44"/>
        <v>40</v>
      </c>
      <c r="BN186" s="4">
        <f t="shared" si="44"/>
        <v>40</v>
      </c>
      <c r="BO186" s="4">
        <f t="shared" si="44"/>
        <v>40</v>
      </c>
      <c r="BP186" s="4">
        <f t="shared" si="44"/>
        <v>40</v>
      </c>
      <c r="BQ186" s="4">
        <f t="shared" si="44"/>
        <v>40</v>
      </c>
      <c r="BR186" s="4">
        <f t="shared" si="44"/>
        <v>40</v>
      </c>
      <c r="BS186" s="4">
        <f t="shared" si="44"/>
        <v>40</v>
      </c>
      <c r="BT186" s="4">
        <f t="shared" si="44"/>
        <v>40</v>
      </c>
      <c r="BU186" s="4">
        <f t="shared" si="44"/>
        <v>40</v>
      </c>
      <c r="BV186" s="4">
        <f t="shared" si="44"/>
        <v>40</v>
      </c>
      <c r="BW186" s="4">
        <f t="shared" si="44"/>
        <v>40</v>
      </c>
      <c r="BX186" s="4">
        <f t="shared" si="44"/>
        <v>40</v>
      </c>
      <c r="BY186" s="4">
        <f t="shared" si="44"/>
        <v>40</v>
      </c>
      <c r="BZ186" s="4">
        <f t="shared" si="44"/>
        <v>40</v>
      </c>
      <c r="CA186" s="4">
        <f t="shared" si="44"/>
        <v>40</v>
      </c>
      <c r="CB186" s="4">
        <f t="shared" si="44"/>
        <v>40</v>
      </c>
      <c r="CC186" s="4">
        <f t="shared" si="44"/>
        <v>40</v>
      </c>
      <c r="CD186" s="4">
        <f t="shared" si="44"/>
        <v>40</v>
      </c>
      <c r="CE186" s="4">
        <f t="shared" si="44"/>
        <v>40</v>
      </c>
      <c r="CF186" s="4">
        <f t="shared" si="44"/>
        <v>40</v>
      </c>
      <c r="CG186" s="4">
        <f t="shared" si="44"/>
        <v>40</v>
      </c>
      <c r="CH186" s="4">
        <f t="shared" si="44"/>
        <v>40</v>
      </c>
      <c r="CI186" s="169">
        <f t="shared" si="44"/>
        <v>40</v>
      </c>
      <c r="CK186" s="35"/>
      <c r="CL186" s="4"/>
      <c r="CM186" s="4"/>
      <c r="CN186" s="4"/>
      <c r="CO186" s="4"/>
      <c r="CP186" s="4"/>
      <c r="CQ186" s="4"/>
      <c r="CR186" s="4">
        <f t="shared" ref="CR186:CT186" si="45">$C$181</f>
        <v>40</v>
      </c>
      <c r="CS186" s="4">
        <f t="shared" si="45"/>
        <v>40</v>
      </c>
      <c r="CT186" s="4">
        <f t="shared" si="45"/>
        <v>40</v>
      </c>
      <c r="CU186" s="4">
        <f>$C$181</f>
        <v>40</v>
      </c>
      <c r="CV186" s="4">
        <f t="shared" ref="CV186:DD186" si="46">$C$181</f>
        <v>40</v>
      </c>
      <c r="CW186" s="4">
        <f t="shared" si="46"/>
        <v>40</v>
      </c>
      <c r="CX186" s="4">
        <f t="shared" si="46"/>
        <v>40</v>
      </c>
      <c r="CY186" s="4">
        <f t="shared" si="46"/>
        <v>40</v>
      </c>
      <c r="CZ186" s="4">
        <f t="shared" si="46"/>
        <v>40</v>
      </c>
      <c r="DA186" s="4">
        <f t="shared" si="46"/>
        <v>40</v>
      </c>
      <c r="DB186" s="4">
        <f t="shared" si="46"/>
        <v>40</v>
      </c>
      <c r="DC186" s="4">
        <f t="shared" si="46"/>
        <v>40</v>
      </c>
      <c r="DD186" s="4">
        <f t="shared" si="46"/>
        <v>40</v>
      </c>
      <c r="DE186" s="4">
        <v>30</v>
      </c>
      <c r="DF186" s="4">
        <v>30</v>
      </c>
      <c r="DG186" s="4">
        <v>30</v>
      </c>
      <c r="DH186" s="4">
        <v>30</v>
      </c>
      <c r="DI186" s="4">
        <v>30</v>
      </c>
      <c r="DJ186" s="4">
        <v>20</v>
      </c>
      <c r="DK186" s="4">
        <v>20</v>
      </c>
      <c r="DL186" s="4">
        <v>20</v>
      </c>
      <c r="DM186" s="4">
        <v>20</v>
      </c>
      <c r="DN186" s="4">
        <v>20</v>
      </c>
      <c r="DO186" s="4">
        <v>0</v>
      </c>
      <c r="DP186" s="4">
        <v>0</v>
      </c>
      <c r="DQ186" s="4">
        <v>0</v>
      </c>
      <c r="DR186" s="4">
        <v>0</v>
      </c>
      <c r="DS186" s="4">
        <v>0</v>
      </c>
      <c r="DT186" s="169">
        <v>0</v>
      </c>
      <c r="DV186" s="35"/>
      <c r="DW186" s="4"/>
      <c r="DX186" s="4"/>
      <c r="DY186" s="4"/>
      <c r="DZ186" s="4"/>
      <c r="EA186" s="4"/>
      <c r="EB186" s="4"/>
      <c r="EC186" s="4">
        <f t="shared" ref="EC186:EE186" si="47">$C$181</f>
        <v>40</v>
      </c>
      <c r="ED186" s="4">
        <f t="shared" si="47"/>
        <v>40</v>
      </c>
      <c r="EE186" s="4">
        <f t="shared" si="47"/>
        <v>40</v>
      </c>
      <c r="EF186" s="4">
        <f>$C$181</f>
        <v>40</v>
      </c>
      <c r="EG186" s="4">
        <f t="shared" ref="EG186:EO186" si="48">$C$181</f>
        <v>40</v>
      </c>
      <c r="EH186" s="4">
        <f t="shared" si="48"/>
        <v>40</v>
      </c>
      <c r="EI186" s="4">
        <f t="shared" si="48"/>
        <v>40</v>
      </c>
      <c r="EJ186" s="4">
        <f t="shared" si="48"/>
        <v>40</v>
      </c>
      <c r="EK186" s="4">
        <f t="shared" si="48"/>
        <v>40</v>
      </c>
      <c r="EL186" s="4">
        <f t="shared" si="48"/>
        <v>40</v>
      </c>
      <c r="EM186" s="4">
        <f t="shared" si="48"/>
        <v>40</v>
      </c>
      <c r="EN186" s="4">
        <f t="shared" si="48"/>
        <v>40</v>
      </c>
      <c r="EO186" s="4">
        <f t="shared" si="48"/>
        <v>40</v>
      </c>
      <c r="EP186" s="4">
        <v>30</v>
      </c>
      <c r="EQ186" s="4">
        <v>30</v>
      </c>
      <c r="ER186" s="4">
        <v>30</v>
      </c>
      <c r="ES186" s="4">
        <v>30</v>
      </c>
      <c r="ET186" s="4">
        <v>30</v>
      </c>
      <c r="EU186" s="4">
        <v>20</v>
      </c>
      <c r="EV186" s="4">
        <v>20</v>
      </c>
      <c r="EW186" s="4">
        <v>20</v>
      </c>
      <c r="EX186" s="4">
        <v>20</v>
      </c>
      <c r="EY186" s="4">
        <v>20</v>
      </c>
      <c r="EZ186" s="4">
        <v>10</v>
      </c>
      <c r="FA186" s="4">
        <v>10</v>
      </c>
      <c r="FB186" s="4">
        <v>10</v>
      </c>
      <c r="FC186" s="4">
        <v>10</v>
      </c>
      <c r="FD186" s="4">
        <v>10</v>
      </c>
      <c r="FE186" s="169">
        <v>0</v>
      </c>
      <c r="FG186" s="35"/>
      <c r="FH186" s="4"/>
      <c r="FI186" s="4"/>
      <c r="FJ186" s="4"/>
      <c r="FK186" s="4"/>
      <c r="FL186" s="4"/>
      <c r="FM186" s="4"/>
      <c r="FN186" s="4">
        <f t="shared" ref="FN186:FP186" si="49">$C$181</f>
        <v>40</v>
      </c>
      <c r="FO186" s="4">
        <f t="shared" si="49"/>
        <v>40</v>
      </c>
      <c r="FP186" s="4">
        <f t="shared" si="49"/>
        <v>40</v>
      </c>
      <c r="FQ186" s="4">
        <f>$C$181</f>
        <v>40</v>
      </c>
      <c r="FR186" s="4">
        <f t="shared" ref="FR186:GP186" si="50">$C$181</f>
        <v>40</v>
      </c>
      <c r="FS186" s="4">
        <f t="shared" si="50"/>
        <v>40</v>
      </c>
      <c r="FT186" s="4">
        <f t="shared" si="50"/>
        <v>40</v>
      </c>
      <c r="FU186" s="4">
        <f t="shared" si="50"/>
        <v>40</v>
      </c>
      <c r="FV186" s="4">
        <f t="shared" si="50"/>
        <v>40</v>
      </c>
      <c r="FW186" s="4">
        <f t="shared" si="50"/>
        <v>40</v>
      </c>
      <c r="FX186" s="4">
        <f t="shared" si="50"/>
        <v>40</v>
      </c>
      <c r="FY186" s="4">
        <f t="shared" si="50"/>
        <v>40</v>
      </c>
      <c r="FZ186" s="4">
        <f t="shared" si="50"/>
        <v>40</v>
      </c>
      <c r="GA186" s="4">
        <f t="shared" si="50"/>
        <v>40</v>
      </c>
      <c r="GB186" s="4">
        <f t="shared" si="50"/>
        <v>40</v>
      </c>
      <c r="GC186" s="4">
        <f t="shared" si="50"/>
        <v>40</v>
      </c>
      <c r="GD186" s="4">
        <f t="shared" si="50"/>
        <v>40</v>
      </c>
      <c r="GE186" s="4">
        <f t="shared" si="50"/>
        <v>40</v>
      </c>
      <c r="GF186" s="4">
        <f t="shared" si="50"/>
        <v>40</v>
      </c>
      <c r="GG186" s="4">
        <f t="shared" si="50"/>
        <v>40</v>
      </c>
      <c r="GH186" s="4">
        <f t="shared" si="50"/>
        <v>40</v>
      </c>
      <c r="GI186" s="4">
        <f t="shared" si="50"/>
        <v>40</v>
      </c>
      <c r="GJ186" s="4">
        <f t="shared" si="50"/>
        <v>40</v>
      </c>
      <c r="GK186" s="4">
        <f t="shared" si="50"/>
        <v>40</v>
      </c>
      <c r="GL186" s="4">
        <f t="shared" si="50"/>
        <v>40</v>
      </c>
      <c r="GM186" s="4">
        <f t="shared" si="50"/>
        <v>40</v>
      </c>
      <c r="GN186" s="4">
        <f t="shared" si="50"/>
        <v>40</v>
      </c>
      <c r="GO186" s="4">
        <f t="shared" si="50"/>
        <v>40</v>
      </c>
      <c r="GP186" s="169">
        <f t="shared" si="50"/>
        <v>40</v>
      </c>
    </row>
    <row r="187" spans="3:198" s="6" customFormat="1" ht="18" customHeight="1" x14ac:dyDescent="0.2">
      <c r="C187" s="36" t="s">
        <v>378</v>
      </c>
      <c r="E187" s="4" t="s">
        <v>28</v>
      </c>
      <c r="F187" s="34"/>
      <c r="H187" s="61"/>
      <c r="I187" s="4"/>
      <c r="J187" s="4"/>
      <c r="K187" s="4"/>
      <c r="L187" s="83"/>
      <c r="M187" s="62"/>
      <c r="O187" s="35"/>
      <c r="P187" s="4"/>
      <c r="Q187" s="4"/>
      <c r="R187" s="4"/>
      <c r="S187" s="4"/>
      <c r="T187" s="4"/>
      <c r="U187" s="4"/>
      <c r="V187" s="4"/>
      <c r="W187" s="4"/>
      <c r="X187" s="4"/>
      <c r="Y187" s="4"/>
      <c r="Z187" s="4"/>
      <c r="AA187" s="4"/>
      <c r="AB187" s="4"/>
      <c r="AC187" s="4"/>
      <c r="AD187" s="140"/>
      <c r="AE187" s="140"/>
      <c r="AF187" s="140"/>
      <c r="AG187" s="140"/>
      <c r="AH187" s="140"/>
      <c r="AI187" s="140"/>
      <c r="AJ187" s="140"/>
      <c r="AK187" s="140"/>
      <c r="AL187" s="140"/>
      <c r="AM187" s="140"/>
      <c r="AN187" s="140"/>
      <c r="AO187" s="4"/>
      <c r="AP187" s="4"/>
      <c r="AQ187" s="4"/>
      <c r="AR187" s="4"/>
      <c r="AS187" s="4"/>
      <c r="AT187" s="4"/>
      <c r="AU187" s="4"/>
      <c r="AV187" s="4"/>
      <c r="AW187" s="4"/>
      <c r="AX187" s="142">
        <f>AX97</f>
        <v>264.41999999999996</v>
      </c>
      <c r="AZ187" s="35"/>
      <c r="BA187" s="4"/>
      <c r="BB187" s="4"/>
      <c r="BC187" s="4"/>
      <c r="BD187" s="4"/>
      <c r="BE187" s="4"/>
      <c r="BF187" s="4"/>
      <c r="BG187" s="4"/>
      <c r="BH187" s="4"/>
      <c r="BI187" s="4"/>
      <c r="BJ187" s="4"/>
      <c r="BK187" s="4"/>
      <c r="BL187" s="4"/>
      <c r="BM187" s="4"/>
      <c r="BN187" s="4"/>
      <c r="BO187" s="140"/>
      <c r="BP187" s="140"/>
      <c r="BQ187" s="140"/>
      <c r="BR187" s="140"/>
      <c r="BS187" s="140"/>
      <c r="BT187" s="140"/>
      <c r="BU187" s="140"/>
      <c r="BV187" s="140"/>
      <c r="BW187" s="140"/>
      <c r="BX187" s="140"/>
      <c r="BY187" s="140"/>
      <c r="BZ187" s="4"/>
      <c r="CA187" s="4"/>
      <c r="CB187" s="4"/>
      <c r="CC187" s="4"/>
      <c r="CD187" s="4"/>
      <c r="CE187" s="4"/>
      <c r="CF187" s="4"/>
      <c r="CG187" s="4"/>
      <c r="CH187" s="4"/>
      <c r="CI187" s="142">
        <f>CI97</f>
        <v>0</v>
      </c>
      <c r="CK187" s="35"/>
      <c r="CL187" s="4"/>
      <c r="CM187" s="4"/>
      <c r="CN187" s="4"/>
      <c r="CO187" s="4"/>
      <c r="CP187" s="4"/>
      <c r="CQ187" s="4"/>
      <c r="CR187" s="4"/>
      <c r="CS187" s="4"/>
      <c r="CT187" s="4"/>
      <c r="CU187" s="4"/>
      <c r="CV187" s="4"/>
      <c r="CW187" s="4"/>
      <c r="CX187" s="4"/>
      <c r="CY187" s="4"/>
      <c r="CZ187" s="140"/>
      <c r="DA187" s="140"/>
      <c r="DB187" s="140"/>
      <c r="DC187" s="140"/>
      <c r="DD187" s="140"/>
      <c r="DE187" s="140"/>
      <c r="DF187" s="140"/>
      <c r="DG187" s="140"/>
      <c r="DH187" s="140"/>
      <c r="DI187" s="140"/>
      <c r="DJ187" s="140"/>
      <c r="DK187" s="4"/>
      <c r="DL187" s="4"/>
      <c r="DM187" s="4"/>
      <c r="DN187" s="4"/>
      <c r="DO187" s="4"/>
      <c r="DP187" s="4"/>
      <c r="DQ187" s="4"/>
      <c r="DR187" s="4"/>
      <c r="DS187" s="4"/>
      <c r="DT187" s="142">
        <f>DT97</f>
        <v>0</v>
      </c>
      <c r="DV187" s="35"/>
      <c r="DW187" s="4"/>
      <c r="DX187" s="4"/>
      <c r="DY187" s="4"/>
      <c r="DZ187" s="4"/>
      <c r="EA187" s="4"/>
      <c r="EB187" s="4"/>
      <c r="EC187" s="4"/>
      <c r="ED187" s="4"/>
      <c r="EE187" s="4"/>
      <c r="EF187" s="4"/>
      <c r="EG187" s="4"/>
      <c r="EH187" s="4"/>
      <c r="EI187" s="4"/>
      <c r="EJ187" s="4"/>
      <c r="EK187" s="140"/>
      <c r="EL187" s="140"/>
      <c r="EM187" s="140"/>
      <c r="EN187" s="140"/>
      <c r="EO187" s="140"/>
      <c r="EP187" s="140"/>
      <c r="EQ187" s="140"/>
      <c r="ER187" s="140"/>
      <c r="ES187" s="140"/>
      <c r="ET187" s="140"/>
      <c r="EU187" s="140"/>
      <c r="EV187" s="4"/>
      <c r="EW187" s="4"/>
      <c r="EX187" s="4"/>
      <c r="EY187" s="4"/>
      <c r="EZ187" s="4"/>
      <c r="FA187" s="4"/>
      <c r="FB187" s="4"/>
      <c r="FC187" s="4"/>
      <c r="FD187" s="4"/>
      <c r="FE187" s="142">
        <f>FE97</f>
        <v>0</v>
      </c>
      <c r="FG187" s="35"/>
      <c r="FH187" s="4"/>
      <c r="FI187" s="4"/>
      <c r="FJ187" s="4"/>
      <c r="FK187" s="4"/>
      <c r="FL187" s="4"/>
      <c r="FM187" s="4"/>
      <c r="FN187" s="4"/>
      <c r="FO187" s="4"/>
      <c r="FP187" s="4"/>
      <c r="FQ187" s="4"/>
      <c r="FR187" s="4"/>
      <c r="FS187" s="4"/>
      <c r="FT187" s="4"/>
      <c r="FU187" s="4"/>
      <c r="FV187" s="140"/>
      <c r="FW187" s="140"/>
      <c r="FX187" s="140"/>
      <c r="FY187" s="140"/>
      <c r="FZ187" s="140"/>
      <c r="GA187" s="140"/>
      <c r="GB187" s="140"/>
      <c r="GC187" s="140"/>
      <c r="GD187" s="140"/>
      <c r="GE187" s="140"/>
      <c r="GF187" s="140"/>
      <c r="GG187" s="4"/>
      <c r="GH187" s="4"/>
      <c r="GI187" s="4"/>
      <c r="GJ187" s="4"/>
      <c r="GK187" s="4"/>
      <c r="GL187" s="4"/>
      <c r="GM187" s="4"/>
      <c r="GN187" s="4"/>
      <c r="GO187" s="4"/>
      <c r="GP187" s="142">
        <f>GP97</f>
        <v>253.26000000000005</v>
      </c>
    </row>
    <row r="188" spans="3:198" s="6" customFormat="1" ht="18" customHeight="1" x14ac:dyDescent="0.2">
      <c r="C188" s="39" t="s">
        <v>92</v>
      </c>
      <c r="E188" s="4" t="s">
        <v>28</v>
      </c>
      <c r="F188" s="34"/>
      <c r="H188" s="61"/>
      <c r="I188" s="4"/>
      <c r="J188" s="4"/>
      <c r="K188" s="4"/>
      <c r="L188" s="83"/>
      <c r="M188" s="62"/>
      <c r="O188" s="35"/>
      <c r="P188" s="4"/>
      <c r="Q188" s="4"/>
      <c r="R188" s="4"/>
      <c r="S188" s="4"/>
      <c r="T188" s="4"/>
      <c r="U188" s="4"/>
      <c r="V188" s="4"/>
      <c r="W188" s="140">
        <f>AX187/(AD185-W185+1)</f>
        <v>33.052499999999995</v>
      </c>
      <c r="X188" s="140">
        <f>AX187/(AD185-W185+1)</f>
        <v>33.052499999999995</v>
      </c>
      <c r="Y188" s="140">
        <f>AX187/(AD185-W185+1)</f>
        <v>33.052499999999995</v>
      </c>
      <c r="Z188" s="140">
        <f>AX187/(AD185-W185+1)</f>
        <v>33.052499999999995</v>
      </c>
      <c r="AA188" s="140">
        <f>AX187/(AD185-W185+1)</f>
        <v>33.052499999999995</v>
      </c>
      <c r="AB188" s="140">
        <f>AX187/(AD185-W185+1)</f>
        <v>33.052499999999995</v>
      </c>
      <c r="AC188" s="140">
        <f>AX187/(AD185-W185+1)</f>
        <v>33.052499999999995</v>
      </c>
      <c r="AD188" s="140">
        <f>AX187/(AD185-W185+1)</f>
        <v>33.052499999999995</v>
      </c>
      <c r="AE188" s="140">
        <v>0</v>
      </c>
      <c r="AF188" s="140">
        <v>0</v>
      </c>
      <c r="AG188" s="140">
        <v>0</v>
      </c>
      <c r="AH188" s="140">
        <v>0</v>
      </c>
      <c r="AI188" s="140">
        <v>0</v>
      </c>
      <c r="AJ188" s="140">
        <v>0</v>
      </c>
      <c r="AK188" s="140">
        <v>0</v>
      </c>
      <c r="AL188" s="140">
        <v>0</v>
      </c>
      <c r="AM188" s="140">
        <v>0</v>
      </c>
      <c r="AN188" s="140">
        <v>0</v>
      </c>
      <c r="AO188" s="140">
        <v>0</v>
      </c>
      <c r="AP188" s="140">
        <v>0</v>
      </c>
      <c r="AQ188" s="140">
        <v>0</v>
      </c>
      <c r="AR188" s="140">
        <v>0</v>
      </c>
      <c r="AS188" s="140">
        <v>0</v>
      </c>
      <c r="AT188" s="140">
        <v>0</v>
      </c>
      <c r="AU188" s="140">
        <v>0</v>
      </c>
      <c r="AV188" s="140">
        <v>0</v>
      </c>
      <c r="AW188" s="140">
        <v>0</v>
      </c>
      <c r="AX188" s="142">
        <v>0</v>
      </c>
      <c r="AZ188" s="35"/>
      <c r="BA188" s="4"/>
      <c r="BB188" s="4"/>
      <c r="BC188" s="4"/>
      <c r="BD188" s="4"/>
      <c r="BE188" s="4"/>
      <c r="BF188" s="4"/>
      <c r="BG188" s="4"/>
      <c r="BH188" s="140">
        <f>CI187/(BO185-BH185+1)</f>
        <v>0</v>
      </c>
      <c r="BI188" s="140">
        <f>CI187/(BO185-BH185+1)</f>
        <v>0</v>
      </c>
      <c r="BJ188" s="140">
        <f>CI187/(BO185-BH185+1)</f>
        <v>0</v>
      </c>
      <c r="BK188" s="140">
        <f>CI187/(BO185-BH185+1)</f>
        <v>0</v>
      </c>
      <c r="BL188" s="140">
        <f>CI187/(BO185-BH185+1)</f>
        <v>0</v>
      </c>
      <c r="BM188" s="140">
        <f>CI187/(BO185-BH185+1)</f>
        <v>0</v>
      </c>
      <c r="BN188" s="140">
        <f>CI187/(BO185-BH185+1)</f>
        <v>0</v>
      </c>
      <c r="BO188" s="140">
        <f>CI187/(BO185-BH185+1)</f>
        <v>0</v>
      </c>
      <c r="BP188" s="140">
        <v>0</v>
      </c>
      <c r="BQ188" s="140">
        <v>0</v>
      </c>
      <c r="BR188" s="140">
        <v>0</v>
      </c>
      <c r="BS188" s="140">
        <v>0</v>
      </c>
      <c r="BT188" s="140">
        <v>0</v>
      </c>
      <c r="BU188" s="140">
        <v>0</v>
      </c>
      <c r="BV188" s="140">
        <v>0</v>
      </c>
      <c r="BW188" s="140">
        <v>0</v>
      </c>
      <c r="BX188" s="140">
        <v>0</v>
      </c>
      <c r="BY188" s="140">
        <v>0</v>
      </c>
      <c r="BZ188" s="140">
        <v>0</v>
      </c>
      <c r="CA188" s="140">
        <v>0</v>
      </c>
      <c r="CB188" s="140">
        <v>0</v>
      </c>
      <c r="CC188" s="140">
        <v>0</v>
      </c>
      <c r="CD188" s="140">
        <v>0</v>
      </c>
      <c r="CE188" s="140">
        <v>0</v>
      </c>
      <c r="CF188" s="140">
        <v>0</v>
      </c>
      <c r="CG188" s="140">
        <v>0</v>
      </c>
      <c r="CH188" s="140">
        <v>0</v>
      </c>
      <c r="CI188" s="142">
        <v>0</v>
      </c>
      <c r="CK188" s="35"/>
      <c r="CL188" s="4"/>
      <c r="CM188" s="4"/>
      <c r="CN188" s="4"/>
      <c r="CO188" s="4"/>
      <c r="CP188" s="4"/>
      <c r="CQ188" s="4"/>
      <c r="CR188" s="4"/>
      <c r="CS188" s="140">
        <f>DT187/(CZ185-CS185+1)</f>
        <v>0</v>
      </c>
      <c r="CT188" s="140">
        <f>DT187/(CZ185-CS185+1)</f>
        <v>0</v>
      </c>
      <c r="CU188" s="140">
        <f>DT187/(CZ185-CS185+1)</f>
        <v>0</v>
      </c>
      <c r="CV188" s="140">
        <f>DT187/(CZ185-CS185+1)</f>
        <v>0</v>
      </c>
      <c r="CW188" s="140">
        <f>DT187/(CZ185-CS185+1)</f>
        <v>0</v>
      </c>
      <c r="CX188" s="140">
        <f>DT187/(CZ185-CS185+1)</f>
        <v>0</v>
      </c>
      <c r="CY188" s="140">
        <f>DT187/(CZ185-CS185+1)</f>
        <v>0</v>
      </c>
      <c r="CZ188" s="140">
        <f>DT187/(CZ185-CS185+1)</f>
        <v>0</v>
      </c>
      <c r="DA188" s="140">
        <v>0</v>
      </c>
      <c r="DB188" s="140">
        <v>0</v>
      </c>
      <c r="DC188" s="140">
        <v>0</v>
      </c>
      <c r="DD188" s="140">
        <v>0</v>
      </c>
      <c r="DE188" s="140">
        <v>0</v>
      </c>
      <c r="DF188" s="140">
        <v>0</v>
      </c>
      <c r="DG188" s="140">
        <v>0</v>
      </c>
      <c r="DH188" s="140">
        <v>0</v>
      </c>
      <c r="DI188" s="140">
        <v>0</v>
      </c>
      <c r="DJ188" s="140">
        <v>0</v>
      </c>
      <c r="DK188" s="140">
        <v>0</v>
      </c>
      <c r="DL188" s="140">
        <v>0</v>
      </c>
      <c r="DM188" s="140">
        <v>0</v>
      </c>
      <c r="DN188" s="140">
        <v>0</v>
      </c>
      <c r="DO188" s="140">
        <v>0</v>
      </c>
      <c r="DP188" s="140">
        <v>0</v>
      </c>
      <c r="DQ188" s="140">
        <v>0</v>
      </c>
      <c r="DR188" s="140">
        <v>0</v>
      </c>
      <c r="DS188" s="140">
        <v>0</v>
      </c>
      <c r="DT188" s="142">
        <v>0</v>
      </c>
      <c r="DV188" s="35"/>
      <c r="DW188" s="4"/>
      <c r="DX188" s="4"/>
      <c r="DY188" s="4"/>
      <c r="DZ188" s="4"/>
      <c r="EA188" s="4"/>
      <c r="EB188" s="4"/>
      <c r="EC188" s="4"/>
      <c r="ED188" s="140">
        <f>FE187/(EK185-ED185+1)</f>
        <v>0</v>
      </c>
      <c r="EE188" s="140">
        <f>FE187/(EK185-ED185+1)</f>
        <v>0</v>
      </c>
      <c r="EF188" s="140">
        <f>FE187/(EK185-ED185+1)</f>
        <v>0</v>
      </c>
      <c r="EG188" s="140">
        <f>FE187/(EK185-ED185+1)</f>
        <v>0</v>
      </c>
      <c r="EH188" s="140">
        <f>FE187/(EK185-ED185+1)</f>
        <v>0</v>
      </c>
      <c r="EI188" s="140">
        <f>FE187/(EK185-ED185+1)</f>
        <v>0</v>
      </c>
      <c r="EJ188" s="140">
        <f>FE187/(EK185-ED185+1)</f>
        <v>0</v>
      </c>
      <c r="EK188" s="140">
        <f>FE187/(EK185-ED185+1)</f>
        <v>0</v>
      </c>
      <c r="EL188" s="140">
        <v>0</v>
      </c>
      <c r="EM188" s="140">
        <v>0</v>
      </c>
      <c r="EN188" s="140">
        <v>0</v>
      </c>
      <c r="EO188" s="140">
        <v>0</v>
      </c>
      <c r="EP188" s="140">
        <v>0</v>
      </c>
      <c r="EQ188" s="140">
        <v>0</v>
      </c>
      <c r="ER188" s="140">
        <v>0</v>
      </c>
      <c r="ES188" s="140">
        <v>0</v>
      </c>
      <c r="ET188" s="140">
        <v>0</v>
      </c>
      <c r="EU188" s="140">
        <v>0</v>
      </c>
      <c r="EV188" s="140">
        <v>0</v>
      </c>
      <c r="EW188" s="140">
        <v>0</v>
      </c>
      <c r="EX188" s="140">
        <v>0</v>
      </c>
      <c r="EY188" s="140">
        <v>0</v>
      </c>
      <c r="EZ188" s="140">
        <v>0</v>
      </c>
      <c r="FA188" s="140">
        <v>0</v>
      </c>
      <c r="FB188" s="140">
        <v>0</v>
      </c>
      <c r="FC188" s="140">
        <v>0</v>
      </c>
      <c r="FD188" s="140">
        <v>0</v>
      </c>
      <c r="FE188" s="142">
        <v>0</v>
      </c>
      <c r="FG188" s="35"/>
      <c r="FH188" s="4"/>
      <c r="FI188" s="4"/>
      <c r="FJ188" s="4"/>
      <c r="FK188" s="4"/>
      <c r="FL188" s="4"/>
      <c r="FM188" s="4"/>
      <c r="FN188" s="4"/>
      <c r="FO188" s="140">
        <f>GP187/(FV185-FO185+1)</f>
        <v>31.657500000000006</v>
      </c>
      <c r="FP188" s="140">
        <f>GP187/(FV185-FO185+1)</f>
        <v>31.657500000000006</v>
      </c>
      <c r="FQ188" s="140">
        <f>GP187/(FV185-FO185+1)</f>
        <v>31.657500000000006</v>
      </c>
      <c r="FR188" s="140">
        <f>GP187/(FV185-FO185+1)</f>
        <v>31.657500000000006</v>
      </c>
      <c r="FS188" s="140">
        <f>GP187/(FV185-FO185+1)</f>
        <v>31.657500000000006</v>
      </c>
      <c r="FT188" s="140">
        <f>GP187/(FV185-FO185+1)</f>
        <v>31.657500000000006</v>
      </c>
      <c r="FU188" s="140">
        <f>GP187/(FV185-FO185+1)</f>
        <v>31.657500000000006</v>
      </c>
      <c r="FV188" s="140">
        <f>GP187/(FV185-FO185+1)</f>
        <v>31.657500000000006</v>
      </c>
      <c r="FW188" s="140">
        <v>0</v>
      </c>
      <c r="FX188" s="140">
        <v>0</v>
      </c>
      <c r="FY188" s="140">
        <v>0</v>
      </c>
      <c r="FZ188" s="140">
        <v>0</v>
      </c>
      <c r="GA188" s="140">
        <v>0</v>
      </c>
      <c r="GB188" s="140">
        <v>0</v>
      </c>
      <c r="GC188" s="140">
        <v>0</v>
      </c>
      <c r="GD188" s="140">
        <v>0</v>
      </c>
      <c r="GE188" s="140">
        <v>0</v>
      </c>
      <c r="GF188" s="140">
        <v>0</v>
      </c>
      <c r="GG188" s="140">
        <v>0</v>
      </c>
      <c r="GH188" s="140">
        <v>0</v>
      </c>
      <c r="GI188" s="140">
        <v>0</v>
      </c>
      <c r="GJ188" s="140">
        <v>0</v>
      </c>
      <c r="GK188" s="140">
        <v>0</v>
      </c>
      <c r="GL188" s="140">
        <v>0</v>
      </c>
      <c r="GM188" s="140">
        <v>0</v>
      </c>
      <c r="GN188" s="140">
        <v>0</v>
      </c>
      <c r="GO188" s="140">
        <v>0</v>
      </c>
      <c r="GP188" s="142">
        <v>0</v>
      </c>
    </row>
    <row r="189" spans="3:198" s="6" customFormat="1" ht="18" customHeight="1" x14ac:dyDescent="0.2">
      <c r="C189" s="309" t="s">
        <v>144</v>
      </c>
      <c r="D189" s="310"/>
      <c r="E189" s="296" t="s">
        <v>28</v>
      </c>
      <c r="F189" s="305"/>
      <c r="H189" s="61"/>
      <c r="I189" s="4"/>
      <c r="J189" s="4"/>
      <c r="K189" s="4"/>
      <c r="L189" s="83"/>
      <c r="M189" s="62"/>
      <c r="O189" s="297"/>
      <c r="P189" s="296"/>
      <c r="Q189" s="296"/>
      <c r="R189" s="296"/>
      <c r="S189" s="296"/>
      <c r="T189" s="296"/>
      <c r="U189" s="296"/>
      <c r="V189" s="296"/>
      <c r="W189" s="296"/>
      <c r="X189" s="296"/>
      <c r="Y189" s="296"/>
      <c r="Z189" s="296"/>
      <c r="AA189" s="296"/>
      <c r="AB189" s="296"/>
      <c r="AC189" s="296"/>
      <c r="AD189" s="316"/>
      <c r="AE189" s="316"/>
      <c r="AF189" s="316"/>
      <c r="AG189" s="316"/>
      <c r="AH189" s="316"/>
      <c r="AI189" s="316"/>
      <c r="AJ189" s="316"/>
      <c r="AK189" s="316"/>
      <c r="AL189" s="316"/>
      <c r="AM189" s="316"/>
      <c r="AN189" s="316"/>
      <c r="AO189" s="316"/>
      <c r="AP189" s="316"/>
      <c r="AQ189" s="316"/>
      <c r="AR189" s="316"/>
      <c r="AS189" s="316"/>
      <c r="AT189" s="316"/>
      <c r="AU189" s="316"/>
      <c r="AV189" s="316"/>
      <c r="AW189" s="316"/>
      <c r="AX189" s="317"/>
      <c r="AZ189" s="297"/>
      <c r="BA189" s="296"/>
      <c r="BB189" s="296"/>
      <c r="BC189" s="296"/>
      <c r="BD189" s="296"/>
      <c r="BE189" s="296"/>
      <c r="BF189" s="296"/>
      <c r="BG189" s="296"/>
      <c r="BH189" s="296"/>
      <c r="BI189" s="296"/>
      <c r="BJ189" s="296"/>
      <c r="BK189" s="296"/>
      <c r="BL189" s="296"/>
      <c r="BM189" s="296"/>
      <c r="BN189" s="296"/>
      <c r="BO189" s="316"/>
      <c r="BP189" s="316"/>
      <c r="BQ189" s="316"/>
      <c r="BR189" s="316"/>
      <c r="BS189" s="316"/>
      <c r="BT189" s="316"/>
      <c r="BU189" s="316"/>
      <c r="BV189" s="316"/>
      <c r="BW189" s="316"/>
      <c r="BX189" s="316"/>
      <c r="BY189" s="316"/>
      <c r="BZ189" s="316"/>
      <c r="CA189" s="316"/>
      <c r="CB189" s="316"/>
      <c r="CC189" s="316"/>
      <c r="CD189" s="316"/>
      <c r="CE189" s="316"/>
      <c r="CF189" s="316"/>
      <c r="CG189" s="316"/>
      <c r="CH189" s="316"/>
      <c r="CI189" s="317"/>
      <c r="CK189" s="297"/>
      <c r="CL189" s="296"/>
      <c r="CM189" s="296"/>
      <c r="CN189" s="296"/>
      <c r="CO189" s="296"/>
      <c r="CP189" s="296"/>
      <c r="CQ189" s="296"/>
      <c r="CR189" s="296"/>
      <c r="CS189" s="296"/>
      <c r="CT189" s="296"/>
      <c r="CU189" s="296"/>
      <c r="CV189" s="296"/>
      <c r="CW189" s="296"/>
      <c r="CX189" s="296"/>
      <c r="CY189" s="296"/>
      <c r="CZ189" s="316"/>
      <c r="DA189" s="316"/>
      <c r="DB189" s="316"/>
      <c r="DC189" s="316"/>
      <c r="DD189" s="316"/>
      <c r="DE189" s="316"/>
      <c r="DF189" s="316"/>
      <c r="DG189" s="316"/>
      <c r="DH189" s="316"/>
      <c r="DI189" s="316"/>
      <c r="DJ189" s="316"/>
      <c r="DK189" s="316"/>
      <c r="DL189" s="316"/>
      <c r="DM189" s="316"/>
      <c r="DN189" s="316"/>
      <c r="DO189" s="316"/>
      <c r="DP189" s="316"/>
      <c r="DQ189" s="316"/>
      <c r="DR189" s="316"/>
      <c r="DS189" s="316"/>
      <c r="DT189" s="317"/>
      <c r="DV189" s="297"/>
      <c r="DW189" s="296"/>
      <c r="DX189" s="296"/>
      <c r="DY189" s="296"/>
      <c r="DZ189" s="296"/>
      <c r="EA189" s="296"/>
      <c r="EB189" s="296"/>
      <c r="EC189" s="296"/>
      <c r="ED189" s="296"/>
      <c r="EE189" s="296"/>
      <c r="EF189" s="296"/>
      <c r="EG189" s="296"/>
      <c r="EH189" s="296"/>
      <c r="EI189" s="296"/>
      <c r="EJ189" s="296"/>
      <c r="EK189" s="316"/>
      <c r="EL189" s="316"/>
      <c r="EM189" s="316"/>
      <c r="EN189" s="316"/>
      <c r="EO189" s="316"/>
      <c r="EP189" s="316"/>
      <c r="EQ189" s="316"/>
      <c r="ER189" s="316"/>
      <c r="ES189" s="316"/>
      <c r="ET189" s="316"/>
      <c r="EU189" s="316"/>
      <c r="EV189" s="316"/>
      <c r="EW189" s="316"/>
      <c r="EX189" s="316"/>
      <c r="EY189" s="316"/>
      <c r="EZ189" s="316"/>
      <c r="FA189" s="316"/>
      <c r="FB189" s="316"/>
      <c r="FC189" s="316"/>
      <c r="FD189" s="316"/>
      <c r="FE189" s="317"/>
      <c r="FG189" s="297"/>
      <c r="FH189" s="296"/>
      <c r="FI189" s="296"/>
      <c r="FJ189" s="296"/>
      <c r="FK189" s="296"/>
      <c r="FL189" s="296"/>
      <c r="FM189" s="296"/>
      <c r="FN189" s="296"/>
      <c r="FO189" s="296"/>
      <c r="FP189" s="296"/>
      <c r="FQ189" s="296"/>
      <c r="FR189" s="296"/>
      <c r="FS189" s="296"/>
      <c r="FT189" s="296"/>
      <c r="FU189" s="296"/>
      <c r="FV189" s="316"/>
      <c r="FW189" s="316"/>
      <c r="FX189" s="316"/>
      <c r="FY189" s="316"/>
      <c r="FZ189" s="316"/>
      <c r="GA189" s="316"/>
      <c r="GB189" s="316"/>
      <c r="GC189" s="316"/>
      <c r="GD189" s="316"/>
      <c r="GE189" s="316"/>
      <c r="GF189" s="316"/>
      <c r="GG189" s="316"/>
      <c r="GH189" s="316"/>
      <c r="GI189" s="316"/>
      <c r="GJ189" s="316"/>
      <c r="GK189" s="316"/>
      <c r="GL189" s="316"/>
      <c r="GM189" s="316"/>
      <c r="GN189" s="316"/>
      <c r="GO189" s="316"/>
      <c r="GP189" s="317"/>
    </row>
    <row r="190" spans="3:198" s="6" customFormat="1" ht="18" customHeight="1" x14ac:dyDescent="0.2">
      <c r="C190" s="39" t="s">
        <v>379</v>
      </c>
      <c r="E190" s="4" t="s">
        <v>28</v>
      </c>
      <c r="F190" s="34"/>
      <c r="H190" s="61"/>
      <c r="I190" s="4"/>
      <c r="J190" s="4"/>
      <c r="K190" s="4"/>
      <c r="L190" s="83"/>
      <c r="M190" s="62"/>
      <c r="O190" s="35"/>
      <c r="P190" s="4"/>
      <c r="Q190" s="4"/>
      <c r="R190" s="4"/>
      <c r="S190" s="4"/>
      <c r="T190" s="4"/>
      <c r="U190" s="4"/>
      <c r="V190" s="4"/>
      <c r="W190" s="4"/>
      <c r="X190" s="4"/>
      <c r="Y190" s="4"/>
      <c r="Z190" s="4"/>
      <c r="AA190" s="4"/>
      <c r="AB190" s="4"/>
      <c r="AC190" s="4"/>
      <c r="AD190" s="140">
        <f>AD123</f>
        <v>0</v>
      </c>
      <c r="AE190" s="140"/>
      <c r="AF190" s="140"/>
      <c r="AG190" s="140"/>
      <c r="AH190" s="140"/>
      <c r="AI190" s="140"/>
      <c r="AJ190" s="140"/>
      <c r="AK190" s="140"/>
      <c r="AL190" s="140"/>
      <c r="AM190" s="140"/>
      <c r="AN190" s="140"/>
      <c r="AO190" s="140"/>
      <c r="AP190" s="140"/>
      <c r="AQ190" s="140"/>
      <c r="AR190" s="140"/>
      <c r="AS190" s="140"/>
      <c r="AT190" s="140"/>
      <c r="AU190" s="140"/>
      <c r="AV190" s="140"/>
      <c r="AW190" s="140"/>
      <c r="AX190" s="142">
        <f>AX123</f>
        <v>0</v>
      </c>
      <c r="AZ190" s="35"/>
      <c r="BA190" s="4"/>
      <c r="BB190" s="4"/>
      <c r="BC190" s="4"/>
      <c r="BD190" s="4"/>
      <c r="BE190" s="4"/>
      <c r="BF190" s="4"/>
      <c r="BG190" s="4"/>
      <c r="BH190" s="4"/>
      <c r="BI190" s="4"/>
      <c r="BJ190" s="4"/>
      <c r="BK190" s="4"/>
      <c r="BL190" s="4"/>
      <c r="BM190" s="4"/>
      <c r="BN190" s="4"/>
      <c r="BO190" s="140">
        <f>BO123</f>
        <v>0</v>
      </c>
      <c r="BP190" s="140"/>
      <c r="BQ190" s="140"/>
      <c r="BR190" s="140"/>
      <c r="BS190" s="140"/>
      <c r="BT190" s="140"/>
      <c r="BU190" s="140"/>
      <c r="BV190" s="140"/>
      <c r="BW190" s="140"/>
      <c r="BX190" s="140"/>
      <c r="BY190" s="140"/>
      <c r="BZ190" s="140"/>
      <c r="CA190" s="140"/>
      <c r="CB190" s="140"/>
      <c r="CC190" s="140"/>
      <c r="CD190" s="140"/>
      <c r="CE190" s="140"/>
      <c r="CF190" s="140"/>
      <c r="CG190" s="140"/>
      <c r="CH190" s="140"/>
      <c r="CI190" s="142">
        <f>CI123</f>
        <v>0</v>
      </c>
      <c r="CK190" s="35"/>
      <c r="CL190" s="4"/>
      <c r="CM190" s="4"/>
      <c r="CN190" s="4"/>
      <c r="CO190" s="4"/>
      <c r="CP190" s="4"/>
      <c r="CQ190" s="4"/>
      <c r="CR190" s="4"/>
      <c r="CS190" s="4"/>
      <c r="CT190" s="4"/>
      <c r="CU190" s="4"/>
      <c r="CV190" s="4"/>
      <c r="CW190" s="4"/>
      <c r="CX190" s="4"/>
      <c r="CY190" s="4"/>
      <c r="CZ190" s="140">
        <f>CZ123</f>
        <v>325.2</v>
      </c>
      <c r="DA190" s="140"/>
      <c r="DB190" s="140"/>
      <c r="DC190" s="140"/>
      <c r="DD190" s="140"/>
      <c r="DE190" s="140"/>
      <c r="DF190" s="140"/>
      <c r="DG190" s="140"/>
      <c r="DH190" s="140"/>
      <c r="DI190" s="140"/>
      <c r="DJ190" s="140"/>
      <c r="DK190" s="140"/>
      <c r="DL190" s="140"/>
      <c r="DM190" s="140"/>
      <c r="DN190" s="140"/>
      <c r="DO190" s="140"/>
      <c r="DP190" s="140"/>
      <c r="DQ190" s="140"/>
      <c r="DR190" s="140"/>
      <c r="DS190" s="140"/>
      <c r="DT190" s="142">
        <f>DT123</f>
        <v>392.94999999999993</v>
      </c>
      <c r="DU190" s="253"/>
      <c r="DV190" s="35"/>
      <c r="DW190" s="4"/>
      <c r="DX190" s="4"/>
      <c r="DY190" s="4"/>
      <c r="DZ190" s="4"/>
      <c r="EA190" s="4"/>
      <c r="EB190" s="4"/>
      <c r="EC190" s="4"/>
      <c r="ED190" s="4"/>
      <c r="EE190" s="4"/>
      <c r="EF190" s="4"/>
      <c r="EG190" s="4"/>
      <c r="EH190" s="4"/>
      <c r="EI190" s="4"/>
      <c r="EJ190" s="4"/>
      <c r="EK190" s="140">
        <f>EK123</f>
        <v>506.77000000000004</v>
      </c>
      <c r="EL190" s="140"/>
      <c r="EM190" s="140"/>
      <c r="EN190" s="140"/>
      <c r="EO190" s="140"/>
      <c r="EP190" s="140"/>
      <c r="EQ190" s="140"/>
      <c r="ER190" s="140"/>
      <c r="ES190" s="140"/>
      <c r="ET190" s="140"/>
      <c r="EU190" s="140"/>
      <c r="EV190" s="140"/>
      <c r="EW190" s="140"/>
      <c r="EX190" s="140"/>
      <c r="EY190" s="140"/>
      <c r="EZ190" s="140"/>
      <c r="FA190" s="140"/>
      <c r="FB190" s="140"/>
      <c r="FC190" s="140"/>
      <c r="FD190" s="140"/>
      <c r="FE190" s="142">
        <f>FE123</f>
        <v>0</v>
      </c>
      <c r="FG190" s="35"/>
      <c r="FH190" s="4"/>
      <c r="FI190" s="4"/>
      <c r="FJ190" s="4"/>
      <c r="FK190" s="4"/>
      <c r="FL190" s="4"/>
      <c r="FM190" s="4"/>
      <c r="FN190" s="4"/>
      <c r="FO190" s="4"/>
      <c r="FP190" s="4"/>
      <c r="FQ190" s="4"/>
      <c r="FR190" s="4"/>
      <c r="FS190" s="4"/>
      <c r="FT190" s="4"/>
      <c r="FU190" s="4"/>
      <c r="FV190" s="140">
        <f>FV123</f>
        <v>0</v>
      </c>
      <c r="FW190" s="140"/>
      <c r="FX190" s="140"/>
      <c r="FY190" s="140"/>
      <c r="FZ190" s="140"/>
      <c r="GA190" s="140"/>
      <c r="GB190" s="140"/>
      <c r="GC190" s="140"/>
      <c r="GD190" s="140"/>
      <c r="GE190" s="140"/>
      <c r="GF190" s="140"/>
      <c r="GG190" s="140"/>
      <c r="GH190" s="140"/>
      <c r="GI190" s="140"/>
      <c r="GJ190" s="140"/>
      <c r="GK190" s="140"/>
      <c r="GL190" s="140"/>
      <c r="GM190" s="140"/>
      <c r="GN190" s="140"/>
      <c r="GO190" s="140"/>
      <c r="GP190" s="142">
        <f>GP123</f>
        <v>0</v>
      </c>
    </row>
    <row r="191" spans="3:198" s="6" customFormat="1" ht="18" customHeight="1" x14ac:dyDescent="0.2">
      <c r="C191" s="187" t="s">
        <v>92</v>
      </c>
      <c r="E191" s="4" t="s">
        <v>28</v>
      </c>
      <c r="F191" s="34"/>
      <c r="H191" s="61"/>
      <c r="I191" s="4"/>
      <c r="J191" s="4"/>
      <c r="K191" s="4"/>
      <c r="L191" s="83"/>
      <c r="M191" s="62"/>
      <c r="O191" s="35"/>
      <c r="P191" s="4"/>
      <c r="Q191" s="4"/>
      <c r="R191" s="4"/>
      <c r="S191" s="4"/>
      <c r="T191" s="4"/>
      <c r="U191" s="4"/>
      <c r="V191" s="4"/>
      <c r="W191" s="4">
        <f>AD190/(AD185-W185+1)</f>
        <v>0</v>
      </c>
      <c r="X191" s="4">
        <f>AD190/(AD185-W185+1)</f>
        <v>0</v>
      </c>
      <c r="Y191" s="4">
        <f>AD190/(AD185-W185+1)</f>
        <v>0</v>
      </c>
      <c r="Z191" s="4">
        <f>AD190/(AD185-W185+1)</f>
        <v>0</v>
      </c>
      <c r="AA191" s="4">
        <f>AD190/(AD185-W185+1)</f>
        <v>0</v>
      </c>
      <c r="AB191" s="4">
        <f>AD190/(AD185-W185+1)</f>
        <v>0</v>
      </c>
      <c r="AC191" s="4">
        <f>AD190/(AD185-W185+1)</f>
        <v>0</v>
      </c>
      <c r="AD191" s="4">
        <f>AD190/(AD185-W185+1)</f>
        <v>0</v>
      </c>
      <c r="AE191" s="4">
        <f>AX190/(AX185-AE185+1)</f>
        <v>0</v>
      </c>
      <c r="AF191" s="4">
        <f>AX190/(AX185-AE185+1)</f>
        <v>0</v>
      </c>
      <c r="AG191" s="4">
        <f>AX190/(AX185-AE185+1)</f>
        <v>0</v>
      </c>
      <c r="AH191" s="4">
        <f>AX190/(AX185-AE185+1)</f>
        <v>0</v>
      </c>
      <c r="AI191" s="4">
        <f>AX190/(AX185-AE185+1)</f>
        <v>0</v>
      </c>
      <c r="AJ191" s="4">
        <f>AX190/(AX185-AE185+1)</f>
        <v>0</v>
      </c>
      <c r="AK191" s="4">
        <f>AX190/(AX185-AE185+1)</f>
        <v>0</v>
      </c>
      <c r="AL191" s="4">
        <f>AX190/(AX185-AE185+1)</f>
        <v>0</v>
      </c>
      <c r="AM191" s="4">
        <f>AX190/(AX185-AE185+1)</f>
        <v>0</v>
      </c>
      <c r="AN191" s="4">
        <f>AX190/(AX185-AE185+1)</f>
        <v>0</v>
      </c>
      <c r="AO191" s="4">
        <f>AX190/(AX185-AE185+1)</f>
        <v>0</v>
      </c>
      <c r="AP191" s="4">
        <f>AX190/(AX185-AE185+1)</f>
        <v>0</v>
      </c>
      <c r="AQ191" s="4">
        <f>AX190/(AX185-AE185+1)</f>
        <v>0</v>
      </c>
      <c r="AR191" s="4">
        <f>AX190/(AX185-AE185+1)</f>
        <v>0</v>
      </c>
      <c r="AS191" s="4">
        <f>AX190/(AX185-AE185+1)</f>
        <v>0</v>
      </c>
      <c r="AT191" s="4">
        <f>AX190/(AX185-AE185+1)</f>
        <v>0</v>
      </c>
      <c r="AU191" s="4">
        <f>AX190/(AX185-AE185+1)</f>
        <v>0</v>
      </c>
      <c r="AV191" s="4">
        <f>AX190/(AX185-AE185+1)</f>
        <v>0</v>
      </c>
      <c r="AW191" s="4">
        <f>AX190/(AX185-AE185+1)</f>
        <v>0</v>
      </c>
      <c r="AX191" s="34">
        <f>AX190/(AX185-AE185+1)</f>
        <v>0</v>
      </c>
      <c r="AZ191" s="35"/>
      <c r="BA191" s="4"/>
      <c r="BB191" s="4"/>
      <c r="BC191" s="4"/>
      <c r="BD191" s="4"/>
      <c r="BE191" s="4"/>
      <c r="BF191" s="4"/>
      <c r="BG191" s="4"/>
      <c r="BH191" s="4">
        <f>BO190/(BO185-BH185+1)</f>
        <v>0</v>
      </c>
      <c r="BI191" s="4">
        <f>BO190/(BO185-BH185+1)</f>
        <v>0</v>
      </c>
      <c r="BJ191" s="4">
        <f>BO190/(BO185-BH185+1)</f>
        <v>0</v>
      </c>
      <c r="BK191" s="4">
        <f>BO190/(BO185-BH185+1)</f>
        <v>0</v>
      </c>
      <c r="BL191" s="4">
        <f>BO190/(BO185-BH185+1)</f>
        <v>0</v>
      </c>
      <c r="BM191" s="4">
        <f>BO190/(BO185-BH185+1)</f>
        <v>0</v>
      </c>
      <c r="BN191" s="4">
        <f>BO190/(BO185-BH185+1)</f>
        <v>0</v>
      </c>
      <c r="BO191" s="4">
        <f>BO190/(BO185-BH185+1)</f>
        <v>0</v>
      </c>
      <c r="BP191" s="4">
        <f>CI190/(CI185-BP185+1)</f>
        <v>0</v>
      </c>
      <c r="BQ191" s="4">
        <f>CI190/(CI185-BP185+1)</f>
        <v>0</v>
      </c>
      <c r="BR191" s="4">
        <f>CI190/(CI185-BP185+1)</f>
        <v>0</v>
      </c>
      <c r="BS191" s="4">
        <f>CI190/(CI185-BP185+1)</f>
        <v>0</v>
      </c>
      <c r="BT191" s="4">
        <f>CI190/(CI185-BP185+1)</f>
        <v>0</v>
      </c>
      <c r="BU191" s="4">
        <f>CI190/(CI185-BP185+1)</f>
        <v>0</v>
      </c>
      <c r="BV191" s="4">
        <f>CI190/(CI185-BP185+1)</f>
        <v>0</v>
      </c>
      <c r="BW191" s="4">
        <f>CI190/(CI185-BP185+1)</f>
        <v>0</v>
      </c>
      <c r="BX191" s="4">
        <f>CI190/(CI185-BP185+1)</f>
        <v>0</v>
      </c>
      <c r="BY191" s="4">
        <f>CI190/(CI185-BP185+1)</f>
        <v>0</v>
      </c>
      <c r="BZ191" s="4">
        <f>CI190/(CI185-BP185+1)</f>
        <v>0</v>
      </c>
      <c r="CA191" s="4">
        <f>CI190/(CI185-BP185+1)</f>
        <v>0</v>
      </c>
      <c r="CB191" s="4">
        <f>CI190/(CI185-BP185+1)</f>
        <v>0</v>
      </c>
      <c r="CC191" s="4">
        <f>CI190/(CI185-BP185+1)</f>
        <v>0</v>
      </c>
      <c r="CD191" s="4">
        <f>CI190/(CI185-BP185+1)</f>
        <v>0</v>
      </c>
      <c r="CE191" s="4">
        <f>CI190/(CI185-BP185+1)</f>
        <v>0</v>
      </c>
      <c r="CF191" s="4">
        <f>CI190/(CI185-BP185+1)</f>
        <v>0</v>
      </c>
      <c r="CG191" s="4">
        <f>CI190/(CI185-BP185+1)</f>
        <v>0</v>
      </c>
      <c r="CH191" s="4">
        <f>CI190/(CI185-BP185+1)</f>
        <v>0</v>
      </c>
      <c r="CI191" s="34">
        <f>CI190/(CI185-BP185+1)</f>
        <v>0</v>
      </c>
      <c r="CK191" s="35"/>
      <c r="CL191" s="4"/>
      <c r="CM191" s="4"/>
      <c r="CN191" s="4"/>
      <c r="CO191" s="4"/>
      <c r="CP191" s="4"/>
      <c r="CQ191" s="4"/>
      <c r="CR191" s="4"/>
      <c r="CS191" s="140">
        <f>CZ190/(CZ185-CS185+1)</f>
        <v>40.65</v>
      </c>
      <c r="CT191" s="140">
        <f>CZ190/(CZ185-CS185+1)</f>
        <v>40.65</v>
      </c>
      <c r="CU191" s="140">
        <f>CZ190/(CZ185-CS185+1)</f>
        <v>40.65</v>
      </c>
      <c r="CV191" s="140">
        <f>CZ190/(CZ185-CS185+1)</f>
        <v>40.65</v>
      </c>
      <c r="CW191" s="140">
        <f>CZ190/(CZ185-CS185+1)</f>
        <v>40.65</v>
      </c>
      <c r="CX191" s="140">
        <f>CZ190/(CZ185-CS185+1)</f>
        <v>40.65</v>
      </c>
      <c r="CY191" s="140">
        <f>CZ190/(CZ185-CS185+1)</f>
        <v>40.65</v>
      </c>
      <c r="CZ191" s="140">
        <f>CZ190/(CZ185-CS185+1)</f>
        <v>40.65</v>
      </c>
      <c r="DA191" s="140">
        <f>DT190/(DO185-DA185+1)</f>
        <v>26.196666666666662</v>
      </c>
      <c r="DB191" s="140">
        <f>DT190/(DO185-DA185+1)</f>
        <v>26.196666666666662</v>
      </c>
      <c r="DC191" s="140">
        <f>DT190/(DO185-DA185+1)</f>
        <v>26.196666666666662</v>
      </c>
      <c r="DD191" s="140">
        <f>DT190/(DO185-DA185+1)</f>
        <v>26.196666666666662</v>
      </c>
      <c r="DE191" s="140">
        <f>DT190/(DO185-DA185+1)</f>
        <v>26.196666666666662</v>
      </c>
      <c r="DF191" s="140">
        <f>DT190/(DO185-DA185+1)</f>
        <v>26.196666666666662</v>
      </c>
      <c r="DG191" s="140">
        <f>DT190/(DO185-DA185+1)</f>
        <v>26.196666666666662</v>
      </c>
      <c r="DH191" s="140">
        <f>DT190/(DO185-DA185+1)</f>
        <v>26.196666666666662</v>
      </c>
      <c r="DI191" s="140">
        <f>DT190/(DO185-DA185+1)</f>
        <v>26.196666666666662</v>
      </c>
      <c r="DJ191" s="140">
        <f>DT190/(DO185-DA185+1)</f>
        <v>26.196666666666662</v>
      </c>
      <c r="DK191" s="140">
        <f>DT190/(DO185-DA185+1)</f>
        <v>26.196666666666662</v>
      </c>
      <c r="DL191" s="140">
        <f>DT190/(DO185-DA185+1)</f>
        <v>26.196666666666662</v>
      </c>
      <c r="DM191" s="140">
        <f>DT190/(DO185-DA185+1)</f>
        <v>26.196666666666662</v>
      </c>
      <c r="DN191" s="140">
        <f>DT190/(DO185-DA185+1)</f>
        <v>26.196666666666662</v>
      </c>
      <c r="DO191" s="140">
        <f>DT190/(DO185-DA185+1)</f>
        <v>26.196666666666662</v>
      </c>
      <c r="DP191" s="140">
        <v>0</v>
      </c>
      <c r="DQ191" s="140">
        <v>0</v>
      </c>
      <c r="DR191" s="140">
        <v>0</v>
      </c>
      <c r="DS191" s="140">
        <v>0</v>
      </c>
      <c r="DT191" s="142">
        <v>0</v>
      </c>
      <c r="DV191" s="35"/>
      <c r="DW191" s="4"/>
      <c r="DX191" s="4"/>
      <c r="DY191" s="4"/>
      <c r="DZ191" s="4"/>
      <c r="EA191" s="4"/>
      <c r="EB191" s="4"/>
      <c r="EC191" s="4"/>
      <c r="ED191" s="140">
        <f>EK190/(EK185-ED185+1)</f>
        <v>63.346250000000005</v>
      </c>
      <c r="EE191" s="140">
        <f>EK190/(EK185-ED185+1)</f>
        <v>63.346250000000005</v>
      </c>
      <c r="EF191" s="140">
        <f>EK190/(EK185-ED185+1)</f>
        <v>63.346250000000005</v>
      </c>
      <c r="EG191" s="140">
        <f>EK190/(EK185-ED185+1)</f>
        <v>63.346250000000005</v>
      </c>
      <c r="EH191" s="140">
        <f>EK190/(EK185-ED185+1)</f>
        <v>63.346250000000005</v>
      </c>
      <c r="EI191" s="140">
        <f>EK190/(EK185-ED185+1)</f>
        <v>63.346250000000005</v>
      </c>
      <c r="EJ191" s="140">
        <f>EK190/(EK185-ED185+1)</f>
        <v>63.346250000000005</v>
      </c>
      <c r="EK191" s="140">
        <f>EK190/(EK185-ED185+1)</f>
        <v>63.346250000000005</v>
      </c>
      <c r="EL191" s="140">
        <f>FE190/(FE185-EL185+1)</f>
        <v>0</v>
      </c>
      <c r="EM191" s="140">
        <f>FE190/(FE185-EL185+1)</f>
        <v>0</v>
      </c>
      <c r="EN191" s="140">
        <f>FE190/(FE185-EL185+1)</f>
        <v>0</v>
      </c>
      <c r="EO191" s="140">
        <f>FE190/(FE185-EL185+1)</f>
        <v>0</v>
      </c>
      <c r="EP191" s="140">
        <f>FE190/(FE185-EL185+1)</f>
        <v>0</v>
      </c>
      <c r="EQ191" s="140">
        <f>FE190/(FE185-EL185+1)</f>
        <v>0</v>
      </c>
      <c r="ER191" s="140">
        <f>FE190/(FE185-EL185+1)</f>
        <v>0</v>
      </c>
      <c r="ES191" s="140">
        <f>FE190/(FE185-EL185+1)</f>
        <v>0</v>
      </c>
      <c r="ET191" s="140">
        <f>FE190/(FE185-EL185+1)</f>
        <v>0</v>
      </c>
      <c r="EU191" s="140">
        <f>FE190/(FE185-EL185+1)</f>
        <v>0</v>
      </c>
      <c r="EV191" s="140">
        <f>FE190/(FE185-EL185+1)</f>
        <v>0</v>
      </c>
      <c r="EW191" s="140">
        <f>FE190/(FE185-EL185+1)</f>
        <v>0</v>
      </c>
      <c r="EX191" s="140">
        <f>FE190/(FE185-EL185+1)</f>
        <v>0</v>
      </c>
      <c r="EY191" s="140">
        <f>FE190/(FE185-EL185+1)</f>
        <v>0</v>
      </c>
      <c r="EZ191" s="140">
        <f>FE190/(FE185-EL185+1)</f>
        <v>0</v>
      </c>
      <c r="FA191" s="140">
        <f>FE190/(FE185-EL185+1)</f>
        <v>0</v>
      </c>
      <c r="FB191" s="140">
        <f>FE190/(FE185-EL185+1)</f>
        <v>0</v>
      </c>
      <c r="FC191" s="140">
        <f>FE190/(FE185-EL185+1)</f>
        <v>0</v>
      </c>
      <c r="FD191" s="140">
        <f>FE190/(FE185-EL185+1)</f>
        <v>0</v>
      </c>
      <c r="FE191" s="142">
        <f>FE190/(FE185-EL185+1)</f>
        <v>0</v>
      </c>
      <c r="FG191" s="35"/>
      <c r="FH191" s="4"/>
      <c r="FI191" s="4"/>
      <c r="FJ191" s="4"/>
      <c r="FK191" s="4"/>
      <c r="FL191" s="4"/>
      <c r="FM191" s="4"/>
      <c r="FN191" s="4"/>
      <c r="FO191" s="4">
        <f>FV190/(FV185-FO185+1)</f>
        <v>0</v>
      </c>
      <c r="FP191" s="4">
        <f>FV190/(FV185-FO185+1)</f>
        <v>0</v>
      </c>
      <c r="FQ191" s="4">
        <f>FV190/(FV185-FO185+1)</f>
        <v>0</v>
      </c>
      <c r="FR191" s="4">
        <f>FV190/(FV185-FO185+1)</f>
        <v>0</v>
      </c>
      <c r="FS191" s="4">
        <f>FV190/(FV185-FO185+1)</f>
        <v>0</v>
      </c>
      <c r="FT191" s="4">
        <f>FV190/(FV185-FO185+1)</f>
        <v>0</v>
      </c>
      <c r="FU191" s="4">
        <f>FV190/(FV185-FO185+1)</f>
        <v>0</v>
      </c>
      <c r="FV191" s="4">
        <f>FV190/(FV185-FO185+1)</f>
        <v>0</v>
      </c>
      <c r="FW191" s="4">
        <f>GP190/(GP185-FW185+1)</f>
        <v>0</v>
      </c>
      <c r="FX191" s="4">
        <f>GP190/(GP185-FW185+1)</f>
        <v>0</v>
      </c>
      <c r="FY191" s="4">
        <f>GP190/(GP185-FW185+1)</f>
        <v>0</v>
      </c>
      <c r="FZ191" s="4">
        <f>GP190/(GP185-FW185+1)</f>
        <v>0</v>
      </c>
      <c r="GA191" s="4">
        <f>GP190/(GP185-FW185+1)</f>
        <v>0</v>
      </c>
      <c r="GB191" s="4">
        <f>GP190/(GP185-FW185+1)</f>
        <v>0</v>
      </c>
      <c r="GC191" s="4">
        <f>GP190/(GP185-FW185+1)</f>
        <v>0</v>
      </c>
      <c r="GD191" s="4">
        <f>GP190/(GP185-FW185+1)</f>
        <v>0</v>
      </c>
      <c r="GE191" s="4">
        <f>GP190/(GP185-FW185+1)</f>
        <v>0</v>
      </c>
      <c r="GF191" s="4">
        <f>GP190/(GP185-FW185+1)</f>
        <v>0</v>
      </c>
      <c r="GG191" s="4">
        <f>GP190/(GP185-FW185+1)</f>
        <v>0</v>
      </c>
      <c r="GH191" s="4">
        <f>GP190/(GP185-FW185+1)</f>
        <v>0</v>
      </c>
      <c r="GI191" s="4">
        <f>GP190/(GP185-FW185+1)</f>
        <v>0</v>
      </c>
      <c r="GJ191" s="4">
        <f>GP190/(GP185-FW185+1)</f>
        <v>0</v>
      </c>
      <c r="GK191" s="4">
        <f>GP190/(GP185-FW185+1)</f>
        <v>0</v>
      </c>
      <c r="GL191" s="4">
        <f>GP190/(GP185-FW185+1)</f>
        <v>0</v>
      </c>
      <c r="GM191" s="4">
        <f>GP190/(GP185-FW185+1)</f>
        <v>0</v>
      </c>
      <c r="GN191" s="4">
        <f>GP190/(GP185-FW185+1)</f>
        <v>0</v>
      </c>
      <c r="GO191" s="4">
        <f>GP190/(GP185-FW185+1)</f>
        <v>0</v>
      </c>
      <c r="GP191" s="34">
        <f>GP190/(GP185-FW185+1)</f>
        <v>0</v>
      </c>
    </row>
    <row r="192" spans="3:198" s="6" customFormat="1" ht="18" customHeight="1" x14ac:dyDescent="0.2">
      <c r="C192" s="39" t="s">
        <v>380</v>
      </c>
      <c r="E192" s="4" t="s">
        <v>28</v>
      </c>
      <c r="F192" s="34"/>
      <c r="H192" s="61"/>
      <c r="I192" s="4"/>
      <c r="J192" s="4"/>
      <c r="K192" s="4"/>
      <c r="L192" s="83"/>
      <c r="M192" s="62"/>
      <c r="O192" s="35"/>
      <c r="P192" s="4"/>
      <c r="Q192" s="4"/>
      <c r="R192" s="4"/>
      <c r="S192" s="4"/>
      <c r="T192" s="4"/>
      <c r="U192" s="4"/>
      <c r="V192" s="4"/>
      <c r="W192" s="4"/>
      <c r="X192" s="4"/>
      <c r="Y192" s="4"/>
      <c r="Z192" s="4"/>
      <c r="AA192" s="4"/>
      <c r="AB192" s="4"/>
      <c r="AC192" s="4"/>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2">
        <f>AX124</f>
        <v>0</v>
      </c>
      <c r="AZ192" s="35"/>
      <c r="BA192" s="4"/>
      <c r="BB192" s="4"/>
      <c r="BC192" s="4"/>
      <c r="BD192" s="4"/>
      <c r="BE192" s="4"/>
      <c r="BF192" s="4"/>
      <c r="BG192" s="4"/>
      <c r="BH192" s="4"/>
      <c r="BI192" s="4"/>
      <c r="BJ192" s="4"/>
      <c r="BK192" s="4"/>
      <c r="BL192" s="4"/>
      <c r="BM192" s="4"/>
      <c r="BN192" s="4"/>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2">
        <f>CI124</f>
        <v>0</v>
      </c>
      <c r="CK192" s="35"/>
      <c r="CL192" s="4"/>
      <c r="CM192" s="4"/>
      <c r="CN192" s="4"/>
      <c r="CO192" s="4"/>
      <c r="CP192" s="4"/>
      <c r="CQ192" s="4"/>
      <c r="CR192" s="4"/>
      <c r="CS192" s="4"/>
      <c r="CT192" s="4"/>
      <c r="CU192" s="4"/>
      <c r="CV192" s="4"/>
      <c r="CW192" s="4"/>
      <c r="CX192" s="4"/>
      <c r="CY192" s="4"/>
      <c r="CZ192" s="140"/>
      <c r="DA192" s="140"/>
      <c r="DB192" s="140"/>
      <c r="DC192" s="140"/>
      <c r="DD192" s="140"/>
      <c r="DE192" s="140"/>
      <c r="DF192" s="140"/>
      <c r="DG192" s="140"/>
      <c r="DH192" s="140"/>
      <c r="DI192" s="140"/>
      <c r="DJ192" s="140"/>
      <c r="DK192" s="140"/>
      <c r="DL192" s="140"/>
      <c r="DM192" s="140"/>
      <c r="DN192" s="140"/>
      <c r="DO192" s="140"/>
      <c r="DP192" s="140"/>
      <c r="DQ192" s="140"/>
      <c r="DR192" s="140"/>
      <c r="DS192" s="140"/>
      <c r="DT192" s="142">
        <f>DT124</f>
        <v>805.2299999999999</v>
      </c>
      <c r="DV192" s="35"/>
      <c r="DW192" s="4"/>
      <c r="DX192" s="4"/>
      <c r="DY192" s="4"/>
      <c r="DZ192" s="4"/>
      <c r="EA192" s="4"/>
      <c r="EB192" s="4"/>
      <c r="EC192" s="4"/>
      <c r="ED192" s="4"/>
      <c r="EE192" s="4"/>
      <c r="EF192" s="4"/>
      <c r="EG192" s="4"/>
      <c r="EH192" s="4"/>
      <c r="EI192" s="4"/>
      <c r="EJ192" s="4"/>
      <c r="EK192" s="140"/>
      <c r="EL192" s="140"/>
      <c r="EM192" s="140"/>
      <c r="EN192" s="140"/>
      <c r="EO192" s="140"/>
      <c r="EP192" s="140"/>
      <c r="EQ192" s="140"/>
      <c r="ER192" s="140"/>
      <c r="ES192" s="140"/>
      <c r="ET192" s="140"/>
      <c r="EU192" s="140"/>
      <c r="EV192" s="140"/>
      <c r="EW192" s="140"/>
      <c r="EX192" s="140"/>
      <c r="EY192" s="140"/>
      <c r="EZ192" s="140"/>
      <c r="FA192" s="140"/>
      <c r="FB192" s="140"/>
      <c r="FC192" s="140"/>
      <c r="FD192" s="140"/>
      <c r="FE192" s="142">
        <f>FE124</f>
        <v>1190.3399999999999</v>
      </c>
      <c r="FG192" s="35"/>
      <c r="FH192" s="4"/>
      <c r="FI192" s="4"/>
      <c r="FJ192" s="4"/>
      <c r="FK192" s="4"/>
      <c r="FL192" s="4"/>
      <c r="FM192" s="4"/>
      <c r="FN192" s="4"/>
      <c r="FO192" s="4"/>
      <c r="FP192" s="4"/>
      <c r="FQ192" s="4"/>
      <c r="FR192" s="4"/>
      <c r="FS192" s="4"/>
      <c r="FT192" s="4"/>
      <c r="FU192" s="4"/>
      <c r="FV192" s="140"/>
      <c r="FW192" s="140"/>
      <c r="FX192" s="140"/>
      <c r="FY192" s="140"/>
      <c r="FZ192" s="140"/>
      <c r="GA192" s="140"/>
      <c r="GB192" s="140"/>
      <c r="GC192" s="140"/>
      <c r="GD192" s="140"/>
      <c r="GE192" s="140"/>
      <c r="GF192" s="140"/>
      <c r="GG192" s="140"/>
      <c r="GH192" s="140"/>
      <c r="GI192" s="140"/>
      <c r="GJ192" s="140"/>
      <c r="GK192" s="140"/>
      <c r="GL192" s="140"/>
      <c r="GM192" s="140"/>
      <c r="GN192" s="140"/>
      <c r="GO192" s="140"/>
      <c r="GP192" s="142">
        <f>GP124</f>
        <v>0</v>
      </c>
    </row>
    <row r="193" spans="3:198" s="6" customFormat="1" ht="18" customHeight="1" x14ac:dyDescent="0.2">
      <c r="C193" s="187" t="s">
        <v>92</v>
      </c>
      <c r="E193" s="4" t="s">
        <v>28</v>
      </c>
      <c r="F193" s="34"/>
      <c r="H193" s="61"/>
      <c r="I193" s="4"/>
      <c r="J193" s="4"/>
      <c r="K193" s="4"/>
      <c r="L193" s="83"/>
      <c r="M193" s="62"/>
      <c r="O193" s="35"/>
      <c r="P193" s="4"/>
      <c r="Q193" s="4"/>
      <c r="R193" s="4"/>
      <c r="S193" s="4"/>
      <c r="T193" s="4"/>
      <c r="U193" s="4"/>
      <c r="V193" s="4"/>
      <c r="W193" s="4">
        <v>0</v>
      </c>
      <c r="X193" s="4">
        <v>0</v>
      </c>
      <c r="Y193" s="4">
        <v>0</v>
      </c>
      <c r="Z193" s="4">
        <v>0</v>
      </c>
      <c r="AA193" s="4">
        <v>0</v>
      </c>
      <c r="AB193" s="4">
        <v>0</v>
      </c>
      <c r="AC193" s="4">
        <v>0</v>
      </c>
      <c r="AD193" s="4">
        <v>0</v>
      </c>
      <c r="AE193" s="4">
        <v>0</v>
      </c>
      <c r="AF193" s="4">
        <v>0</v>
      </c>
      <c r="AG193" s="4">
        <v>0</v>
      </c>
      <c r="AH193" s="4">
        <v>0</v>
      </c>
      <c r="AI193" s="4">
        <v>0</v>
      </c>
      <c r="AJ193" s="4">
        <v>0</v>
      </c>
      <c r="AK193" s="4">
        <v>0</v>
      </c>
      <c r="AL193" s="4">
        <v>0</v>
      </c>
      <c r="AM193" s="4">
        <v>0</v>
      </c>
      <c r="AN193" s="4">
        <v>0</v>
      </c>
      <c r="AO193" s="4">
        <v>0</v>
      </c>
      <c r="AP193" s="4">
        <v>0</v>
      </c>
      <c r="AQ193" s="4">
        <v>0</v>
      </c>
      <c r="AR193" s="4">
        <v>0</v>
      </c>
      <c r="AS193" s="4">
        <v>0</v>
      </c>
      <c r="AT193" s="4">
        <v>0</v>
      </c>
      <c r="AU193" s="4">
        <v>0</v>
      </c>
      <c r="AV193" s="4">
        <v>0</v>
      </c>
      <c r="AW193" s="4">
        <v>0</v>
      </c>
      <c r="AX193" s="34">
        <v>0</v>
      </c>
      <c r="AZ193" s="35"/>
      <c r="BA193" s="4"/>
      <c r="BB193" s="4"/>
      <c r="BC193" s="4"/>
      <c r="BD193" s="4"/>
      <c r="BE193" s="4"/>
      <c r="BF193" s="4"/>
      <c r="BG193" s="4"/>
      <c r="BH193" s="4">
        <v>0</v>
      </c>
      <c r="BI193" s="4">
        <v>0</v>
      </c>
      <c r="BJ193" s="4">
        <v>0</v>
      </c>
      <c r="BK193" s="4">
        <v>0</v>
      </c>
      <c r="BL193" s="4">
        <v>0</v>
      </c>
      <c r="BM193" s="4">
        <v>0</v>
      </c>
      <c r="BN193" s="4">
        <v>0</v>
      </c>
      <c r="BO193" s="4">
        <v>0</v>
      </c>
      <c r="BP193" s="4">
        <v>0</v>
      </c>
      <c r="BQ193" s="4">
        <v>0</v>
      </c>
      <c r="BR193" s="4">
        <v>0</v>
      </c>
      <c r="BS193" s="4">
        <v>0</v>
      </c>
      <c r="BT193" s="4">
        <v>0</v>
      </c>
      <c r="BU193" s="4">
        <v>0</v>
      </c>
      <c r="BV193" s="4">
        <v>0</v>
      </c>
      <c r="BW193" s="4">
        <v>0</v>
      </c>
      <c r="BX193" s="4">
        <v>0</v>
      </c>
      <c r="BY193" s="4">
        <v>0</v>
      </c>
      <c r="BZ193" s="4">
        <v>0</v>
      </c>
      <c r="CA193" s="4">
        <v>0</v>
      </c>
      <c r="CB193" s="4">
        <v>0</v>
      </c>
      <c r="CC193" s="4">
        <v>0</v>
      </c>
      <c r="CD193" s="4">
        <v>0</v>
      </c>
      <c r="CE193" s="4">
        <v>0</v>
      </c>
      <c r="CF193" s="4">
        <v>0</v>
      </c>
      <c r="CG193" s="4">
        <v>0</v>
      </c>
      <c r="CH193" s="4">
        <v>0</v>
      </c>
      <c r="CI193" s="34">
        <v>0</v>
      </c>
      <c r="CK193" s="35"/>
      <c r="CL193" s="4"/>
      <c r="CM193" s="4"/>
      <c r="CN193" s="4"/>
      <c r="CO193" s="4"/>
      <c r="CP193" s="4"/>
      <c r="CQ193" s="4"/>
      <c r="CR193" s="4"/>
      <c r="CS193" s="4">
        <v>0</v>
      </c>
      <c r="CT193" s="4">
        <v>0</v>
      </c>
      <c r="CU193" s="4">
        <v>0</v>
      </c>
      <c r="CV193" s="4">
        <v>0</v>
      </c>
      <c r="CW193" s="4">
        <v>0</v>
      </c>
      <c r="CX193" s="4">
        <v>0</v>
      </c>
      <c r="CY193" s="4">
        <v>0</v>
      </c>
      <c r="CZ193" s="4">
        <v>0</v>
      </c>
      <c r="DA193" s="140">
        <f>DT192/(DO185-DA185+1)</f>
        <v>53.681999999999995</v>
      </c>
      <c r="DB193" s="140">
        <f>DT192/(DO185-DA185+1)</f>
        <v>53.681999999999995</v>
      </c>
      <c r="DC193" s="140">
        <f>DT192/(DO185-DA185+1)</f>
        <v>53.681999999999995</v>
      </c>
      <c r="DD193" s="140">
        <f>DT192/(DO185-DA185+1)</f>
        <v>53.681999999999995</v>
      </c>
      <c r="DE193" s="140">
        <f>DT192/(DO185-DA185+1)</f>
        <v>53.681999999999995</v>
      </c>
      <c r="DF193" s="140">
        <f>DT192/(DO185-DA185+1)</f>
        <v>53.681999999999995</v>
      </c>
      <c r="DG193" s="140">
        <f>DT192/(DO185-DA185+1)</f>
        <v>53.681999999999995</v>
      </c>
      <c r="DH193" s="140">
        <f>DT192/(DO185-DA185+1)</f>
        <v>53.681999999999995</v>
      </c>
      <c r="DI193" s="140">
        <f>DT192/(DO185-DA185+1)</f>
        <v>53.681999999999995</v>
      </c>
      <c r="DJ193" s="140">
        <f>DT192/(DO185-DA185+1)</f>
        <v>53.681999999999995</v>
      </c>
      <c r="DK193" s="140">
        <f>DT192/(DO185-DA185+1)</f>
        <v>53.681999999999995</v>
      </c>
      <c r="DL193" s="140">
        <f>DT192/(DO185-DA185+1)</f>
        <v>53.681999999999995</v>
      </c>
      <c r="DM193" s="140">
        <f>DT192/(DO185-DA185+1)</f>
        <v>53.681999999999995</v>
      </c>
      <c r="DN193" s="140">
        <f>DT192/(DO185-DA185+1)</f>
        <v>53.681999999999995</v>
      </c>
      <c r="DO193" s="140">
        <f>DT192/(DO185-DA185+1)</f>
        <v>53.681999999999995</v>
      </c>
      <c r="DP193" s="140">
        <v>0</v>
      </c>
      <c r="DQ193" s="140">
        <v>0</v>
      </c>
      <c r="DR193" s="140">
        <v>0</v>
      </c>
      <c r="DS193" s="140">
        <v>0</v>
      </c>
      <c r="DT193" s="142">
        <v>0</v>
      </c>
      <c r="DV193" s="35"/>
      <c r="DW193" s="4"/>
      <c r="DX193" s="4"/>
      <c r="DY193" s="4"/>
      <c r="DZ193" s="4"/>
      <c r="EA193" s="4"/>
      <c r="EB193" s="4"/>
      <c r="EC193" s="4"/>
      <c r="ED193" s="4">
        <v>0</v>
      </c>
      <c r="EE193" s="4">
        <v>0</v>
      </c>
      <c r="EF193" s="4">
        <v>0</v>
      </c>
      <c r="EG193" s="4">
        <v>0</v>
      </c>
      <c r="EH193" s="4">
        <v>0</v>
      </c>
      <c r="EI193" s="4">
        <v>0</v>
      </c>
      <c r="EJ193" s="4">
        <v>0</v>
      </c>
      <c r="EK193" s="4">
        <v>0</v>
      </c>
      <c r="EL193" s="140">
        <f>FE192/(FD185-EL185+1)</f>
        <v>62.64947368421052</v>
      </c>
      <c r="EM193" s="140">
        <f>FE192/(FD185-EL185+1)</f>
        <v>62.64947368421052</v>
      </c>
      <c r="EN193" s="140">
        <f>FE192/(FD185-EL185+1)</f>
        <v>62.64947368421052</v>
      </c>
      <c r="EO193" s="140">
        <f>FE192/(FD185-EL185+1)</f>
        <v>62.64947368421052</v>
      </c>
      <c r="EP193" s="140">
        <f>FE192/(FD185-EL185+1)</f>
        <v>62.64947368421052</v>
      </c>
      <c r="EQ193" s="140">
        <f>FE192/(FD185-EL185+1)</f>
        <v>62.64947368421052</v>
      </c>
      <c r="ER193" s="140">
        <f>FE192/(FD185-EL185+1)</f>
        <v>62.64947368421052</v>
      </c>
      <c r="ES193" s="140">
        <f>FE192/(FD185-EL185+1)</f>
        <v>62.64947368421052</v>
      </c>
      <c r="ET193" s="140">
        <f>FE192/(FD185-EL185+1)</f>
        <v>62.64947368421052</v>
      </c>
      <c r="EU193" s="140">
        <f>FE192/(FD185-EL185+1)</f>
        <v>62.64947368421052</v>
      </c>
      <c r="EV193" s="140">
        <f>FE192/(FD185-EL185+1)</f>
        <v>62.64947368421052</v>
      </c>
      <c r="EW193" s="140">
        <f>FE192/(FD185-EL185+1)</f>
        <v>62.64947368421052</v>
      </c>
      <c r="EX193" s="140">
        <f>FE192/(FD185-EL185+1)</f>
        <v>62.64947368421052</v>
      </c>
      <c r="EY193" s="140">
        <f>FE192/(FD185-EL185+1)</f>
        <v>62.64947368421052</v>
      </c>
      <c r="EZ193" s="140">
        <f>FE192/(FD185-EL185+1)</f>
        <v>62.64947368421052</v>
      </c>
      <c r="FA193" s="140">
        <f>FE192/(FD185-EL185+1)</f>
        <v>62.64947368421052</v>
      </c>
      <c r="FB193" s="140">
        <f>FE192/(FD185-EL185+1)</f>
        <v>62.64947368421052</v>
      </c>
      <c r="FC193" s="140">
        <f>FE192/(FD185-EL185+1)</f>
        <v>62.64947368421052</v>
      </c>
      <c r="FD193" s="140">
        <f>FE192/(FD185-EL185+1)</f>
        <v>62.64947368421052</v>
      </c>
      <c r="FE193" s="142">
        <v>0</v>
      </c>
      <c r="FG193" s="35"/>
      <c r="FH193" s="4"/>
      <c r="FI193" s="4"/>
      <c r="FJ193" s="4"/>
      <c r="FK193" s="4"/>
      <c r="FL193" s="4"/>
      <c r="FM193" s="4"/>
      <c r="FN193" s="4"/>
      <c r="FO193" s="4">
        <v>0</v>
      </c>
      <c r="FP193" s="4">
        <v>0</v>
      </c>
      <c r="FQ193" s="4">
        <v>0</v>
      </c>
      <c r="FR193" s="4">
        <v>0</v>
      </c>
      <c r="FS193" s="4">
        <v>0</v>
      </c>
      <c r="FT193" s="4">
        <v>0</v>
      </c>
      <c r="FU193" s="4">
        <v>0</v>
      </c>
      <c r="FV193" s="4">
        <v>0</v>
      </c>
      <c r="FW193" s="4">
        <v>0</v>
      </c>
      <c r="FX193" s="4">
        <v>0</v>
      </c>
      <c r="FY193" s="4">
        <v>0</v>
      </c>
      <c r="FZ193" s="4">
        <v>0</v>
      </c>
      <c r="GA193" s="4">
        <v>0</v>
      </c>
      <c r="GB193" s="4">
        <v>0</v>
      </c>
      <c r="GC193" s="4">
        <v>0</v>
      </c>
      <c r="GD193" s="4">
        <v>0</v>
      </c>
      <c r="GE193" s="4">
        <v>0</v>
      </c>
      <c r="GF193" s="4">
        <v>0</v>
      </c>
      <c r="GG193" s="4">
        <v>0</v>
      </c>
      <c r="GH193" s="4">
        <v>0</v>
      </c>
      <c r="GI193" s="4">
        <v>0</v>
      </c>
      <c r="GJ193" s="4">
        <v>0</v>
      </c>
      <c r="GK193" s="4">
        <v>0</v>
      </c>
      <c r="GL193" s="4">
        <v>0</v>
      </c>
      <c r="GM193" s="4">
        <v>0</v>
      </c>
      <c r="GN193" s="4">
        <v>0</v>
      </c>
      <c r="GO193" s="4">
        <v>0</v>
      </c>
      <c r="GP193" s="34">
        <v>0</v>
      </c>
    </row>
    <row r="194" spans="3:198" s="6" customFormat="1" ht="18" customHeight="1" x14ac:dyDescent="0.2">
      <c r="C194" s="309" t="s">
        <v>93</v>
      </c>
      <c r="D194" s="310"/>
      <c r="E194" s="296" t="s">
        <v>28</v>
      </c>
      <c r="F194" s="305"/>
      <c r="H194" s="61"/>
      <c r="I194" s="4"/>
      <c r="J194" s="4"/>
      <c r="K194" s="4"/>
      <c r="L194" s="83"/>
      <c r="M194" s="62"/>
      <c r="O194" s="35"/>
      <c r="P194" s="4"/>
      <c r="Q194" s="4"/>
      <c r="R194" s="4"/>
      <c r="S194" s="4"/>
      <c r="T194" s="4"/>
      <c r="U194" s="140"/>
      <c r="V194" s="170">
        <f>SUM(V186,V188,V193)</f>
        <v>40</v>
      </c>
      <c r="W194" s="170">
        <f t="shared" ref="W194:X194" si="51">SUM(W186,W188,W191,W193)</f>
        <v>73.052499999999995</v>
      </c>
      <c r="X194" s="170">
        <f t="shared" si="51"/>
        <v>73.052499999999995</v>
      </c>
      <c r="Y194" s="170">
        <f>SUM(Y186,Y188,Y191,Y193)</f>
        <v>73.052499999999995</v>
      </c>
      <c r="Z194" s="170">
        <f t="shared" ref="Z194:AX194" si="52">SUM(Z186,Z188,Z191,Z193)</f>
        <v>73.052499999999995</v>
      </c>
      <c r="AA194" s="170">
        <f t="shared" si="52"/>
        <v>73.052499999999995</v>
      </c>
      <c r="AB194" s="170">
        <f t="shared" si="52"/>
        <v>73.052499999999995</v>
      </c>
      <c r="AC194" s="170">
        <f t="shared" si="52"/>
        <v>73.052499999999995</v>
      </c>
      <c r="AD194" s="170">
        <f t="shared" si="52"/>
        <v>73.052499999999995</v>
      </c>
      <c r="AE194" s="170">
        <f t="shared" si="52"/>
        <v>40</v>
      </c>
      <c r="AF194" s="170">
        <f t="shared" si="52"/>
        <v>40</v>
      </c>
      <c r="AG194" s="170">
        <f t="shared" si="52"/>
        <v>40</v>
      </c>
      <c r="AH194" s="170">
        <f t="shared" si="52"/>
        <v>40</v>
      </c>
      <c r="AI194" s="170">
        <f t="shared" si="52"/>
        <v>40</v>
      </c>
      <c r="AJ194" s="170">
        <f t="shared" si="52"/>
        <v>40</v>
      </c>
      <c r="AK194" s="170">
        <f t="shared" si="52"/>
        <v>40</v>
      </c>
      <c r="AL194" s="170">
        <f t="shared" si="52"/>
        <v>40</v>
      </c>
      <c r="AM194" s="170">
        <f t="shared" si="52"/>
        <v>40</v>
      </c>
      <c r="AN194" s="170">
        <f t="shared" si="52"/>
        <v>40</v>
      </c>
      <c r="AO194" s="170">
        <f t="shared" si="52"/>
        <v>40</v>
      </c>
      <c r="AP194" s="170">
        <f t="shared" si="52"/>
        <v>40</v>
      </c>
      <c r="AQ194" s="170">
        <f t="shared" si="52"/>
        <v>40</v>
      </c>
      <c r="AR194" s="170">
        <f t="shared" si="52"/>
        <v>40</v>
      </c>
      <c r="AS194" s="170">
        <f t="shared" si="52"/>
        <v>40</v>
      </c>
      <c r="AT194" s="170">
        <f t="shared" si="52"/>
        <v>40</v>
      </c>
      <c r="AU194" s="170">
        <f t="shared" si="52"/>
        <v>40</v>
      </c>
      <c r="AV194" s="170">
        <f t="shared" si="52"/>
        <v>40</v>
      </c>
      <c r="AW194" s="170">
        <f t="shared" si="52"/>
        <v>40</v>
      </c>
      <c r="AX194" s="141">
        <f t="shared" si="52"/>
        <v>40</v>
      </c>
      <c r="AZ194" s="35"/>
      <c r="BA194" s="4"/>
      <c r="BB194" s="4"/>
      <c r="BC194" s="4"/>
      <c r="BD194" s="4"/>
      <c r="BE194" s="4"/>
      <c r="BF194" s="140"/>
      <c r="BG194" s="170">
        <f>SUM(BG186,BG188,BG193)</f>
        <v>40</v>
      </c>
      <c r="BH194" s="170">
        <f t="shared" ref="BH194:BI194" si="53">SUM(BH186,BH188,BH191,BH193)</f>
        <v>40</v>
      </c>
      <c r="BI194" s="170">
        <f t="shared" si="53"/>
        <v>40</v>
      </c>
      <c r="BJ194" s="170">
        <f>SUM(BJ186,BJ188,BJ191,BJ193)</f>
        <v>40</v>
      </c>
      <c r="BK194" s="170">
        <f t="shared" ref="BK194" si="54">SUM(BK186,BK188,BK191,BK193)</f>
        <v>40</v>
      </c>
      <c r="BL194" s="170">
        <f t="shared" ref="BL194" si="55">SUM(BL186,BL188,BL191,BL193)</f>
        <v>40</v>
      </c>
      <c r="BM194" s="170">
        <f t="shared" ref="BM194" si="56">SUM(BM186,BM188,BM191,BM193)</f>
        <v>40</v>
      </c>
      <c r="BN194" s="170">
        <f t="shared" ref="BN194" si="57">SUM(BN186,BN188,BN191,BN193)</f>
        <v>40</v>
      </c>
      <c r="BO194" s="170">
        <f t="shared" ref="BO194" si="58">SUM(BO186,BO188,BO191,BO193)</f>
        <v>40</v>
      </c>
      <c r="BP194" s="170">
        <f>SUM(BP186,BP188,BP191,BP193)</f>
        <v>40</v>
      </c>
      <c r="BQ194" s="170">
        <f>SUM(BQ186,BQ188,BQ191,BQ193)</f>
        <v>40</v>
      </c>
      <c r="BR194" s="170">
        <f t="shared" ref="BR194" si="59">SUM(BR186,BR188,BR191,BR193)</f>
        <v>40</v>
      </c>
      <c r="BS194" s="170">
        <f t="shared" ref="BS194" si="60">SUM(BS186,BS188,BS191,BS193)</f>
        <v>40</v>
      </c>
      <c r="BT194" s="170">
        <f t="shared" ref="BT194" si="61">SUM(BT186,BT188,BT191,BT193)</f>
        <v>40</v>
      </c>
      <c r="BU194" s="170">
        <f t="shared" ref="BU194" si="62">SUM(BU186,BU188,BU191,BU193)</f>
        <v>40</v>
      </c>
      <c r="BV194" s="170">
        <f t="shared" ref="BV194" si="63">SUM(BV186,BV188,BV191,BV193)</f>
        <v>40</v>
      </c>
      <c r="BW194" s="170">
        <f t="shared" ref="BW194" si="64">SUM(BW186,BW188,BW191,BW193)</f>
        <v>40</v>
      </c>
      <c r="BX194" s="170">
        <f t="shared" ref="BX194" si="65">SUM(BX186,BX188,BX191,BX193)</f>
        <v>40</v>
      </c>
      <c r="BY194" s="170">
        <f t="shared" ref="BY194" si="66">SUM(BY186,BY188,BY191,BY193)</f>
        <v>40</v>
      </c>
      <c r="BZ194" s="170">
        <f t="shared" ref="BZ194" si="67">SUM(BZ186,BZ188,BZ191,BZ193)</f>
        <v>40</v>
      </c>
      <c r="CA194" s="170">
        <f t="shared" ref="CA194" si="68">SUM(CA186,CA188,CA191,CA193)</f>
        <v>40</v>
      </c>
      <c r="CB194" s="170">
        <f t="shared" ref="CB194" si="69">SUM(CB186,CB188,CB191,CB193)</f>
        <v>40</v>
      </c>
      <c r="CC194" s="170">
        <f t="shared" ref="CC194" si="70">SUM(CC186,CC188,CC191,CC193)</f>
        <v>40</v>
      </c>
      <c r="CD194" s="170">
        <f t="shared" ref="CD194" si="71">SUM(CD186,CD188,CD191,CD193)</f>
        <v>40</v>
      </c>
      <c r="CE194" s="170">
        <f t="shared" ref="CE194" si="72">SUM(CE186,CE188,CE191,CE193)</f>
        <v>40</v>
      </c>
      <c r="CF194" s="170">
        <f t="shared" ref="CF194" si="73">SUM(CF186,CF188,CF191,CF193)</f>
        <v>40</v>
      </c>
      <c r="CG194" s="170">
        <f t="shared" ref="CG194" si="74">SUM(CG186,CG188,CG191,CG193)</f>
        <v>40</v>
      </c>
      <c r="CH194" s="170">
        <f t="shared" ref="CH194" si="75">SUM(CH186,CH188,CH191,CH193)</f>
        <v>40</v>
      </c>
      <c r="CI194" s="141">
        <f t="shared" ref="CI194" si="76">SUM(CI186,CI188,CI191,CI193)</f>
        <v>40</v>
      </c>
      <c r="CK194" s="35"/>
      <c r="CL194" s="4"/>
      <c r="CM194" s="4"/>
      <c r="CN194" s="4"/>
      <c r="CO194" s="4"/>
      <c r="CP194" s="4"/>
      <c r="CQ194" s="140"/>
      <c r="CR194" s="170">
        <f t="shared" ref="CR194:CT194" si="77">SUM(CR186,CR188,CR191,CR193)</f>
        <v>40</v>
      </c>
      <c r="CS194" s="170">
        <f t="shared" si="77"/>
        <v>80.650000000000006</v>
      </c>
      <c r="CT194" s="170">
        <f t="shared" si="77"/>
        <v>80.650000000000006</v>
      </c>
      <c r="CU194" s="170">
        <f>SUM(CU186,CU188,CU191,CU193)</f>
        <v>80.650000000000006</v>
      </c>
      <c r="CV194" s="170">
        <f t="shared" ref="CV194" si="78">SUM(CV186,CV188,CV191,CV193)</f>
        <v>80.650000000000006</v>
      </c>
      <c r="CW194" s="170">
        <f t="shared" ref="CW194" si="79">SUM(CW186,CW188,CW191,CW193)</f>
        <v>80.650000000000006</v>
      </c>
      <c r="CX194" s="170">
        <f t="shared" ref="CX194" si="80">SUM(CX186,CX188,CX191,CX193)</f>
        <v>80.650000000000006</v>
      </c>
      <c r="CY194" s="170">
        <f t="shared" ref="CY194" si="81">SUM(CY186,CY188,CY191,CY193)</f>
        <v>80.650000000000006</v>
      </c>
      <c r="CZ194" s="170">
        <f t="shared" ref="CZ194" si="82">SUM(CZ186,CZ188,CZ191,CZ193)</f>
        <v>80.650000000000006</v>
      </c>
      <c r="DA194" s="170">
        <f t="shared" ref="DA194" si="83">SUM(DA186,DA188,DA191,DA193)</f>
        <v>119.87866666666665</v>
      </c>
      <c r="DB194" s="170">
        <f t="shared" ref="DB194" si="84">SUM(DB186,DB188,DB191,DB193)</f>
        <v>119.87866666666665</v>
      </c>
      <c r="DC194" s="170">
        <f t="shared" ref="DC194" si="85">SUM(DC186,DC188,DC191,DC193)</f>
        <v>119.87866666666665</v>
      </c>
      <c r="DD194" s="170">
        <f t="shared" ref="DD194" si="86">SUM(DD186,DD188,DD191,DD193)</f>
        <v>119.87866666666665</v>
      </c>
      <c r="DE194" s="170">
        <f t="shared" ref="DE194" si="87">SUM(DE186,DE188,DE191,DE193)</f>
        <v>109.87866666666665</v>
      </c>
      <c r="DF194" s="170">
        <f t="shared" ref="DF194" si="88">SUM(DF186,DF188,DF191,DF193)</f>
        <v>109.87866666666665</v>
      </c>
      <c r="DG194" s="170">
        <f t="shared" ref="DG194" si="89">SUM(DG186,DG188,DG191,DG193)</f>
        <v>109.87866666666665</v>
      </c>
      <c r="DH194" s="170">
        <f t="shared" ref="DH194" si="90">SUM(DH186,DH188,DH191,DH193)</f>
        <v>109.87866666666665</v>
      </c>
      <c r="DI194" s="170">
        <f t="shared" ref="DI194" si="91">SUM(DI186,DI188,DI191,DI193)</f>
        <v>109.87866666666665</v>
      </c>
      <c r="DJ194" s="170">
        <f t="shared" ref="DJ194" si="92">SUM(DJ186,DJ188,DJ191,DJ193)</f>
        <v>99.878666666666646</v>
      </c>
      <c r="DK194" s="170">
        <f t="shared" ref="DK194" si="93">SUM(DK186,DK188,DK191,DK193)</f>
        <v>99.878666666666646</v>
      </c>
      <c r="DL194" s="170">
        <f t="shared" ref="DL194" si="94">SUM(DL186,DL188,DL191,DL193)</f>
        <v>99.878666666666646</v>
      </c>
      <c r="DM194" s="170">
        <f t="shared" ref="DM194" si="95">SUM(DM186,DM188,DM191,DM193)</f>
        <v>99.878666666666646</v>
      </c>
      <c r="DN194" s="170">
        <f t="shared" ref="DN194" si="96">SUM(DN186,DN188,DN191,DN193)</f>
        <v>99.878666666666646</v>
      </c>
      <c r="DO194" s="170">
        <f t="shared" ref="DO194" si="97">SUM(DO186,DO188,DO191,DO193)</f>
        <v>79.87866666666666</v>
      </c>
      <c r="DP194" s="170">
        <f t="shared" ref="DP194" si="98">SUM(DP186,DP188,DP191,DP193)</f>
        <v>0</v>
      </c>
      <c r="DQ194" s="170">
        <f t="shared" ref="DQ194" si="99">SUM(DQ186,DQ188,DQ191,DQ193)</f>
        <v>0</v>
      </c>
      <c r="DR194" s="170">
        <f>SUM(DR186,DR188,DR191,DR193)</f>
        <v>0</v>
      </c>
      <c r="DS194" s="170">
        <f t="shared" ref="DS194" si="100">SUM(DS186,DS188,DS191,DS193)</f>
        <v>0</v>
      </c>
      <c r="DT194" s="141">
        <f t="shared" ref="DT194" si="101">SUM(DT186,DT188,DT191,DT193)</f>
        <v>0</v>
      </c>
      <c r="DV194" s="35"/>
      <c r="DW194" s="4"/>
      <c r="DX194" s="4"/>
      <c r="DY194" s="4"/>
      <c r="DZ194" s="4"/>
      <c r="EA194" s="4"/>
      <c r="EB194" s="140"/>
      <c r="EC194" s="170">
        <f t="shared" ref="EC194" si="102">SUM(EC186,EC188,EC191,EC193)</f>
        <v>40</v>
      </c>
      <c r="ED194" s="170">
        <f t="shared" ref="ED194" si="103">SUM(ED186,ED188,ED191,ED193)</f>
        <v>103.34625</v>
      </c>
      <c r="EE194" s="170">
        <f t="shared" ref="EE194" si="104">SUM(EE186,EE188,EE191,EE193)</f>
        <v>103.34625</v>
      </c>
      <c r="EF194" s="170">
        <f>SUM(EF186,EF188,EF191,EF193)</f>
        <v>103.34625</v>
      </c>
      <c r="EG194" s="170">
        <f t="shared" ref="EG194" si="105">SUM(EG186,EG188,EG191,EG193)</f>
        <v>103.34625</v>
      </c>
      <c r="EH194" s="170">
        <f t="shared" ref="EH194" si="106">SUM(EH186,EH188,EH191,EH193)</f>
        <v>103.34625</v>
      </c>
      <c r="EI194" s="170">
        <f t="shared" ref="EI194" si="107">SUM(EI186,EI188,EI191,EI193)</f>
        <v>103.34625</v>
      </c>
      <c r="EJ194" s="170">
        <f t="shared" ref="EJ194" si="108">SUM(EJ186,EJ188,EJ191,EJ193)</f>
        <v>103.34625</v>
      </c>
      <c r="EK194" s="170">
        <f t="shared" ref="EK194" si="109">SUM(EK186,EK188,EK191,EK193)</f>
        <v>103.34625</v>
      </c>
      <c r="EL194" s="170">
        <f t="shared" ref="EL194" si="110">SUM(EL186,EL188,EL191,EL193)</f>
        <v>102.64947368421052</v>
      </c>
      <c r="EM194" s="170">
        <f t="shared" ref="EM194" si="111">SUM(EM186,EM188,EM191,EM193)</f>
        <v>102.64947368421052</v>
      </c>
      <c r="EN194" s="170">
        <f t="shared" ref="EN194" si="112">SUM(EN186,EN188,EN191,EN193)</f>
        <v>102.64947368421052</v>
      </c>
      <c r="EO194" s="170">
        <f t="shared" ref="EO194" si="113">SUM(EO186,EO188,EO191,EO193)</f>
        <v>102.64947368421052</v>
      </c>
      <c r="EP194" s="170">
        <f t="shared" ref="EP194" si="114">SUM(EP186,EP188,EP191,EP193)</f>
        <v>92.64947368421052</v>
      </c>
      <c r="EQ194" s="170">
        <f t="shared" ref="EQ194" si="115">SUM(EQ186,EQ188,EQ191,EQ193)</f>
        <v>92.64947368421052</v>
      </c>
      <c r="ER194" s="170">
        <f t="shared" ref="ER194" si="116">SUM(ER186,ER188,ER191,ER193)</f>
        <v>92.64947368421052</v>
      </c>
      <c r="ES194" s="170">
        <f t="shared" ref="ES194" si="117">SUM(ES186,ES188,ES191,ES193)</f>
        <v>92.64947368421052</v>
      </c>
      <c r="ET194" s="170">
        <f t="shared" ref="ET194" si="118">SUM(ET186,ET188,ET191,ET193)</f>
        <v>92.64947368421052</v>
      </c>
      <c r="EU194" s="170">
        <f t="shared" ref="EU194" si="119">SUM(EU186,EU188,EU191,EU193)</f>
        <v>82.64947368421052</v>
      </c>
      <c r="EV194" s="170">
        <f t="shared" ref="EV194" si="120">SUM(EV186,EV188,EV191,EV193)</f>
        <v>82.64947368421052</v>
      </c>
      <c r="EW194" s="170">
        <f t="shared" ref="EW194" si="121">SUM(EW186,EW188,EW191,EW193)</f>
        <v>82.64947368421052</v>
      </c>
      <c r="EX194" s="170">
        <f t="shared" ref="EX194" si="122">SUM(EX186,EX188,EX191,EX193)</f>
        <v>82.64947368421052</v>
      </c>
      <c r="EY194" s="170">
        <f t="shared" ref="EY194" si="123">SUM(EY186,EY188,EY191,EY193)</f>
        <v>82.64947368421052</v>
      </c>
      <c r="EZ194" s="170">
        <f t="shared" ref="EZ194" si="124">SUM(EZ186,EZ188,EZ191,EZ193)</f>
        <v>72.64947368421052</v>
      </c>
      <c r="FA194" s="170">
        <f t="shared" ref="FA194" si="125">SUM(FA186,FA188,FA191,FA193)</f>
        <v>72.64947368421052</v>
      </c>
      <c r="FB194" s="170">
        <f t="shared" ref="FB194" si="126">SUM(FB186,FB188,FB191,FB193)</f>
        <v>72.64947368421052</v>
      </c>
      <c r="FC194" s="170">
        <f>SUM(FC186,FC188,FC191,FC193)</f>
        <v>72.64947368421052</v>
      </c>
      <c r="FD194" s="170">
        <f t="shared" ref="FD194" si="127">SUM(FD186,FD188,FD191,FD193)</f>
        <v>72.64947368421052</v>
      </c>
      <c r="FE194" s="141">
        <f t="shared" ref="FE194" si="128">SUM(FE186,FE188,FE191,FE193)</f>
        <v>0</v>
      </c>
      <c r="FG194" s="35"/>
      <c r="FH194" s="4"/>
      <c r="FI194" s="4"/>
      <c r="FJ194" s="4"/>
      <c r="FK194" s="4"/>
      <c r="FL194" s="4"/>
      <c r="FM194" s="140"/>
      <c r="FN194" s="170">
        <f>SUM(FN186,FN188,FN193)</f>
        <v>40</v>
      </c>
      <c r="FO194" s="170">
        <f t="shared" ref="FO194:FP194" si="129">SUM(FO186,FO188,FO191,FO193)</f>
        <v>71.657499999999999</v>
      </c>
      <c r="FP194" s="170">
        <f t="shared" si="129"/>
        <v>71.657499999999999</v>
      </c>
      <c r="FQ194" s="170">
        <f>SUM(FQ186,FQ188,FQ191,FQ193)</f>
        <v>71.657499999999999</v>
      </c>
      <c r="FR194" s="170">
        <f t="shared" ref="FR194" si="130">SUM(FR186,FR188,FR191,FR193)</f>
        <v>71.657499999999999</v>
      </c>
      <c r="FS194" s="170">
        <f t="shared" ref="FS194" si="131">SUM(FS186,FS188,FS191,FS193)</f>
        <v>71.657499999999999</v>
      </c>
      <c r="FT194" s="170">
        <f t="shared" ref="FT194" si="132">SUM(FT186,FT188,FT191,FT193)</f>
        <v>71.657499999999999</v>
      </c>
      <c r="FU194" s="170">
        <f t="shared" ref="FU194" si="133">SUM(FU186,FU188,FU191,FU193)</f>
        <v>71.657499999999999</v>
      </c>
      <c r="FV194" s="170">
        <f t="shared" ref="FV194" si="134">SUM(FV186,FV188,FV191,FV193)</f>
        <v>71.657499999999999</v>
      </c>
      <c r="FW194" s="170">
        <f t="shared" ref="FW194" si="135">SUM(FW186,FW188,FW191,FW193)</f>
        <v>40</v>
      </c>
      <c r="FX194" s="170">
        <f t="shared" ref="FX194" si="136">SUM(FX186,FX188,FX191,FX193)</f>
        <v>40</v>
      </c>
      <c r="FY194" s="170">
        <f t="shared" ref="FY194" si="137">SUM(FY186,FY188,FY191,FY193)</f>
        <v>40</v>
      </c>
      <c r="FZ194" s="170">
        <f t="shared" ref="FZ194" si="138">SUM(FZ186,FZ188,FZ191,FZ193)</f>
        <v>40</v>
      </c>
      <c r="GA194" s="170">
        <f t="shared" ref="GA194" si="139">SUM(GA186,GA188,GA191,GA193)</f>
        <v>40</v>
      </c>
      <c r="GB194" s="170">
        <f t="shared" ref="GB194" si="140">SUM(GB186,GB188,GB191,GB193)</f>
        <v>40</v>
      </c>
      <c r="GC194" s="170">
        <f t="shared" ref="GC194" si="141">SUM(GC186,GC188,GC191,GC193)</f>
        <v>40</v>
      </c>
      <c r="GD194" s="170">
        <f t="shared" ref="GD194" si="142">SUM(GD186,GD188,GD191,GD193)</f>
        <v>40</v>
      </c>
      <c r="GE194" s="170">
        <f t="shared" ref="GE194" si="143">SUM(GE186,GE188,GE191,GE193)</f>
        <v>40</v>
      </c>
      <c r="GF194" s="170">
        <f t="shared" ref="GF194" si="144">SUM(GF186,GF188,GF191,GF193)</f>
        <v>40</v>
      </c>
      <c r="GG194" s="170">
        <f t="shared" ref="GG194" si="145">SUM(GG186,GG188,GG191,GG193)</f>
        <v>40</v>
      </c>
      <c r="GH194" s="170">
        <f t="shared" ref="GH194" si="146">SUM(GH186,GH188,GH191,GH193)</f>
        <v>40</v>
      </c>
      <c r="GI194" s="170">
        <f t="shared" ref="GI194" si="147">SUM(GI186,GI188,GI191,GI193)</f>
        <v>40</v>
      </c>
      <c r="GJ194" s="170">
        <f t="shared" ref="GJ194" si="148">SUM(GJ186,GJ188,GJ191,GJ193)</f>
        <v>40</v>
      </c>
      <c r="GK194" s="170">
        <f t="shared" ref="GK194" si="149">SUM(GK186,GK188,GK191,GK193)</f>
        <v>40</v>
      </c>
      <c r="GL194" s="170">
        <f t="shared" ref="GL194" si="150">SUM(GL186,GL188,GL191,GL193)</f>
        <v>40</v>
      </c>
      <c r="GM194" s="170">
        <f t="shared" ref="GM194" si="151">SUM(GM186,GM188,GM191,GM193)</f>
        <v>40</v>
      </c>
      <c r="GN194" s="170">
        <f t="shared" ref="GN194" si="152">SUM(GN186,GN188,GN191,GN193)</f>
        <v>40</v>
      </c>
      <c r="GO194" s="170">
        <f t="shared" ref="GO194" si="153">SUM(GO186,GO188,GO191,GO193)</f>
        <v>40</v>
      </c>
      <c r="GP194" s="141">
        <f t="shared" ref="GP194" si="154">SUM(GP186,GP188,GP191,GP193)</f>
        <v>40</v>
      </c>
    </row>
    <row r="195" spans="3:198" s="6" customFormat="1" ht="15" customHeight="1" x14ac:dyDescent="0.2">
      <c r="C195" s="46" t="s">
        <v>375</v>
      </c>
      <c r="D195" s="41"/>
      <c r="E195" s="41"/>
      <c r="F195" s="41"/>
      <c r="H195" s="42"/>
      <c r="I195" s="42"/>
      <c r="J195" s="42"/>
      <c r="K195" s="42"/>
      <c r="L195" s="42"/>
      <c r="M195" s="42"/>
      <c r="N195" s="43"/>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3"/>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3"/>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3"/>
      <c r="DV195" s="42"/>
      <c r="DW195" s="42"/>
      <c r="DX195" s="42"/>
      <c r="DY195" s="42"/>
      <c r="DZ195" s="42"/>
      <c r="EA195" s="42"/>
      <c r="EB195" s="42"/>
      <c r="EC195" s="42"/>
      <c r="ED195" s="42"/>
      <c r="EE195" s="42"/>
      <c r="EF195" s="42"/>
      <c r="EG195" s="42"/>
      <c r="EH195" s="42"/>
      <c r="EI195" s="42"/>
      <c r="EJ195" s="42"/>
      <c r="EK195" s="42"/>
      <c r="EL195" s="42"/>
      <c r="EM195" s="42"/>
      <c r="EN195" s="42"/>
      <c r="EO195" s="42"/>
      <c r="EP195" s="42"/>
      <c r="EQ195" s="42"/>
      <c r="ER195" s="42"/>
      <c r="ES195" s="42"/>
      <c r="ET195" s="42"/>
      <c r="EU195" s="42"/>
      <c r="EV195" s="42"/>
      <c r="EW195" s="42"/>
      <c r="EX195" s="42"/>
      <c r="EY195" s="42"/>
      <c r="EZ195" s="42"/>
      <c r="FA195" s="42"/>
      <c r="FB195" s="42"/>
      <c r="FC195" s="42"/>
      <c r="FD195" s="42"/>
      <c r="FE195" s="42"/>
      <c r="FF195" s="43"/>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row>
    <row r="196" spans="3:198" s="6" customFormat="1" ht="15" customHeight="1" x14ac:dyDescent="0.2">
      <c r="C196" s="89" t="s">
        <v>371</v>
      </c>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43"/>
      <c r="FI196" s="43"/>
      <c r="FJ196" s="43"/>
      <c r="FK196" s="43"/>
      <c r="FL196" s="43"/>
      <c r="FM196" s="43"/>
      <c r="FN196" s="43"/>
      <c r="FO196" s="43"/>
      <c r="FP196" s="43"/>
      <c r="FQ196" s="43"/>
      <c r="FR196" s="43"/>
      <c r="FS196" s="43"/>
      <c r="FT196" s="43"/>
      <c r="FU196" s="43"/>
      <c r="FV196" s="43"/>
      <c r="FW196" s="43"/>
      <c r="FX196" s="43"/>
      <c r="FY196" s="43"/>
      <c r="FZ196" s="43"/>
      <c r="GA196" s="43"/>
      <c r="GB196" s="43"/>
      <c r="GC196" s="43"/>
      <c r="GD196" s="43"/>
      <c r="GE196" s="43"/>
      <c r="GF196" s="43"/>
      <c r="GG196" s="43"/>
      <c r="GH196" s="43"/>
      <c r="GI196" s="43"/>
      <c r="GJ196" s="43"/>
      <c r="GK196" s="43"/>
      <c r="GL196" s="43"/>
      <c r="GM196" s="43"/>
      <c r="GN196" s="43"/>
      <c r="GO196" s="43"/>
      <c r="GP196" s="43"/>
    </row>
    <row r="197" spans="3:198" s="6" customFormat="1" ht="15" customHeight="1" x14ac:dyDescent="0.2">
      <c r="C197" s="89"/>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c r="EX197" s="43"/>
      <c r="EY197" s="43"/>
      <c r="EZ197" s="43"/>
      <c r="FA197" s="43"/>
      <c r="FB197" s="43"/>
      <c r="FC197" s="43"/>
      <c r="FD197" s="43"/>
      <c r="FE197" s="43"/>
      <c r="FF197" s="43"/>
      <c r="FG197" s="43"/>
      <c r="FH197" s="43"/>
      <c r="FI197" s="43"/>
      <c r="FJ197" s="43"/>
      <c r="FK197" s="43"/>
      <c r="FL197" s="43"/>
      <c r="FM197" s="43"/>
      <c r="FN197" s="43"/>
      <c r="FO197" s="43"/>
      <c r="FP197" s="43"/>
      <c r="FQ197" s="43"/>
      <c r="FR197" s="43"/>
      <c r="FS197" s="43"/>
      <c r="FT197" s="43"/>
      <c r="FU197" s="43"/>
      <c r="FV197" s="43"/>
      <c r="FW197" s="43"/>
      <c r="FX197" s="43"/>
      <c r="FY197" s="43"/>
      <c r="FZ197" s="43"/>
      <c r="GA197" s="43"/>
      <c r="GB197" s="43"/>
      <c r="GC197" s="43"/>
      <c r="GD197" s="43"/>
      <c r="GE197" s="43"/>
      <c r="GF197" s="43"/>
      <c r="GG197" s="43"/>
      <c r="GH197" s="43"/>
      <c r="GI197" s="43"/>
      <c r="GJ197" s="43"/>
      <c r="GK197" s="43"/>
      <c r="GL197" s="43"/>
      <c r="GM197" s="43"/>
      <c r="GN197" s="43"/>
      <c r="GO197" s="43"/>
      <c r="GP197" s="43"/>
    </row>
    <row r="198" spans="3:198" ht="15" x14ac:dyDescent="0.25">
      <c r="C198" s="33" t="s">
        <v>364</v>
      </c>
      <c r="AZ198" s="176" t="s">
        <v>21</v>
      </c>
      <c r="BA198" s="177"/>
      <c r="BB198" s="177"/>
      <c r="BC198" s="177"/>
      <c r="BD198" s="177"/>
      <c r="BE198" s="178"/>
      <c r="BJ198" s="173" t="s">
        <v>22</v>
      </c>
      <c r="EU198" s="2"/>
    </row>
    <row r="199" spans="3:198" ht="18" customHeight="1" outlineLevel="1" x14ac:dyDescent="0.2">
      <c r="C199" s="129"/>
      <c r="D199" s="130"/>
      <c r="E199" s="131" t="s">
        <v>23</v>
      </c>
      <c r="F199" s="132" t="s">
        <v>24</v>
      </c>
      <c r="H199" s="133">
        <v>2015</v>
      </c>
      <c r="I199" s="131">
        <v>2020</v>
      </c>
      <c r="J199" s="131">
        <v>2025</v>
      </c>
      <c r="K199" s="131">
        <v>2030</v>
      </c>
      <c r="L199" s="131">
        <v>2040</v>
      </c>
      <c r="M199" s="132">
        <v>2050</v>
      </c>
      <c r="N199" s="4"/>
      <c r="O199" s="133">
        <f t="shared" ref="O199:AX199" si="155">O1</f>
        <v>2015</v>
      </c>
      <c r="P199" s="131">
        <f t="shared" si="155"/>
        <v>2016</v>
      </c>
      <c r="Q199" s="131">
        <f t="shared" si="155"/>
        <v>2017</v>
      </c>
      <c r="R199" s="131">
        <f t="shared" si="155"/>
        <v>2018</v>
      </c>
      <c r="S199" s="131">
        <f t="shared" si="155"/>
        <v>2019</v>
      </c>
      <c r="T199" s="131">
        <f t="shared" si="155"/>
        <v>2020</v>
      </c>
      <c r="U199" s="131">
        <f t="shared" si="155"/>
        <v>2021</v>
      </c>
      <c r="V199" s="131">
        <f t="shared" si="155"/>
        <v>2022</v>
      </c>
      <c r="W199" s="131">
        <f t="shared" si="155"/>
        <v>2023</v>
      </c>
      <c r="X199" s="131">
        <f t="shared" si="155"/>
        <v>2024</v>
      </c>
      <c r="Y199" s="131">
        <f t="shared" si="155"/>
        <v>2025</v>
      </c>
      <c r="Z199" s="131">
        <f t="shared" si="155"/>
        <v>2026</v>
      </c>
      <c r="AA199" s="131">
        <f t="shared" si="155"/>
        <v>2027</v>
      </c>
      <c r="AB199" s="131">
        <f t="shared" si="155"/>
        <v>2028</v>
      </c>
      <c r="AC199" s="131">
        <f t="shared" si="155"/>
        <v>2029</v>
      </c>
      <c r="AD199" s="131">
        <f t="shared" si="155"/>
        <v>2030</v>
      </c>
      <c r="AE199" s="131">
        <f t="shared" si="155"/>
        <v>2031</v>
      </c>
      <c r="AF199" s="131">
        <f t="shared" si="155"/>
        <v>2032</v>
      </c>
      <c r="AG199" s="131">
        <f t="shared" si="155"/>
        <v>2033</v>
      </c>
      <c r="AH199" s="131">
        <f t="shared" si="155"/>
        <v>2034</v>
      </c>
      <c r="AI199" s="131">
        <f t="shared" si="155"/>
        <v>2035</v>
      </c>
      <c r="AJ199" s="131">
        <f t="shared" si="155"/>
        <v>2036</v>
      </c>
      <c r="AK199" s="131">
        <f t="shared" si="155"/>
        <v>2037</v>
      </c>
      <c r="AL199" s="131">
        <f t="shared" si="155"/>
        <v>2038</v>
      </c>
      <c r="AM199" s="131">
        <f t="shared" si="155"/>
        <v>2039</v>
      </c>
      <c r="AN199" s="131">
        <f t="shared" si="155"/>
        <v>2040</v>
      </c>
      <c r="AO199" s="131">
        <f t="shared" si="155"/>
        <v>2041</v>
      </c>
      <c r="AP199" s="131">
        <f t="shared" si="155"/>
        <v>2042</v>
      </c>
      <c r="AQ199" s="131">
        <f t="shared" si="155"/>
        <v>2043</v>
      </c>
      <c r="AR199" s="131">
        <f t="shared" si="155"/>
        <v>2044</v>
      </c>
      <c r="AS199" s="131">
        <f t="shared" si="155"/>
        <v>2045</v>
      </c>
      <c r="AT199" s="131">
        <f t="shared" si="155"/>
        <v>2046</v>
      </c>
      <c r="AU199" s="131">
        <f t="shared" si="155"/>
        <v>2047</v>
      </c>
      <c r="AV199" s="131">
        <f t="shared" si="155"/>
        <v>2048</v>
      </c>
      <c r="AW199" s="131">
        <f t="shared" si="155"/>
        <v>2049</v>
      </c>
      <c r="AX199" s="132">
        <f t="shared" si="155"/>
        <v>2050</v>
      </c>
      <c r="AZ199" s="173" t="s">
        <v>25</v>
      </c>
      <c r="BA199" s="173"/>
      <c r="BB199" s="173"/>
      <c r="BC199" s="173"/>
      <c r="BD199" s="173"/>
      <c r="BE199" s="173" t="s">
        <v>26</v>
      </c>
      <c r="BJ199" s="173" t="s">
        <v>10</v>
      </c>
      <c r="FE199" s="2"/>
    </row>
    <row r="200" spans="3:198" ht="18" customHeight="1" outlineLevel="1" x14ac:dyDescent="0.2">
      <c r="C200" s="134" t="str">
        <f>$H$2</f>
        <v>Historique</v>
      </c>
      <c r="D200" s="6"/>
      <c r="E200" s="8" t="s">
        <v>194</v>
      </c>
      <c r="F200" s="34"/>
      <c r="H200" s="135">
        <f>H$194</f>
        <v>0</v>
      </c>
      <c r="I200" s="43">
        <f>M$194</f>
        <v>0</v>
      </c>
      <c r="J200" s="43"/>
      <c r="K200" s="43"/>
      <c r="L200" s="43"/>
      <c r="M200" s="136"/>
      <c r="N200" s="43"/>
      <c r="O200" s="135"/>
      <c r="P200" s="43"/>
      <c r="Q200" s="43"/>
      <c r="R200" s="43"/>
      <c r="S200" s="43"/>
      <c r="T200" s="43">
        <f>C181</f>
        <v>40</v>
      </c>
      <c r="U200" s="43">
        <f>C181</f>
        <v>40</v>
      </c>
      <c r="V200" s="43">
        <f>C181</f>
        <v>40</v>
      </c>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136"/>
      <c r="AZ200" s="174"/>
      <c r="BE200" s="174"/>
      <c r="BJ200" s="125"/>
      <c r="FE200" s="2"/>
    </row>
    <row r="201" spans="3:198" ht="18" customHeight="1" outlineLevel="1" x14ac:dyDescent="0.2">
      <c r="C201" s="134" t="str">
        <f>$O$2</f>
        <v>ADEME TEND</v>
      </c>
      <c r="D201" s="6"/>
      <c r="E201" s="4" t="s">
        <v>28</v>
      </c>
      <c r="F201" s="34"/>
      <c r="H201" s="135">
        <f>O$194</f>
        <v>0</v>
      </c>
      <c r="I201" s="43">
        <f>T$194</f>
        <v>0</v>
      </c>
      <c r="J201" s="43">
        <f>Y$194</f>
        <v>73.052499999999995</v>
      </c>
      <c r="K201" s="43">
        <f>AD$194</f>
        <v>73.052499999999995</v>
      </c>
      <c r="L201" s="43">
        <f>AN$194</f>
        <v>40</v>
      </c>
      <c r="M201" s="136">
        <f>AX$194</f>
        <v>40</v>
      </c>
      <c r="N201" s="43"/>
      <c r="O201" s="135"/>
      <c r="P201" s="43"/>
      <c r="Q201" s="43"/>
      <c r="R201" s="43"/>
      <c r="S201" s="43"/>
      <c r="T201" s="43"/>
      <c r="U201" s="43"/>
      <c r="V201" s="43">
        <f t="shared" ref="V201:AX201" si="156">V$194</f>
        <v>40</v>
      </c>
      <c r="W201" s="43">
        <f t="shared" si="156"/>
        <v>73.052499999999995</v>
      </c>
      <c r="X201" s="43">
        <f t="shared" si="156"/>
        <v>73.052499999999995</v>
      </c>
      <c r="Y201" s="43">
        <f t="shared" si="156"/>
        <v>73.052499999999995</v>
      </c>
      <c r="Z201" s="43">
        <f t="shared" si="156"/>
        <v>73.052499999999995</v>
      </c>
      <c r="AA201" s="43">
        <f t="shared" si="156"/>
        <v>73.052499999999995</v>
      </c>
      <c r="AB201" s="43">
        <f t="shared" si="156"/>
        <v>73.052499999999995</v>
      </c>
      <c r="AC201" s="43">
        <f t="shared" si="156"/>
        <v>73.052499999999995</v>
      </c>
      <c r="AD201" s="43">
        <f t="shared" si="156"/>
        <v>73.052499999999995</v>
      </c>
      <c r="AE201" s="43">
        <f t="shared" si="156"/>
        <v>40</v>
      </c>
      <c r="AF201" s="43">
        <f t="shared" si="156"/>
        <v>40</v>
      </c>
      <c r="AG201" s="43">
        <f t="shared" si="156"/>
        <v>40</v>
      </c>
      <c r="AH201" s="43">
        <f t="shared" si="156"/>
        <v>40</v>
      </c>
      <c r="AI201" s="43">
        <f t="shared" si="156"/>
        <v>40</v>
      </c>
      <c r="AJ201" s="43">
        <f t="shared" si="156"/>
        <v>40</v>
      </c>
      <c r="AK201" s="43">
        <f t="shared" si="156"/>
        <v>40</v>
      </c>
      <c r="AL201" s="43">
        <f t="shared" si="156"/>
        <v>40</v>
      </c>
      <c r="AM201" s="43">
        <f t="shared" si="156"/>
        <v>40</v>
      </c>
      <c r="AN201" s="43">
        <f t="shared" si="156"/>
        <v>40</v>
      </c>
      <c r="AO201" s="43">
        <f t="shared" si="156"/>
        <v>40</v>
      </c>
      <c r="AP201" s="43">
        <f t="shared" si="156"/>
        <v>40</v>
      </c>
      <c r="AQ201" s="43">
        <f t="shared" si="156"/>
        <v>40</v>
      </c>
      <c r="AR201" s="43">
        <f t="shared" si="156"/>
        <v>40</v>
      </c>
      <c r="AS201" s="43">
        <f t="shared" si="156"/>
        <v>40</v>
      </c>
      <c r="AT201" s="43">
        <f t="shared" si="156"/>
        <v>40</v>
      </c>
      <c r="AU201" s="43">
        <f t="shared" si="156"/>
        <v>40</v>
      </c>
      <c r="AV201" s="43">
        <f t="shared" si="156"/>
        <v>40</v>
      </c>
      <c r="AW201" s="43">
        <f t="shared" si="156"/>
        <v>40</v>
      </c>
      <c r="AX201" s="136">
        <f t="shared" si="156"/>
        <v>40</v>
      </c>
      <c r="AZ201" s="175">
        <f>(SUM(W201:AD201))/(AD$1-W$1+1)</f>
        <v>73.052499999999995</v>
      </c>
      <c r="BE201" s="175">
        <f>(SUM(AE201:AX201))/(AX$1-AE$1+1)</f>
        <v>40</v>
      </c>
      <c r="BJ201" s="181">
        <f>SUM(W201:AX201)</f>
        <v>1384.42</v>
      </c>
      <c r="FE201" s="2"/>
    </row>
    <row r="202" spans="3:198" ht="18" customHeight="1" outlineLevel="1" x14ac:dyDescent="0.2">
      <c r="C202" s="134" t="str">
        <f>$AZ$2</f>
        <v>ADEME S1</v>
      </c>
      <c r="D202" s="6"/>
      <c r="E202" s="4" t="s">
        <v>28</v>
      </c>
      <c r="F202" s="34"/>
      <c r="H202" s="135">
        <f>AZ$194</f>
        <v>0</v>
      </c>
      <c r="I202" s="43">
        <f>BE$194</f>
        <v>0</v>
      </c>
      <c r="J202" s="43">
        <f>BJ$194</f>
        <v>40</v>
      </c>
      <c r="K202" s="43">
        <f>BO$194</f>
        <v>40</v>
      </c>
      <c r="L202" s="43">
        <f>BY$194</f>
        <v>40</v>
      </c>
      <c r="M202" s="136">
        <f>CI$194</f>
        <v>40</v>
      </c>
      <c r="N202" s="43"/>
      <c r="O202" s="135"/>
      <c r="P202" s="43"/>
      <c r="Q202" s="43"/>
      <c r="R202" s="43"/>
      <c r="S202" s="43"/>
      <c r="T202" s="43"/>
      <c r="U202" s="43"/>
      <c r="V202" s="43">
        <f t="shared" ref="V202:AX202" si="157">BG$194</f>
        <v>40</v>
      </c>
      <c r="W202" s="43">
        <f t="shared" si="157"/>
        <v>40</v>
      </c>
      <c r="X202" s="43">
        <f t="shared" si="157"/>
        <v>40</v>
      </c>
      <c r="Y202" s="43">
        <f t="shared" si="157"/>
        <v>40</v>
      </c>
      <c r="Z202" s="43">
        <f t="shared" si="157"/>
        <v>40</v>
      </c>
      <c r="AA202" s="43">
        <f t="shared" si="157"/>
        <v>40</v>
      </c>
      <c r="AB202" s="43">
        <f t="shared" si="157"/>
        <v>40</v>
      </c>
      <c r="AC202" s="43">
        <f t="shared" si="157"/>
        <v>40</v>
      </c>
      <c r="AD202" s="43">
        <f t="shared" si="157"/>
        <v>40</v>
      </c>
      <c r="AE202" s="43">
        <f t="shared" si="157"/>
        <v>40</v>
      </c>
      <c r="AF202" s="43">
        <f t="shared" si="157"/>
        <v>40</v>
      </c>
      <c r="AG202" s="43">
        <f t="shared" si="157"/>
        <v>40</v>
      </c>
      <c r="AH202" s="43">
        <f t="shared" si="157"/>
        <v>40</v>
      </c>
      <c r="AI202" s="43">
        <f t="shared" si="157"/>
        <v>40</v>
      </c>
      <c r="AJ202" s="43">
        <f t="shared" si="157"/>
        <v>40</v>
      </c>
      <c r="AK202" s="43">
        <f t="shared" si="157"/>
        <v>40</v>
      </c>
      <c r="AL202" s="43">
        <f t="shared" si="157"/>
        <v>40</v>
      </c>
      <c r="AM202" s="43">
        <f t="shared" si="157"/>
        <v>40</v>
      </c>
      <c r="AN202" s="43">
        <f t="shared" si="157"/>
        <v>40</v>
      </c>
      <c r="AO202" s="43">
        <f t="shared" si="157"/>
        <v>40</v>
      </c>
      <c r="AP202" s="43">
        <f t="shared" si="157"/>
        <v>40</v>
      </c>
      <c r="AQ202" s="43">
        <f t="shared" si="157"/>
        <v>40</v>
      </c>
      <c r="AR202" s="43">
        <f t="shared" si="157"/>
        <v>40</v>
      </c>
      <c r="AS202" s="43">
        <f t="shared" si="157"/>
        <v>40</v>
      </c>
      <c r="AT202" s="43">
        <f t="shared" si="157"/>
        <v>40</v>
      </c>
      <c r="AU202" s="43">
        <f t="shared" si="157"/>
        <v>40</v>
      </c>
      <c r="AV202" s="43">
        <f t="shared" si="157"/>
        <v>40</v>
      </c>
      <c r="AW202" s="43">
        <f t="shared" si="157"/>
        <v>40</v>
      </c>
      <c r="AX202" s="136">
        <f t="shared" si="157"/>
        <v>40</v>
      </c>
      <c r="AZ202" s="175">
        <f t="shared" ref="AZ202:AZ205" si="158">(SUM(W202:AD202))/(AD$1-W$1+1)</f>
        <v>40</v>
      </c>
      <c r="BE202" s="175">
        <f t="shared" ref="BE202:BE205" si="159">(SUM(AE202:AX202))/(AX$1-AE$1+1)</f>
        <v>40</v>
      </c>
      <c r="BJ202" s="181">
        <f t="shared" ref="BJ202:BJ205" si="160">SUM(W202:AX202)</f>
        <v>1120</v>
      </c>
    </row>
    <row r="203" spans="3:198" ht="18" customHeight="1" outlineLevel="1" x14ac:dyDescent="0.2">
      <c r="C203" s="134" t="str">
        <f>$CK$2</f>
        <v>ADEME S2</v>
      </c>
      <c r="D203" s="6"/>
      <c r="E203" s="4" t="s">
        <v>28</v>
      </c>
      <c r="F203" s="34"/>
      <c r="H203" s="135">
        <f>CK$194</f>
        <v>0</v>
      </c>
      <c r="I203" s="43">
        <f>CP$194</f>
        <v>0</v>
      </c>
      <c r="J203" s="43">
        <f>CU$194</f>
        <v>80.650000000000006</v>
      </c>
      <c r="K203" s="43">
        <f>CZ$194</f>
        <v>80.650000000000006</v>
      </c>
      <c r="L203" s="43">
        <f>DJ$194</f>
        <v>99.878666666666646</v>
      </c>
      <c r="M203" s="136">
        <f>DT$194</f>
        <v>0</v>
      </c>
      <c r="N203" s="43"/>
      <c r="O203" s="135"/>
      <c r="P203" s="43"/>
      <c r="Q203" s="43"/>
      <c r="R203" s="43"/>
      <c r="S203" s="43"/>
      <c r="T203" s="43"/>
      <c r="U203" s="43"/>
      <c r="V203" s="43">
        <f t="shared" ref="V203:AX203" si="161">CR$194</f>
        <v>40</v>
      </c>
      <c r="W203" s="43">
        <f t="shared" si="161"/>
        <v>80.650000000000006</v>
      </c>
      <c r="X203" s="43">
        <f t="shared" si="161"/>
        <v>80.650000000000006</v>
      </c>
      <c r="Y203" s="43">
        <f t="shared" si="161"/>
        <v>80.650000000000006</v>
      </c>
      <c r="Z203" s="43">
        <f t="shared" si="161"/>
        <v>80.650000000000006</v>
      </c>
      <c r="AA203" s="43">
        <f t="shared" si="161"/>
        <v>80.650000000000006</v>
      </c>
      <c r="AB203" s="43">
        <f t="shared" si="161"/>
        <v>80.650000000000006</v>
      </c>
      <c r="AC203" s="43">
        <f t="shared" si="161"/>
        <v>80.650000000000006</v>
      </c>
      <c r="AD203" s="43">
        <f t="shared" si="161"/>
        <v>80.650000000000006</v>
      </c>
      <c r="AE203" s="43">
        <f t="shared" si="161"/>
        <v>119.87866666666665</v>
      </c>
      <c r="AF203" s="43">
        <f t="shared" si="161"/>
        <v>119.87866666666665</v>
      </c>
      <c r="AG203" s="43">
        <f t="shared" si="161"/>
        <v>119.87866666666665</v>
      </c>
      <c r="AH203" s="43">
        <f t="shared" si="161"/>
        <v>119.87866666666665</v>
      </c>
      <c r="AI203" s="43">
        <f t="shared" si="161"/>
        <v>109.87866666666665</v>
      </c>
      <c r="AJ203" s="43">
        <f t="shared" si="161"/>
        <v>109.87866666666665</v>
      </c>
      <c r="AK203" s="43">
        <f t="shared" si="161"/>
        <v>109.87866666666665</v>
      </c>
      <c r="AL203" s="43">
        <f t="shared" si="161"/>
        <v>109.87866666666665</v>
      </c>
      <c r="AM203" s="43">
        <f t="shared" si="161"/>
        <v>109.87866666666665</v>
      </c>
      <c r="AN203" s="43">
        <f t="shared" si="161"/>
        <v>99.878666666666646</v>
      </c>
      <c r="AO203" s="43">
        <f t="shared" si="161"/>
        <v>99.878666666666646</v>
      </c>
      <c r="AP203" s="43">
        <f t="shared" si="161"/>
        <v>99.878666666666646</v>
      </c>
      <c r="AQ203" s="43">
        <f t="shared" si="161"/>
        <v>99.878666666666646</v>
      </c>
      <c r="AR203" s="43">
        <f t="shared" si="161"/>
        <v>99.878666666666646</v>
      </c>
      <c r="AS203" s="43">
        <f t="shared" si="161"/>
        <v>79.87866666666666</v>
      </c>
      <c r="AT203" s="43">
        <f t="shared" si="161"/>
        <v>0</v>
      </c>
      <c r="AU203" s="43">
        <f t="shared" si="161"/>
        <v>0</v>
      </c>
      <c r="AV203" s="43">
        <f t="shared" si="161"/>
        <v>0</v>
      </c>
      <c r="AW203" s="43">
        <f t="shared" si="161"/>
        <v>0</v>
      </c>
      <c r="AX203" s="136">
        <f t="shared" si="161"/>
        <v>0</v>
      </c>
      <c r="AZ203" s="175">
        <f t="shared" si="158"/>
        <v>80.649999999999991</v>
      </c>
      <c r="BE203" s="175">
        <f t="shared" si="159"/>
        <v>80.409000000000006</v>
      </c>
      <c r="BJ203" s="181">
        <f t="shared" si="160"/>
        <v>2253.38</v>
      </c>
      <c r="FE203" s="2"/>
    </row>
    <row r="204" spans="3:198" ht="18" customHeight="1" outlineLevel="1" x14ac:dyDescent="0.2">
      <c r="C204" s="134" t="str">
        <f>$DV$2</f>
        <v>ADEME S3</v>
      </c>
      <c r="D204" s="6"/>
      <c r="E204" s="4" t="s">
        <v>28</v>
      </c>
      <c r="F204" s="34"/>
      <c r="H204" s="135">
        <f>DV$194</f>
        <v>0</v>
      </c>
      <c r="I204" s="43">
        <f>EA$194</f>
        <v>0</v>
      </c>
      <c r="J204" s="43">
        <f>EF$194</f>
        <v>103.34625</v>
      </c>
      <c r="K204" s="43">
        <f>EK$194</f>
        <v>103.34625</v>
      </c>
      <c r="L204" s="43">
        <f>EU$194</f>
        <v>82.64947368421052</v>
      </c>
      <c r="M204" s="136">
        <f>FE$194</f>
        <v>0</v>
      </c>
      <c r="N204" s="43"/>
      <c r="O204" s="135"/>
      <c r="P204" s="43"/>
      <c r="Q204" s="43"/>
      <c r="R204" s="43"/>
      <c r="S204" s="43"/>
      <c r="T204" s="43"/>
      <c r="U204" s="43"/>
      <c r="V204" s="43">
        <f t="shared" ref="V204:AX204" si="162">EC$194</f>
        <v>40</v>
      </c>
      <c r="W204" s="43">
        <f t="shared" si="162"/>
        <v>103.34625</v>
      </c>
      <c r="X204" s="43">
        <f t="shared" si="162"/>
        <v>103.34625</v>
      </c>
      <c r="Y204" s="43">
        <f t="shared" si="162"/>
        <v>103.34625</v>
      </c>
      <c r="Z204" s="43">
        <f t="shared" si="162"/>
        <v>103.34625</v>
      </c>
      <c r="AA204" s="43">
        <f t="shared" si="162"/>
        <v>103.34625</v>
      </c>
      <c r="AB204" s="43">
        <f t="shared" si="162"/>
        <v>103.34625</v>
      </c>
      <c r="AC204" s="43">
        <f t="shared" si="162"/>
        <v>103.34625</v>
      </c>
      <c r="AD204" s="43">
        <f t="shared" si="162"/>
        <v>103.34625</v>
      </c>
      <c r="AE204" s="43">
        <f t="shared" si="162"/>
        <v>102.64947368421052</v>
      </c>
      <c r="AF204" s="43">
        <f t="shared" si="162"/>
        <v>102.64947368421052</v>
      </c>
      <c r="AG204" s="43">
        <f t="shared" si="162"/>
        <v>102.64947368421052</v>
      </c>
      <c r="AH204" s="43">
        <f t="shared" si="162"/>
        <v>102.64947368421052</v>
      </c>
      <c r="AI204" s="43">
        <f t="shared" si="162"/>
        <v>92.64947368421052</v>
      </c>
      <c r="AJ204" s="43">
        <f t="shared" si="162"/>
        <v>92.64947368421052</v>
      </c>
      <c r="AK204" s="43">
        <f t="shared" si="162"/>
        <v>92.64947368421052</v>
      </c>
      <c r="AL204" s="43">
        <f t="shared" si="162"/>
        <v>92.64947368421052</v>
      </c>
      <c r="AM204" s="43">
        <f t="shared" si="162"/>
        <v>92.64947368421052</v>
      </c>
      <c r="AN204" s="43">
        <f t="shared" si="162"/>
        <v>82.64947368421052</v>
      </c>
      <c r="AO204" s="43">
        <f t="shared" si="162"/>
        <v>82.64947368421052</v>
      </c>
      <c r="AP204" s="43">
        <f t="shared" si="162"/>
        <v>82.64947368421052</v>
      </c>
      <c r="AQ204" s="43">
        <f t="shared" si="162"/>
        <v>82.64947368421052</v>
      </c>
      <c r="AR204" s="43">
        <f t="shared" si="162"/>
        <v>82.64947368421052</v>
      </c>
      <c r="AS204" s="43">
        <f t="shared" si="162"/>
        <v>72.64947368421052</v>
      </c>
      <c r="AT204" s="43">
        <f t="shared" si="162"/>
        <v>72.64947368421052</v>
      </c>
      <c r="AU204" s="43">
        <f t="shared" si="162"/>
        <v>72.64947368421052</v>
      </c>
      <c r="AV204" s="43">
        <f t="shared" si="162"/>
        <v>72.64947368421052</v>
      </c>
      <c r="AW204" s="43">
        <f t="shared" si="162"/>
        <v>72.64947368421052</v>
      </c>
      <c r="AX204" s="136">
        <f t="shared" si="162"/>
        <v>0</v>
      </c>
      <c r="AZ204" s="175">
        <f t="shared" si="158"/>
        <v>103.34625000000003</v>
      </c>
      <c r="BE204" s="175">
        <f t="shared" si="159"/>
        <v>82.516999999999996</v>
      </c>
      <c r="BJ204" s="181">
        <f t="shared" si="160"/>
        <v>2477.11</v>
      </c>
    </row>
    <row r="205" spans="3:198" ht="18" customHeight="1" outlineLevel="1" x14ac:dyDescent="0.2">
      <c r="C205" s="134" t="str">
        <f>$FG$2</f>
        <v>ADEME S4</v>
      </c>
      <c r="D205" s="6"/>
      <c r="E205" s="4" t="s">
        <v>28</v>
      </c>
      <c r="F205" s="34"/>
      <c r="H205" s="135">
        <f>FG$194</f>
        <v>0</v>
      </c>
      <c r="I205" s="43">
        <f>FL$194</f>
        <v>0</v>
      </c>
      <c r="J205" s="43">
        <f>FQ$194</f>
        <v>71.657499999999999</v>
      </c>
      <c r="K205" s="43">
        <f>FV$194</f>
        <v>71.657499999999999</v>
      </c>
      <c r="L205" s="43">
        <f>GF$194</f>
        <v>40</v>
      </c>
      <c r="M205" s="136">
        <f>GP$194</f>
        <v>40</v>
      </c>
      <c r="N205" s="43"/>
      <c r="O205" s="135"/>
      <c r="P205" s="43"/>
      <c r="Q205" s="43"/>
      <c r="R205" s="43"/>
      <c r="S205" s="43"/>
      <c r="T205" s="43"/>
      <c r="U205" s="43"/>
      <c r="V205" s="43">
        <f t="shared" ref="V205:AX205" si="163">FN$194</f>
        <v>40</v>
      </c>
      <c r="W205" s="43">
        <f t="shared" si="163"/>
        <v>71.657499999999999</v>
      </c>
      <c r="X205" s="43">
        <f t="shared" si="163"/>
        <v>71.657499999999999</v>
      </c>
      <c r="Y205" s="43">
        <f t="shared" si="163"/>
        <v>71.657499999999999</v>
      </c>
      <c r="Z205" s="43">
        <f t="shared" si="163"/>
        <v>71.657499999999999</v>
      </c>
      <c r="AA205" s="43">
        <f t="shared" si="163"/>
        <v>71.657499999999999</v>
      </c>
      <c r="AB205" s="43">
        <f t="shared" si="163"/>
        <v>71.657499999999999</v>
      </c>
      <c r="AC205" s="43">
        <f t="shared" si="163"/>
        <v>71.657499999999999</v>
      </c>
      <c r="AD205" s="43">
        <f t="shared" si="163"/>
        <v>71.657499999999999</v>
      </c>
      <c r="AE205" s="43">
        <f t="shared" si="163"/>
        <v>40</v>
      </c>
      <c r="AF205" s="43">
        <f t="shared" si="163"/>
        <v>40</v>
      </c>
      <c r="AG205" s="43">
        <f t="shared" si="163"/>
        <v>40</v>
      </c>
      <c r="AH205" s="43">
        <f t="shared" si="163"/>
        <v>40</v>
      </c>
      <c r="AI205" s="43">
        <f t="shared" si="163"/>
        <v>40</v>
      </c>
      <c r="AJ205" s="43">
        <f t="shared" si="163"/>
        <v>40</v>
      </c>
      <c r="AK205" s="43">
        <f t="shared" si="163"/>
        <v>40</v>
      </c>
      <c r="AL205" s="43">
        <f t="shared" si="163"/>
        <v>40</v>
      </c>
      <c r="AM205" s="43">
        <f t="shared" si="163"/>
        <v>40</v>
      </c>
      <c r="AN205" s="43">
        <f t="shared" si="163"/>
        <v>40</v>
      </c>
      <c r="AO205" s="43">
        <f t="shared" si="163"/>
        <v>40</v>
      </c>
      <c r="AP205" s="43">
        <f t="shared" si="163"/>
        <v>40</v>
      </c>
      <c r="AQ205" s="43">
        <f t="shared" si="163"/>
        <v>40</v>
      </c>
      <c r="AR205" s="43">
        <f t="shared" si="163"/>
        <v>40</v>
      </c>
      <c r="AS205" s="43">
        <f t="shared" si="163"/>
        <v>40</v>
      </c>
      <c r="AT205" s="43">
        <f t="shared" si="163"/>
        <v>40</v>
      </c>
      <c r="AU205" s="43">
        <f t="shared" si="163"/>
        <v>40</v>
      </c>
      <c r="AV205" s="43">
        <f t="shared" si="163"/>
        <v>40</v>
      </c>
      <c r="AW205" s="43">
        <f t="shared" si="163"/>
        <v>40</v>
      </c>
      <c r="AX205" s="136">
        <f t="shared" si="163"/>
        <v>40</v>
      </c>
      <c r="AZ205" s="175">
        <f t="shared" si="158"/>
        <v>71.657500000000013</v>
      </c>
      <c r="BE205" s="175">
        <f t="shared" si="159"/>
        <v>40</v>
      </c>
      <c r="BJ205" s="181">
        <f t="shared" si="160"/>
        <v>1373.2600000000002</v>
      </c>
    </row>
    <row r="206" spans="3:198" outlineLevel="1" x14ac:dyDescent="0.2">
      <c r="C206" s="97"/>
      <c r="D206" s="97"/>
      <c r="E206" s="97"/>
      <c r="F206" s="97"/>
      <c r="H206" s="97"/>
      <c r="I206" s="97"/>
      <c r="J206" s="97"/>
      <c r="K206" s="97"/>
      <c r="L206" s="97"/>
      <c r="M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Z206" s="97"/>
      <c r="BA206" s="97"/>
      <c r="BB206" s="97"/>
      <c r="BC206" s="97"/>
      <c r="BD206" s="97"/>
      <c r="BE206" s="97"/>
      <c r="BF206" s="97"/>
      <c r="BG206" s="97"/>
      <c r="BH206" s="97"/>
      <c r="BI206" s="97"/>
      <c r="BJ206" s="97"/>
    </row>
  </sheetData>
  <conditionalFormatting sqref="C127:C133">
    <cfRule type="duplicateValues" dxfId="3" priority="71"/>
  </conditionalFormatting>
  <conditionalFormatting sqref="C99:D103">
    <cfRule type="duplicateValues" dxfId="2" priority="68"/>
  </conditionalFormatting>
  <conditionalFormatting sqref="D129 D131">
    <cfRule type="duplicateValues" dxfId="1" priority="70"/>
  </conditionalFormatting>
  <conditionalFormatting sqref="D130">
    <cfRule type="duplicateValues" dxfId="0" priority="1"/>
  </conditionalFormatting>
  <hyperlinks>
    <hyperlink ref="B21" r:id="rId1" xr:uid="{FF7E3F08-03B1-4D9E-A755-A6FD6CCCC79B}"/>
    <hyperlink ref="B41" r:id="rId2" xr:uid="{92F04D9F-6D0E-4119-93CA-02D0E36CFF85}"/>
    <hyperlink ref="B23" r:id="rId3" xr:uid="{1FFE281D-E2BF-49C2-A650-CB696808BD11}"/>
    <hyperlink ref="B43" r:id="rId4" xr:uid="{86386B65-1932-4628-8C9C-2A92B4C2AEF2}"/>
    <hyperlink ref="B79" r:id="rId5" xr:uid="{D543803D-EC66-4D7C-8E96-667334E6763F}"/>
  </hyperlinks>
  <pageMargins left="0.7" right="0.7" top="0.75" bottom="0.75" header="0.3" footer="0.3"/>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624D-8CBC-4D15-9E7C-1BC506E7D420}">
  <dimension ref="B3:H28"/>
  <sheetViews>
    <sheetView showGridLines="0" zoomScaleNormal="100" workbookViewId="0">
      <selection activeCell="F12" sqref="F12"/>
    </sheetView>
  </sheetViews>
  <sheetFormatPr baseColWidth="10" defaultRowHeight="14.25" x14ac:dyDescent="0.2"/>
  <cols>
    <col min="2" max="2" width="21.25" bestFit="1" customWidth="1"/>
    <col min="3" max="3" width="31.5" bestFit="1" customWidth="1"/>
    <col min="4" max="4" width="16.125" bestFit="1" customWidth="1"/>
    <col min="6" max="6" width="118.25" customWidth="1"/>
  </cols>
  <sheetData>
    <row r="3" spans="2:8" ht="15" x14ac:dyDescent="0.25">
      <c r="B3" s="33" t="s">
        <v>357</v>
      </c>
    </row>
    <row r="6" spans="2:8" ht="15" x14ac:dyDescent="0.25">
      <c r="B6" s="291" t="s">
        <v>210</v>
      </c>
      <c r="C6" s="292" t="s">
        <v>211</v>
      </c>
      <c r="D6" s="293" t="s">
        <v>110</v>
      </c>
      <c r="E6" s="293" t="s">
        <v>59</v>
      </c>
      <c r="F6" s="294" t="s">
        <v>212</v>
      </c>
    </row>
    <row r="7" spans="2:8" x14ac:dyDescent="0.2">
      <c r="B7" s="103" t="s">
        <v>16</v>
      </c>
      <c r="C7" s="97" t="s">
        <v>222</v>
      </c>
      <c r="D7" s="254" t="s">
        <v>216</v>
      </c>
      <c r="E7" s="254">
        <v>442</v>
      </c>
      <c r="F7" s="174" t="s">
        <v>226</v>
      </c>
    </row>
    <row r="8" spans="2:8" x14ac:dyDescent="0.2">
      <c r="B8" s="98"/>
      <c r="C8" t="s">
        <v>223</v>
      </c>
      <c r="D8" s="255" t="s">
        <v>28</v>
      </c>
      <c r="E8" s="255">
        <v>75</v>
      </c>
      <c r="F8" s="125" t="s">
        <v>333</v>
      </c>
    </row>
    <row r="9" spans="2:8" x14ac:dyDescent="0.2">
      <c r="B9" s="98"/>
      <c r="C9" t="s">
        <v>61</v>
      </c>
      <c r="D9" s="255" t="s">
        <v>28</v>
      </c>
      <c r="E9" s="255">
        <v>200</v>
      </c>
      <c r="F9" s="259" t="s">
        <v>227</v>
      </c>
    </row>
    <row r="10" spans="2:8" x14ac:dyDescent="0.2">
      <c r="B10" s="98"/>
      <c r="C10" t="s">
        <v>47</v>
      </c>
      <c r="D10" s="255" t="s">
        <v>28</v>
      </c>
      <c r="E10" s="255">
        <v>184</v>
      </c>
      <c r="F10" s="125" t="s">
        <v>228</v>
      </c>
    </row>
    <row r="11" spans="2:8" x14ac:dyDescent="0.2">
      <c r="B11" s="98"/>
      <c r="C11" t="s">
        <v>235</v>
      </c>
      <c r="D11" s="255" t="s">
        <v>28</v>
      </c>
      <c r="E11" s="255">
        <v>504</v>
      </c>
      <c r="F11" s="125" t="s">
        <v>228</v>
      </c>
    </row>
    <row r="12" spans="2:8" x14ac:dyDescent="0.2">
      <c r="B12" s="100"/>
      <c r="C12" s="258" t="s">
        <v>213</v>
      </c>
      <c r="D12" s="256" t="s">
        <v>28</v>
      </c>
      <c r="E12" s="256">
        <v>90</v>
      </c>
      <c r="F12" s="179" t="s">
        <v>377</v>
      </c>
    </row>
    <row r="13" spans="2:8" x14ac:dyDescent="0.2">
      <c r="B13" s="98" t="s">
        <v>17</v>
      </c>
      <c r="D13" s="255"/>
      <c r="E13" s="255"/>
      <c r="F13" s="99" t="s">
        <v>358</v>
      </c>
      <c r="H13" s="146"/>
    </row>
    <row r="14" spans="2:8" x14ac:dyDescent="0.2">
      <c r="B14" s="288" t="s">
        <v>215</v>
      </c>
      <c r="C14" s="279" t="s">
        <v>162</v>
      </c>
      <c r="D14" s="295" t="s">
        <v>234</v>
      </c>
      <c r="E14" s="295">
        <v>1934</v>
      </c>
      <c r="F14" s="318" t="s">
        <v>359</v>
      </c>
    </row>
    <row r="15" spans="2:8" x14ac:dyDescent="0.2">
      <c r="B15" s="98"/>
      <c r="C15" t="s">
        <v>171</v>
      </c>
      <c r="D15" s="255" t="s">
        <v>28</v>
      </c>
      <c r="E15" s="255">
        <v>100</v>
      </c>
      <c r="F15" s="125" t="s">
        <v>333</v>
      </c>
    </row>
    <row r="16" spans="2:8" x14ac:dyDescent="0.2">
      <c r="B16" s="98"/>
      <c r="C16" t="s">
        <v>164</v>
      </c>
      <c r="D16" s="255" t="s">
        <v>28</v>
      </c>
      <c r="E16" s="255">
        <v>760</v>
      </c>
      <c r="F16" s="125" t="s">
        <v>322</v>
      </c>
    </row>
    <row r="17" spans="2:6" x14ac:dyDescent="0.2">
      <c r="B17" s="98"/>
      <c r="C17" s="86" t="s">
        <v>224</v>
      </c>
      <c r="D17" s="255" t="s">
        <v>28</v>
      </c>
      <c r="E17" s="255">
        <v>1248</v>
      </c>
      <c r="F17" s="125" t="s">
        <v>359</v>
      </c>
    </row>
    <row r="18" spans="2:6" x14ac:dyDescent="0.2">
      <c r="B18" s="98"/>
      <c r="C18" s="86" t="s">
        <v>233</v>
      </c>
      <c r="D18" s="255"/>
      <c r="E18" s="255"/>
      <c r="F18" s="125"/>
    </row>
    <row r="19" spans="2:6" x14ac:dyDescent="0.2">
      <c r="B19" s="98"/>
      <c r="C19" s="66" t="s">
        <v>232</v>
      </c>
      <c r="D19" s="255" t="s">
        <v>234</v>
      </c>
      <c r="E19" s="255">
        <v>760</v>
      </c>
      <c r="F19" s="125" t="s">
        <v>313</v>
      </c>
    </row>
    <row r="20" spans="2:6" x14ac:dyDescent="0.2">
      <c r="B20" s="98"/>
      <c r="C20" s="66" t="s">
        <v>183</v>
      </c>
      <c r="D20" s="255" t="s">
        <v>225</v>
      </c>
      <c r="E20" s="255">
        <v>1300</v>
      </c>
      <c r="F20" s="125" t="s">
        <v>231</v>
      </c>
    </row>
    <row r="21" spans="2:6" x14ac:dyDescent="0.2">
      <c r="B21" s="98"/>
      <c r="C21" s="66" t="s">
        <v>220</v>
      </c>
      <c r="D21" s="255" t="s">
        <v>221</v>
      </c>
      <c r="E21" s="255">
        <v>271</v>
      </c>
      <c r="F21" s="125" t="s">
        <v>360</v>
      </c>
    </row>
    <row r="22" spans="2:6" x14ac:dyDescent="0.2">
      <c r="B22" s="100"/>
      <c r="C22" s="260" t="s">
        <v>167</v>
      </c>
      <c r="D22" s="257" t="s">
        <v>234</v>
      </c>
      <c r="E22" s="257">
        <v>4500</v>
      </c>
      <c r="F22" s="179" t="s">
        <v>333</v>
      </c>
    </row>
    <row r="23" spans="2:6" x14ac:dyDescent="0.2">
      <c r="B23" s="103" t="s">
        <v>18</v>
      </c>
      <c r="C23" s="97" t="s">
        <v>117</v>
      </c>
      <c r="D23" s="254" t="s">
        <v>217</v>
      </c>
      <c r="E23" s="254">
        <v>1799</v>
      </c>
      <c r="F23" s="174" t="s">
        <v>229</v>
      </c>
    </row>
    <row r="24" spans="2:6" x14ac:dyDescent="0.2">
      <c r="B24" s="98"/>
      <c r="C24" t="s">
        <v>61</v>
      </c>
      <c r="D24" s="255" t="s">
        <v>28</v>
      </c>
      <c r="E24" s="255">
        <v>360</v>
      </c>
      <c r="F24" s="125" t="s">
        <v>229</v>
      </c>
    </row>
    <row r="25" spans="2:6" x14ac:dyDescent="0.2">
      <c r="B25" s="98"/>
      <c r="C25" t="s">
        <v>214</v>
      </c>
      <c r="D25" s="255" t="s">
        <v>219</v>
      </c>
      <c r="E25" s="255" t="s">
        <v>218</v>
      </c>
      <c r="F25" s="99" t="s">
        <v>361</v>
      </c>
    </row>
    <row r="26" spans="2:6" x14ac:dyDescent="0.2">
      <c r="B26" s="98"/>
      <c r="C26" t="s">
        <v>220</v>
      </c>
      <c r="D26" s="255" t="s">
        <v>155</v>
      </c>
      <c r="E26" s="255">
        <v>1477</v>
      </c>
      <c r="F26" s="125" t="s">
        <v>230</v>
      </c>
    </row>
    <row r="27" spans="2:6" x14ac:dyDescent="0.2">
      <c r="B27" s="98"/>
      <c r="C27" t="s">
        <v>28</v>
      </c>
      <c r="D27" s="255" t="s">
        <v>221</v>
      </c>
      <c r="E27" s="255">
        <v>271</v>
      </c>
      <c r="F27" s="125" t="s">
        <v>360</v>
      </c>
    </row>
    <row r="28" spans="2:6" x14ac:dyDescent="0.2">
      <c r="B28" s="279"/>
      <c r="C28" s="279"/>
      <c r="D28" s="279"/>
      <c r="E28" s="279"/>
      <c r="F28" s="27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9" ma:contentTypeDescription="Crée un document." ma:contentTypeScope="" ma:versionID="869a0487d28c5bc910491f3a419dba96">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e5377309bf645702f9fa16c774128cac"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193445-8f29-4d28-b3a3-ce6182a987ad" xsi:nil="true"/>
    <lcf76f155ced4ddcb4097134ff3c332f xmlns="6d25fa36-6e92-4a8c-bcd7-8d2e2e5dc1c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16EC11-944B-445B-87F7-DBC346351A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C18E9-4257-48F1-B2F7-00B72B2C8E9B}">
  <ds:schemaRefs>
    <ds:schemaRef ds:uri="http://schemas.microsoft.com/office/2006/metadata/properties"/>
    <ds:schemaRef ds:uri="6d25fa36-6e92-4a8c-bcd7-8d2e2e5dc1cc"/>
    <ds:schemaRef ds:uri="http://purl.org/dc/terms/"/>
    <ds:schemaRef ds:uri="http://purl.org/dc/dcmitype/"/>
    <ds:schemaRef ds:uri="2a193445-8f29-4d28-b3a3-ce6182a987ad"/>
    <ds:schemaRef ds:uri="http://schemas.microsoft.com/sharepoint/v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7B94B3C-7EB7-44DD-9A67-D23608AB3C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Introduction</vt:lpstr>
      <vt:lpstr>Synthèse</vt:lpstr>
      <vt:lpstr>Acier</vt:lpstr>
      <vt:lpstr>Ciment</vt:lpstr>
      <vt:lpstr>Alcènes et aromatiques</vt:lpstr>
      <vt:lpstr>Ammoniac</vt:lpstr>
      <vt:lpstr>Données CAPEX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Hadrien HAINAUT</dc:creator>
  <cp:keywords/>
  <dc:description/>
  <cp:lastModifiedBy>Erwann Kerrand</cp:lastModifiedBy>
  <cp:revision/>
  <dcterms:created xsi:type="dcterms:W3CDTF">2022-09-09T10:08:46Z</dcterms:created>
  <dcterms:modified xsi:type="dcterms:W3CDTF">2023-12-15T16:37:48Z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0x01010043565D2027CB5C43B896265DB26BF053</vt:lpwstr>
  </property>
</Properties>
</file>